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6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7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D:\MANi\Reimbursement\"/>
    </mc:Choice>
  </mc:AlternateContent>
  <xr:revisionPtr revIDLastSave="0" documentId="13_ncr:1_{D0730374-44C9-495E-8360-DCD2DEB374A6}" xr6:coauthVersionLast="45" xr6:coauthVersionMax="45" xr10:uidLastSave="{00000000-0000-0000-0000-000000000000}"/>
  <bookViews>
    <workbookView xWindow="-120" yWindow="-120" windowWidth="20730" windowHeight="11160" firstSheet="1" activeTab="7" xr2:uid="{A9B4B13E-54DA-405E-8231-38C03100353C}"/>
  </bookViews>
  <sheets>
    <sheet name="format" sheetId="1" r:id="rId1"/>
    <sheet name="Sheet1" sheetId="2" r:id="rId2"/>
    <sheet name="naveen" sheetId="3" r:id="rId3"/>
    <sheet name="Naveen " sheetId="5" r:id="rId4"/>
    <sheet name="ravi" sheetId="4" r:id="rId5"/>
    <sheet name="Naveen 3" sheetId="6" r:id="rId6"/>
    <sheet name="Naveen 4" sheetId="10" r:id="rId7"/>
    <sheet name="Sheet3" sheetId="12" r:id="rId8"/>
    <sheet name="Sheet2" sheetId="11" r:id="rId9"/>
    <sheet name="MANI" sheetId="7" r:id="rId10"/>
    <sheet name="Prashanth" sheetId="8" r:id="rId11"/>
    <sheet name="Devanand" sheetId="9" r:id="rId12"/>
  </sheets>
  <externalReferences>
    <externalReference r:id="rId13"/>
  </externalReferences>
  <definedNames>
    <definedName name="ColumnTitle1" localSheetId="0">Expenses45679[[#Headers],[Date]]</definedName>
    <definedName name="ColumnTitle1">[1]!Expenses[[#Headers],[Date]]</definedName>
    <definedName name="MileageRate" localSheetId="0">format!$L$5</definedName>
    <definedName name="MileageRate">'[1]Hyd 13-12-18'!$L$5</definedName>
    <definedName name="_xlnm.Print_Area" localSheetId="9">MANI!$A$1:$M$31</definedName>
    <definedName name="_xlnm.Print_Area" localSheetId="10">Prashanth!$A$1:$K$34</definedName>
    <definedName name="_xlnm.Print_Titles" localSheetId="0">format!$9:$9</definedName>
    <definedName name="TotalReimbursementDue" localSheetId="0">Expenses45679[[#Totals],[Total]]</definedName>
    <definedName name="TotalReimbursementDue">[1]!Expenses[[#Totals],[Total]]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3" i="12" l="1"/>
  <c r="G23" i="12"/>
  <c r="F23" i="12"/>
  <c r="E23" i="12"/>
  <c r="D23" i="12"/>
  <c r="C23" i="12"/>
  <c r="I22" i="12"/>
  <c r="L22" i="12" s="1"/>
  <c r="I21" i="12"/>
  <c r="L21" i="12" s="1"/>
  <c r="I20" i="12"/>
  <c r="L20" i="12" s="1"/>
  <c r="I19" i="12"/>
  <c r="L19" i="12" s="1"/>
  <c r="I18" i="12"/>
  <c r="L18" i="12" s="1"/>
  <c r="I17" i="12"/>
  <c r="L17" i="12" s="1"/>
  <c r="I16" i="12"/>
  <c r="L16" i="12" s="1"/>
  <c r="I15" i="12"/>
  <c r="L15" i="12" s="1"/>
  <c r="I14" i="12"/>
  <c r="L14" i="12" s="1"/>
  <c r="I13" i="12"/>
  <c r="L13" i="12" s="1"/>
  <c r="I12" i="12"/>
  <c r="L12" i="12" s="1"/>
  <c r="I11" i="12"/>
  <c r="L11" i="12" s="1"/>
  <c r="I10" i="12"/>
  <c r="L10" i="12" s="1"/>
  <c r="I11" i="11"/>
  <c r="L11" i="11" s="1"/>
  <c r="I12" i="11"/>
  <c r="L12" i="11" s="1"/>
  <c r="I13" i="11"/>
  <c r="L13" i="11" s="1"/>
  <c r="I14" i="11"/>
  <c r="L14" i="11" s="1"/>
  <c r="I15" i="11"/>
  <c r="L15" i="11" s="1"/>
  <c r="I16" i="11"/>
  <c r="L16" i="11"/>
  <c r="I17" i="11"/>
  <c r="L17" i="11" s="1"/>
  <c r="I18" i="11"/>
  <c r="L18" i="11" s="1"/>
  <c r="I19" i="11"/>
  <c r="L19" i="11" s="1"/>
  <c r="I20" i="11"/>
  <c r="L20" i="11"/>
  <c r="I21" i="11"/>
  <c r="L21" i="11" s="1"/>
  <c r="I22" i="11"/>
  <c r="L22" i="11" s="1"/>
  <c r="I23" i="11"/>
  <c r="L23" i="11" s="1"/>
  <c r="I24" i="11"/>
  <c r="L24" i="11"/>
  <c r="I25" i="11"/>
  <c r="L25" i="11" s="1"/>
  <c r="I26" i="11"/>
  <c r="L26" i="11" s="1"/>
  <c r="I27" i="11"/>
  <c r="L27" i="11" s="1"/>
  <c r="I28" i="11"/>
  <c r="L28" i="11" s="1"/>
  <c r="I29" i="11"/>
  <c r="L29" i="11" s="1"/>
  <c r="I30" i="11"/>
  <c r="L30" i="11" s="1"/>
  <c r="H31" i="11"/>
  <c r="G31" i="11"/>
  <c r="F31" i="11"/>
  <c r="E31" i="11"/>
  <c r="D31" i="11"/>
  <c r="C31" i="11"/>
  <c r="I10" i="11"/>
  <c r="L10" i="11" s="1"/>
  <c r="L23" i="12" l="1"/>
  <c r="K7" i="12" s="1"/>
  <c r="I23" i="12"/>
  <c r="I31" i="11"/>
  <c r="L31" i="11"/>
  <c r="K7" i="11" s="1"/>
  <c r="I13" i="10"/>
  <c r="L13" i="10" s="1"/>
  <c r="I12" i="10"/>
  <c r="L12" i="10" s="1"/>
  <c r="I11" i="10"/>
  <c r="L11" i="10" s="1"/>
  <c r="I10" i="10"/>
  <c r="L10" i="10" s="1"/>
  <c r="I42" i="10" l="1"/>
  <c r="L42" i="10" s="1"/>
  <c r="I39" i="10"/>
  <c r="L39" i="10" s="1"/>
  <c r="I38" i="10"/>
  <c r="L38" i="10" s="1"/>
  <c r="I37" i="10"/>
  <c r="L37" i="10" s="1"/>
  <c r="I35" i="10"/>
  <c r="L35" i="10" s="1"/>
  <c r="I36" i="10"/>
  <c r="L36" i="10" s="1"/>
  <c r="I31" i="10"/>
  <c r="L31" i="10" s="1"/>
  <c r="I30" i="10"/>
  <c r="L30" i="10" s="1"/>
  <c r="I28" i="10"/>
  <c r="L28" i="10" s="1"/>
  <c r="I19" i="10"/>
  <c r="L19" i="10" s="1"/>
  <c r="I15" i="10"/>
  <c r="L15" i="10" s="1"/>
  <c r="I14" i="10"/>
  <c r="L14" i="10" s="1"/>
  <c r="H43" i="10"/>
  <c r="G43" i="10"/>
  <c r="F43" i="10"/>
  <c r="E43" i="10"/>
  <c r="D43" i="10"/>
  <c r="C43" i="10"/>
  <c r="I41" i="10"/>
  <c r="L41" i="10" s="1"/>
  <c r="I40" i="10"/>
  <c r="L40" i="10" s="1"/>
  <c r="I34" i="10"/>
  <c r="L34" i="10" s="1"/>
  <c r="I33" i="10"/>
  <c r="L33" i="10" s="1"/>
  <c r="I32" i="10"/>
  <c r="L32" i="10" s="1"/>
  <c r="I29" i="10"/>
  <c r="L29" i="10" s="1"/>
  <c r="I27" i="10"/>
  <c r="L27" i="10" s="1"/>
  <c r="I26" i="10"/>
  <c r="L26" i="10" s="1"/>
  <c r="I25" i="10"/>
  <c r="L25" i="10" s="1"/>
  <c r="I24" i="10"/>
  <c r="L24" i="10" s="1"/>
  <c r="I23" i="10"/>
  <c r="L23" i="10" s="1"/>
  <c r="I22" i="10"/>
  <c r="L22" i="10" s="1"/>
  <c r="I21" i="10"/>
  <c r="L21" i="10" s="1"/>
  <c r="I20" i="10"/>
  <c r="L20" i="10" s="1"/>
  <c r="I18" i="10"/>
  <c r="L18" i="10" s="1"/>
  <c r="I17" i="10"/>
  <c r="L17" i="10" s="1"/>
  <c r="I16" i="10"/>
  <c r="L16" i="10" s="1"/>
  <c r="I43" i="10" l="1"/>
  <c r="L43" i="10"/>
  <c r="K7" i="10" s="1"/>
  <c r="H31" i="9"/>
  <c r="G31" i="9"/>
  <c r="F31" i="9"/>
  <c r="E31" i="9"/>
  <c r="D31" i="9"/>
  <c r="C31" i="9"/>
  <c r="I30" i="9"/>
  <c r="J30" i="9" s="1"/>
  <c r="J29" i="9"/>
  <c r="I29" i="9"/>
  <c r="I28" i="9"/>
  <c r="J28" i="9" s="1"/>
  <c r="I27" i="9"/>
  <c r="J27" i="9" s="1"/>
  <c r="I26" i="9"/>
  <c r="J26" i="9" s="1"/>
  <c r="I25" i="9"/>
  <c r="J25" i="9" s="1"/>
  <c r="J24" i="9"/>
  <c r="I24" i="9"/>
  <c r="I23" i="9"/>
  <c r="J23" i="9" s="1"/>
  <c r="J22" i="9"/>
  <c r="I22" i="9"/>
  <c r="I21" i="9"/>
  <c r="J21" i="9" s="1"/>
  <c r="J20" i="9"/>
  <c r="I20" i="9"/>
  <c r="I19" i="9"/>
  <c r="J19" i="9" s="1"/>
  <c r="J18" i="9"/>
  <c r="I18" i="9"/>
  <c r="I17" i="9"/>
  <c r="J17" i="9" s="1"/>
  <c r="I16" i="9"/>
  <c r="J16" i="9" s="1"/>
  <c r="I15" i="9"/>
  <c r="J15" i="9" s="1"/>
  <c r="I14" i="9"/>
  <c r="J14" i="9" s="1"/>
  <c r="I13" i="9"/>
  <c r="J13" i="9" s="1"/>
  <c r="I12" i="9"/>
  <c r="J12" i="9" s="1"/>
  <c r="I11" i="9"/>
  <c r="J11" i="9" s="1"/>
  <c r="I10" i="9"/>
  <c r="I31" i="9" l="1"/>
  <c r="J10" i="9"/>
  <c r="J31" i="9" s="1"/>
  <c r="I29" i="8"/>
  <c r="J29" i="8" s="1"/>
  <c r="I28" i="8"/>
  <c r="J28" i="8" s="1"/>
  <c r="I27" i="8"/>
  <c r="J27" i="8" s="1"/>
  <c r="I26" i="8"/>
  <c r="J26" i="8" s="1"/>
  <c r="I25" i="8"/>
  <c r="J25" i="8" s="1"/>
  <c r="I24" i="8"/>
  <c r="J24" i="8" s="1"/>
  <c r="I23" i="8"/>
  <c r="J23" i="8" s="1"/>
  <c r="I22" i="8"/>
  <c r="J22" i="8" s="1"/>
  <c r="H31" i="8"/>
  <c r="G31" i="8"/>
  <c r="F31" i="8"/>
  <c r="E31" i="8"/>
  <c r="D31" i="8"/>
  <c r="C31" i="8"/>
  <c r="I30" i="8"/>
  <c r="J30" i="8" s="1"/>
  <c r="I21" i="8"/>
  <c r="J21" i="8" s="1"/>
  <c r="I20" i="8"/>
  <c r="J20" i="8" s="1"/>
  <c r="I19" i="8"/>
  <c r="J19" i="8" s="1"/>
  <c r="I18" i="8"/>
  <c r="J18" i="8" s="1"/>
  <c r="I17" i="8"/>
  <c r="J17" i="8" s="1"/>
  <c r="I16" i="8"/>
  <c r="J16" i="8" s="1"/>
  <c r="I15" i="8"/>
  <c r="J15" i="8" s="1"/>
  <c r="I14" i="8"/>
  <c r="J14" i="8" s="1"/>
  <c r="I13" i="8"/>
  <c r="J13" i="8" s="1"/>
  <c r="I12" i="8"/>
  <c r="J12" i="8" s="1"/>
  <c r="I11" i="8"/>
  <c r="J11" i="8" s="1"/>
  <c r="I10" i="8"/>
  <c r="J10" i="8" s="1"/>
  <c r="I31" i="8" l="1"/>
  <c r="J31" i="8"/>
  <c r="I26" i="7"/>
  <c r="L26" i="7" s="1"/>
  <c r="I25" i="7"/>
  <c r="L25" i="7" s="1"/>
  <c r="I24" i="7"/>
  <c r="L24" i="7" s="1"/>
  <c r="Q13" i="7" l="1"/>
  <c r="Q9" i="7"/>
  <c r="I23" i="7" l="1"/>
  <c r="L23" i="7" s="1"/>
  <c r="I18" i="7"/>
  <c r="L18" i="7" s="1"/>
  <c r="I19" i="7"/>
  <c r="L19" i="7" s="1"/>
  <c r="I20" i="7"/>
  <c r="L20" i="7" s="1"/>
  <c r="I21" i="7"/>
  <c r="L21" i="7" s="1"/>
  <c r="I22" i="7"/>
  <c r="L22" i="7" s="1"/>
  <c r="I30" i="6"/>
  <c r="L30" i="6" s="1"/>
  <c r="I29" i="6" l="1"/>
  <c r="L29" i="6" s="1"/>
  <c r="I28" i="6"/>
  <c r="L28" i="6" s="1"/>
  <c r="I21" i="6" l="1"/>
  <c r="L21" i="6" s="1"/>
  <c r="I27" i="6"/>
  <c r="L27" i="6" s="1"/>
  <c r="I26" i="6"/>
  <c r="L26" i="6" s="1"/>
  <c r="I25" i="6"/>
  <c r="L25" i="6" s="1"/>
  <c r="I24" i="6"/>
  <c r="L24" i="6" s="1"/>
  <c r="I23" i="6"/>
  <c r="L23" i="6" s="1"/>
  <c r="I22" i="6"/>
  <c r="L22" i="6" s="1"/>
  <c r="I20" i="6"/>
  <c r="L20" i="6" s="1"/>
  <c r="I19" i="6"/>
  <c r="L19" i="6" s="1"/>
  <c r="I18" i="6"/>
  <c r="L18" i="6" s="1"/>
  <c r="I17" i="6"/>
  <c r="L17" i="6" s="1"/>
  <c r="I16" i="6"/>
  <c r="L16" i="6" s="1"/>
  <c r="I15" i="6"/>
  <c r="L15" i="6" s="1"/>
  <c r="I14" i="6"/>
  <c r="L14" i="6" s="1"/>
  <c r="I13" i="6"/>
  <c r="L13" i="6" s="1"/>
  <c r="I12" i="6"/>
  <c r="L12" i="6" s="1"/>
  <c r="I11" i="6"/>
  <c r="L11" i="6" s="1"/>
  <c r="I10" i="6"/>
  <c r="L10" i="6" l="1"/>
  <c r="L31" i="6" s="1"/>
  <c r="H27" i="7"/>
  <c r="G27" i="7"/>
  <c r="F27" i="7"/>
  <c r="E27" i="7"/>
  <c r="D27" i="7"/>
  <c r="C27" i="7"/>
  <c r="I17" i="7"/>
  <c r="L17" i="7" s="1"/>
  <c r="I16" i="7"/>
  <c r="L16" i="7" s="1"/>
  <c r="I15" i="7"/>
  <c r="L15" i="7" s="1"/>
  <c r="I14" i="7"/>
  <c r="L14" i="7" s="1"/>
  <c r="I13" i="7"/>
  <c r="L13" i="7" s="1"/>
  <c r="I12" i="7"/>
  <c r="L12" i="7" s="1"/>
  <c r="I11" i="7"/>
  <c r="L11" i="7" s="1"/>
  <c r="I10" i="7"/>
  <c r="L10" i="7" s="1"/>
  <c r="L27" i="7" l="1"/>
  <c r="K7" i="7" s="1"/>
  <c r="I27" i="7"/>
  <c r="H31" i="6"/>
  <c r="G31" i="6"/>
  <c r="F31" i="6"/>
  <c r="E31" i="6"/>
  <c r="D31" i="6"/>
  <c r="C31" i="6"/>
  <c r="I31" i="6" l="1"/>
  <c r="K7" i="6" s="1"/>
  <c r="O88" i="4"/>
  <c r="I13" i="5"/>
  <c r="L13" i="5" s="1"/>
  <c r="I12" i="5"/>
  <c r="L12" i="5" s="1"/>
  <c r="I89" i="4"/>
  <c r="L89" i="4" s="1"/>
  <c r="H98" i="4"/>
  <c r="G98" i="4"/>
  <c r="F98" i="4"/>
  <c r="E98" i="4"/>
  <c r="D98" i="4"/>
  <c r="C98" i="4"/>
  <c r="I97" i="4"/>
  <c r="L97" i="4" s="1"/>
  <c r="I96" i="4"/>
  <c r="L96" i="4" s="1"/>
  <c r="I95" i="4"/>
  <c r="L95" i="4" s="1"/>
  <c r="I94" i="4"/>
  <c r="L94" i="4" s="1"/>
  <c r="I93" i="4"/>
  <c r="L93" i="4" s="1"/>
  <c r="I92" i="4"/>
  <c r="L92" i="4" s="1"/>
  <c r="I91" i="4"/>
  <c r="L91" i="4" s="1"/>
  <c r="I90" i="4"/>
  <c r="L90" i="4" s="1"/>
  <c r="I88" i="4"/>
  <c r="L88" i="4" s="1"/>
  <c r="I87" i="4"/>
  <c r="L87" i="4" s="1"/>
  <c r="I86" i="4"/>
  <c r="L86" i="4" s="1"/>
  <c r="I85" i="4"/>
  <c r="L85" i="4" s="1"/>
  <c r="I84" i="4"/>
  <c r="L84" i="4" s="1"/>
  <c r="I83" i="4"/>
  <c r="L83" i="4" s="1"/>
  <c r="I82" i="4"/>
  <c r="I98" i="4" l="1"/>
  <c r="L82" i="4"/>
  <c r="L98" i="4" s="1"/>
  <c r="K79" i="4" s="1"/>
  <c r="I26" i="5"/>
  <c r="L26" i="5" s="1"/>
  <c r="I25" i="5"/>
  <c r="L25" i="5" s="1"/>
  <c r="I14" i="5" l="1"/>
  <c r="L14" i="5" s="1"/>
  <c r="I16" i="5"/>
  <c r="L16" i="5" s="1"/>
  <c r="I17" i="5"/>
  <c r="L17" i="5" s="1"/>
  <c r="I22" i="5"/>
  <c r="L22" i="5" s="1"/>
  <c r="I23" i="5"/>
  <c r="I24" i="5"/>
  <c r="L24" i="5" s="1"/>
  <c r="H27" i="5"/>
  <c r="G27" i="5"/>
  <c r="F27" i="5"/>
  <c r="E27" i="5"/>
  <c r="D27" i="5"/>
  <c r="C27" i="5"/>
  <c r="I21" i="5"/>
  <c r="L21" i="5" s="1"/>
  <c r="I20" i="5"/>
  <c r="L20" i="5" s="1"/>
  <c r="I19" i="5"/>
  <c r="L19" i="5" s="1"/>
  <c r="I18" i="5"/>
  <c r="L18" i="5" s="1"/>
  <c r="I15" i="5"/>
  <c r="L15" i="5" s="1"/>
  <c r="I11" i="5"/>
  <c r="L11" i="5" s="1"/>
  <c r="I10" i="5"/>
  <c r="L10" i="5" s="1"/>
  <c r="L73" i="3"/>
  <c r="I73" i="3"/>
  <c r="L74" i="3"/>
  <c r="H85" i="3"/>
  <c r="G85" i="3"/>
  <c r="F85" i="3"/>
  <c r="E85" i="3"/>
  <c r="D85" i="3"/>
  <c r="C85" i="3"/>
  <c r="L84" i="3"/>
  <c r="I84" i="3"/>
  <c r="L83" i="3"/>
  <c r="I83" i="3"/>
  <c r="L82" i="3"/>
  <c r="I82" i="3"/>
  <c r="L81" i="3"/>
  <c r="I81" i="3"/>
  <c r="L80" i="3"/>
  <c r="I80" i="3"/>
  <c r="L79" i="3"/>
  <c r="I79" i="3"/>
  <c r="L78" i="3"/>
  <c r="I78" i="3"/>
  <c r="L77" i="3"/>
  <c r="I77" i="3"/>
  <c r="L76" i="3"/>
  <c r="I76" i="3"/>
  <c r="L75" i="3"/>
  <c r="I75" i="3"/>
  <c r="I74" i="3"/>
  <c r="L23" i="5" l="1"/>
  <c r="L27" i="5" s="1"/>
  <c r="K7" i="5" s="1"/>
  <c r="I27" i="5"/>
  <c r="I64" i="4"/>
  <c r="L64" i="4" s="1"/>
  <c r="I52" i="3" l="1"/>
  <c r="L52" i="3" s="1"/>
  <c r="I53" i="3"/>
  <c r="L53" i="3" s="1"/>
  <c r="I54" i="3"/>
  <c r="L54" i="3" s="1"/>
  <c r="I62" i="4"/>
  <c r="L62" i="4" s="1"/>
  <c r="I63" i="4"/>
  <c r="L63" i="4" s="1"/>
  <c r="I53" i="4" l="1"/>
  <c r="L53" i="4" s="1"/>
  <c r="I54" i="4"/>
  <c r="L54" i="4" s="1"/>
  <c r="I55" i="4"/>
  <c r="L55" i="4" s="1"/>
  <c r="I56" i="4"/>
  <c r="L56" i="4" s="1"/>
  <c r="I57" i="4"/>
  <c r="L57" i="4" s="1"/>
  <c r="I58" i="4"/>
  <c r="L58" i="4" s="1"/>
  <c r="I59" i="4"/>
  <c r="L59" i="4" s="1"/>
  <c r="I60" i="4"/>
  <c r="L60" i="4" s="1"/>
  <c r="I61" i="4"/>
  <c r="L61" i="4" s="1"/>
  <c r="F55" i="3"/>
  <c r="I50" i="3"/>
  <c r="L50" i="3" s="1"/>
  <c r="I51" i="3"/>
  <c r="L51" i="3" s="1"/>
  <c r="I49" i="3"/>
  <c r="L49" i="3" s="1"/>
  <c r="I44" i="3"/>
  <c r="L44" i="3" s="1"/>
  <c r="I45" i="3"/>
  <c r="L45" i="3" s="1"/>
  <c r="I46" i="3"/>
  <c r="L46" i="3" s="1"/>
  <c r="I47" i="3"/>
  <c r="L47" i="3" s="1"/>
  <c r="I48" i="3"/>
  <c r="L48" i="3" s="1"/>
  <c r="H65" i="4" l="1"/>
  <c r="G65" i="4"/>
  <c r="F65" i="4"/>
  <c r="E65" i="4"/>
  <c r="D65" i="4"/>
  <c r="C65" i="4"/>
  <c r="I52" i="4"/>
  <c r="L52" i="4" s="1"/>
  <c r="I51" i="4"/>
  <c r="L51" i="4" s="1"/>
  <c r="I50" i="4"/>
  <c r="L50" i="4" s="1"/>
  <c r="I49" i="4"/>
  <c r="L49" i="4" s="1"/>
  <c r="I48" i="4"/>
  <c r="L48" i="4" s="1"/>
  <c r="I47" i="4"/>
  <c r="L47" i="4" s="1"/>
  <c r="I46" i="4"/>
  <c r="L46" i="4" s="1"/>
  <c r="I45" i="4"/>
  <c r="L45" i="4" s="1"/>
  <c r="I44" i="4"/>
  <c r="L44" i="4" s="1"/>
  <c r="I43" i="4"/>
  <c r="L43" i="4" s="1"/>
  <c r="I43" i="3"/>
  <c r="L43" i="3" s="1"/>
  <c r="L65" i="4" l="1"/>
  <c r="K40" i="4" s="1"/>
  <c r="I65" i="4"/>
  <c r="H55" i="3"/>
  <c r="G55" i="3"/>
  <c r="E55" i="3"/>
  <c r="D55" i="3"/>
  <c r="C55" i="3"/>
  <c r="I42" i="3"/>
  <c r="L42" i="3" s="1"/>
  <c r="I41" i="3"/>
  <c r="L41" i="3" s="1"/>
  <c r="I40" i="3"/>
  <c r="L40" i="3" s="1"/>
  <c r="I39" i="3"/>
  <c r="L39" i="3" s="1"/>
  <c r="I38" i="3"/>
  <c r="L38" i="3" s="1"/>
  <c r="I37" i="3"/>
  <c r="I85" i="3" l="1"/>
  <c r="I55" i="3"/>
  <c r="L37" i="3"/>
  <c r="O13" i="3"/>
  <c r="I26" i="4"/>
  <c r="L26" i="4" s="1"/>
  <c r="I25" i="4"/>
  <c r="L25" i="4" s="1"/>
  <c r="I24" i="4"/>
  <c r="L24" i="4" s="1"/>
  <c r="I23" i="4"/>
  <c r="L23" i="4" s="1"/>
  <c r="I22" i="4"/>
  <c r="L22" i="4" s="1"/>
  <c r="I21" i="4"/>
  <c r="L21" i="4" s="1"/>
  <c r="I20" i="4"/>
  <c r="L20" i="4" s="1"/>
  <c r="I17" i="4"/>
  <c r="L17" i="4" s="1"/>
  <c r="I16" i="4"/>
  <c r="L16" i="4" s="1"/>
  <c r="I15" i="4"/>
  <c r="L15" i="4" s="1"/>
  <c r="H27" i="4"/>
  <c r="G27" i="4"/>
  <c r="F27" i="4"/>
  <c r="E27" i="4"/>
  <c r="D27" i="4"/>
  <c r="C27" i="4"/>
  <c r="I19" i="4"/>
  <c r="L19" i="4" s="1"/>
  <c r="I18" i="4"/>
  <c r="L18" i="4" s="1"/>
  <c r="I14" i="4"/>
  <c r="L14" i="4" s="1"/>
  <c r="I13" i="4"/>
  <c r="L13" i="4" s="1"/>
  <c r="I12" i="4"/>
  <c r="L12" i="4" s="1"/>
  <c r="I11" i="4"/>
  <c r="L11" i="4" s="1"/>
  <c r="I10" i="4"/>
  <c r="I17" i="3"/>
  <c r="L17" i="3" s="1"/>
  <c r="H18" i="3"/>
  <c r="G18" i="3"/>
  <c r="F18" i="3"/>
  <c r="E18" i="3"/>
  <c r="D18" i="3"/>
  <c r="C18" i="3"/>
  <c r="I16" i="3"/>
  <c r="L16" i="3" s="1"/>
  <c r="I15" i="3"/>
  <c r="L15" i="3" s="1"/>
  <c r="I14" i="3"/>
  <c r="L14" i="3" s="1"/>
  <c r="I13" i="3"/>
  <c r="L13" i="3" s="1"/>
  <c r="I12" i="3"/>
  <c r="L12" i="3" s="1"/>
  <c r="I11" i="3"/>
  <c r="L11" i="3" s="1"/>
  <c r="I10" i="3"/>
  <c r="L10" i="3" s="1"/>
  <c r="L55" i="3" l="1"/>
  <c r="L85" i="3"/>
  <c r="I18" i="3"/>
  <c r="L18" i="3"/>
  <c r="K7" i="3" s="1"/>
  <c r="I27" i="4"/>
  <c r="L10" i="4"/>
  <c r="L27" i="4" s="1"/>
  <c r="K7" i="4" s="1"/>
  <c r="J16" i="2"/>
  <c r="M16" i="2" s="1"/>
  <c r="K34" i="3" l="1"/>
  <c r="K70" i="3"/>
  <c r="I17" i="2"/>
  <c r="H17" i="2"/>
  <c r="G17" i="2"/>
  <c r="F17" i="2"/>
  <c r="E17" i="2"/>
  <c r="D17" i="2"/>
  <c r="J15" i="2"/>
  <c r="M15" i="2" s="1"/>
  <c r="J14" i="2"/>
  <c r="M14" i="2" s="1"/>
  <c r="J13" i="2"/>
  <c r="M13" i="2" s="1"/>
  <c r="J12" i="2"/>
  <c r="M12" i="2" s="1"/>
  <c r="J11" i="2"/>
  <c r="M11" i="2" s="1"/>
  <c r="J10" i="2"/>
  <c r="J17" i="2" s="1"/>
  <c r="M10" i="2" l="1"/>
  <c r="J38" i="1"/>
  <c r="M38" i="1" s="1"/>
  <c r="J37" i="1"/>
  <c r="M37" i="1" s="1"/>
  <c r="J36" i="1"/>
  <c r="M36" i="1" s="1"/>
  <c r="J35" i="1"/>
  <c r="M35" i="1" s="1"/>
  <c r="J34" i="1"/>
  <c r="M34" i="1" s="1"/>
  <c r="J33" i="1"/>
  <c r="M33" i="1" s="1"/>
  <c r="J10" i="1"/>
  <c r="J11" i="1"/>
  <c r="M11" i="1" s="1"/>
  <c r="J12" i="1"/>
  <c r="M12" i="1" s="1"/>
  <c r="J13" i="1"/>
  <c r="M13" i="1" s="1"/>
  <c r="J14" i="1"/>
  <c r="J15" i="1"/>
  <c r="M15" i="1" s="1"/>
  <c r="J16" i="1"/>
  <c r="M16" i="1" s="1"/>
  <c r="J17" i="1"/>
  <c r="M17" i="1" s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M10" i="1"/>
  <c r="M14" i="1"/>
  <c r="M17" i="2" l="1"/>
  <c r="L7" i="2" s="1"/>
  <c r="J39" i="1"/>
  <c r="I39" i="1"/>
  <c r="H39" i="1"/>
  <c r="F39" i="1"/>
  <c r="E39" i="1"/>
  <c r="D39" i="1"/>
  <c r="M32" i="1"/>
  <c r="M31" i="1"/>
  <c r="M30" i="1"/>
  <c r="M29" i="1"/>
  <c r="M28" i="1"/>
  <c r="M27" i="1"/>
  <c r="M26" i="1"/>
  <c r="M25" i="1"/>
  <c r="M24" i="1"/>
  <c r="G39" i="1"/>
  <c r="M22" i="1"/>
  <c r="M21" i="1"/>
  <c r="M20" i="1"/>
  <c r="M19" i="1"/>
  <c r="M18" i="1"/>
  <c r="M23" i="1" l="1"/>
  <c r="M39" i="1" s="1"/>
  <c r="L7" i="1" s="1"/>
</calcChain>
</file>

<file path=xl/sharedStrings.xml><?xml version="1.0" encoding="utf-8"?>
<sst xmlns="http://schemas.openxmlformats.org/spreadsheetml/2006/main" count="967" uniqueCount="154">
  <si>
    <t>LITHIUM URBAN TECHNOLOGIES - Travel Expense Report</t>
  </si>
  <si>
    <t>Name</t>
  </si>
  <si>
    <t>Authorized by</t>
  </si>
  <si>
    <t>Date Of Visit</t>
  </si>
  <si>
    <t>Department</t>
  </si>
  <si>
    <t>Date Submitted</t>
  </si>
  <si>
    <t>Advance If Any</t>
  </si>
  <si>
    <t>E Code</t>
  </si>
  <si>
    <t>Location Visited</t>
  </si>
  <si>
    <t>Total Reimbursement Due</t>
  </si>
  <si>
    <t>Date</t>
  </si>
  <si>
    <t>Description of Expense</t>
  </si>
  <si>
    <t>Airfare</t>
  </si>
  <si>
    <t>Lodging</t>
  </si>
  <si>
    <t>Ground 
Transportation 
(Gas, Rental Car, Taxi)</t>
  </si>
  <si>
    <t>Meals &amp; Tips</t>
  </si>
  <si>
    <t>Conferences and Seminars</t>
  </si>
  <si>
    <t>Kms</t>
  </si>
  <si>
    <t>Kms Reimbursement</t>
  </si>
  <si>
    <t>Remarks</t>
  </si>
  <si>
    <t>City</t>
  </si>
  <si>
    <t>Total</t>
  </si>
  <si>
    <t>Employee Signature</t>
  </si>
  <si>
    <t>Supervisor Signature</t>
  </si>
  <si>
    <t>Naveen Kumar K</t>
  </si>
  <si>
    <t>19/3/2019</t>
  </si>
  <si>
    <t>20/3/2019</t>
  </si>
  <si>
    <t>21/3/2019</t>
  </si>
  <si>
    <t>26/3/2019</t>
  </si>
  <si>
    <t>27/3/2019</t>
  </si>
  <si>
    <t>28/3/2019</t>
  </si>
  <si>
    <t>15/4/2019</t>
  </si>
  <si>
    <t>16/4/2019</t>
  </si>
  <si>
    <t>20/4/2019</t>
  </si>
  <si>
    <t>24/4/2019</t>
  </si>
  <si>
    <t>26/4/2019</t>
  </si>
  <si>
    <t>29/4/2019</t>
  </si>
  <si>
    <t>30/4/2019</t>
  </si>
  <si>
    <t>13/5/2019</t>
  </si>
  <si>
    <t>Edward Paul</t>
  </si>
  <si>
    <t>HR</t>
  </si>
  <si>
    <t>Lithc180</t>
  </si>
  <si>
    <t>Street Promo</t>
  </si>
  <si>
    <t>22/03/2019</t>
  </si>
  <si>
    <t>25/03/2019</t>
  </si>
  <si>
    <t>15/05/19</t>
  </si>
  <si>
    <t>16/05/19</t>
  </si>
  <si>
    <t>17/05/19</t>
  </si>
  <si>
    <t>20/05/19</t>
  </si>
  <si>
    <t>21/05/19</t>
  </si>
  <si>
    <t>22/05/19</t>
  </si>
  <si>
    <t>Column1</t>
  </si>
  <si>
    <t>24/05/19</t>
  </si>
  <si>
    <t>27/05/19</t>
  </si>
  <si>
    <t>31/05/19</t>
  </si>
  <si>
    <t>28/05/19</t>
  </si>
  <si>
    <t>Ravi kumar</t>
  </si>
  <si>
    <t>Lithc660</t>
  </si>
  <si>
    <t xml:space="preserve">           </t>
  </si>
  <si>
    <t>23/05/19</t>
  </si>
  <si>
    <t>27/5/19</t>
  </si>
  <si>
    <t>28/5/19</t>
  </si>
  <si>
    <t>29/5/19</t>
  </si>
  <si>
    <t>18/06/19</t>
  </si>
  <si>
    <t>19/06/19</t>
  </si>
  <si>
    <t>20/06/19</t>
  </si>
  <si>
    <t>21/06/19</t>
  </si>
  <si>
    <t>24/06/19</t>
  </si>
  <si>
    <t>25/06/19</t>
  </si>
  <si>
    <t>26/06/19</t>
  </si>
  <si>
    <t>13/6/2019</t>
  </si>
  <si>
    <t>14/6/2019</t>
  </si>
  <si>
    <t>17/6/2019</t>
  </si>
  <si>
    <t>18/6/2019</t>
  </si>
  <si>
    <t>19/6/2019</t>
  </si>
  <si>
    <t>20/6/2019</t>
  </si>
  <si>
    <t>21/6/2019</t>
  </si>
  <si>
    <t>24/6/2019</t>
  </si>
  <si>
    <t>25/6/2019</t>
  </si>
  <si>
    <t>27/06/19</t>
  </si>
  <si>
    <t>28/06/19</t>
  </si>
  <si>
    <t>26/6/2019</t>
  </si>
  <si>
    <t>27/6/2019</t>
  </si>
  <si>
    <t>28/6/2019</t>
  </si>
  <si>
    <t>Ravi kumar .G</t>
  </si>
  <si>
    <t>App issue</t>
  </si>
  <si>
    <t>Column2</t>
  </si>
  <si>
    <t>15/7/2019</t>
  </si>
  <si>
    <t>26/07/19</t>
  </si>
  <si>
    <t>29/07/19</t>
  </si>
  <si>
    <t>13/8/2019</t>
  </si>
  <si>
    <t>27/07/19</t>
  </si>
  <si>
    <t>14/8/2019</t>
  </si>
  <si>
    <t>16/8/2019</t>
  </si>
  <si>
    <t>17/8/2019</t>
  </si>
  <si>
    <t xml:space="preserve"> </t>
  </si>
  <si>
    <t>19/8/2019</t>
  </si>
  <si>
    <t>20/8/2019</t>
  </si>
  <si>
    <t>16/7/2019</t>
  </si>
  <si>
    <t>22/7/2019</t>
  </si>
  <si>
    <t>23/7/2019</t>
  </si>
  <si>
    <t>25/7/2019</t>
  </si>
  <si>
    <t>26/7/2019</t>
  </si>
  <si>
    <t>29/7/2019</t>
  </si>
  <si>
    <t>30/7/2019</t>
  </si>
  <si>
    <t>31/7/2019</t>
  </si>
  <si>
    <t>30/07/19</t>
  </si>
  <si>
    <t>31/07/19</t>
  </si>
  <si>
    <t>22/8/2019</t>
  </si>
  <si>
    <t>23/8/2019</t>
  </si>
  <si>
    <t>24/8/2019</t>
  </si>
  <si>
    <t>25/8/2019</t>
  </si>
  <si>
    <t>26/8/2019</t>
  </si>
  <si>
    <t>27/8/2019</t>
  </si>
  <si>
    <t>28/8/2019</t>
  </si>
  <si>
    <t>30/8/2019</t>
  </si>
  <si>
    <t>29/8/2019</t>
  </si>
  <si>
    <t>Manikanta A N</t>
  </si>
  <si>
    <t>Lithc726</t>
  </si>
  <si>
    <t>13/9/2019</t>
  </si>
  <si>
    <t>16/9/2019</t>
  </si>
  <si>
    <t>17/9/2019</t>
  </si>
  <si>
    <t>D</t>
  </si>
  <si>
    <t>19/9/2019</t>
  </si>
  <si>
    <t>14/10/2019</t>
  </si>
  <si>
    <t>15/10/2019</t>
  </si>
  <si>
    <t>16/10/2019</t>
  </si>
  <si>
    <t>18/10/2019</t>
  </si>
  <si>
    <t>22/10/2019</t>
  </si>
  <si>
    <t>23/10/2019</t>
  </si>
  <si>
    <t>24/10/2019</t>
  </si>
  <si>
    <t>30/10/2019</t>
  </si>
  <si>
    <t>26/11/2019</t>
  </si>
  <si>
    <t>27/11/2019</t>
  </si>
  <si>
    <t>17/12/2019</t>
  </si>
  <si>
    <t>Prashanth Biradar</t>
  </si>
  <si>
    <t>Lithc751</t>
  </si>
  <si>
    <t>13/11/2019</t>
  </si>
  <si>
    <t>15/11/2019</t>
  </si>
  <si>
    <t>18/11/2019</t>
  </si>
  <si>
    <t>20/11/2019</t>
  </si>
  <si>
    <t>21/11/2019</t>
  </si>
  <si>
    <t>₹</t>
  </si>
  <si>
    <t>DEVANANDA S</t>
  </si>
  <si>
    <t>Lithc753</t>
  </si>
  <si>
    <t xml:space="preserve">Naveen Kumar </t>
  </si>
  <si>
    <t>28/10/2019</t>
  </si>
  <si>
    <t>31/10/2019</t>
  </si>
  <si>
    <t>14/11/2019</t>
  </si>
  <si>
    <t>28/11/2019</t>
  </si>
  <si>
    <t>20/9/2019</t>
  </si>
  <si>
    <t>24/9/2019</t>
  </si>
  <si>
    <t>25/9/2019</t>
  </si>
  <si>
    <t>26/9/2019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</si>
</sst>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_ [$₹-4009]\ * #,##0.00_ ;_ [$₹-4009]\ * \-#,##0.00_ ;_ [$₹-4009]\ * &quot;-&quot;??_ ;_ @_ "/>
    <numFmt numFmtId="165" formatCode="[$-14009]dd/mm/yyyy;@"/>
  </numFmts>
  <fonts count="19" x14ac:knownFonts="1">
    <font>
      <sz val="12"/>
      <color theme="2" tint="-0.89996032593768116"/>
      <name val="Calibri"/>
      <family val="2"/>
      <scheme val="minor"/>
    </font>
    <font>
      <b/>
      <sz val="22"/>
      <color theme="0"/>
      <name val="Calibri Light"/>
      <family val="2"/>
      <scheme val="major"/>
    </font>
    <font>
      <b/>
      <sz val="22"/>
      <color rgb="FF92D050"/>
      <name val="Calibri Light"/>
      <family val="2"/>
      <scheme val="major"/>
    </font>
    <font>
      <sz val="12"/>
      <color theme="2" tint="-0.89996032593768116"/>
      <name val="Calibri"/>
      <family val="2"/>
      <scheme val="minor"/>
    </font>
    <font>
      <i/>
      <sz val="12"/>
      <color theme="3"/>
      <name val="Calibri Light"/>
      <family val="2"/>
      <scheme val="major"/>
    </font>
    <font>
      <i/>
      <sz val="12"/>
      <name val="Calibri Light"/>
      <family val="2"/>
      <scheme val="maj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0"/>
      <name val="Calibri Light"/>
      <family val="2"/>
      <scheme val="maj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4"/>
      <name val="Calibri Light"/>
      <family val="2"/>
      <scheme val="major"/>
    </font>
    <font>
      <b/>
      <sz val="12"/>
      <name val="Calibri Light"/>
      <family val="2"/>
      <scheme val="maj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name val="Calibri"/>
      <family val="2"/>
      <scheme val="minor"/>
    </font>
    <font>
      <b/>
      <sz val="22"/>
      <color theme="1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2" tint="-0.249977111117893"/>
      </top>
      <bottom/>
      <diagonal/>
    </border>
    <border>
      <left/>
      <right/>
      <top/>
      <bottom style="thin">
        <color theme="2" tint="-0.24997711111789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</borders>
  <cellStyleXfs count="9">
    <xf numFmtId="0" fontId="0" fillId="0" borderId="0" applyFill="0" applyBorder="0">
      <alignment horizontal="left" vertical="center" wrapText="1" indent="1"/>
    </xf>
    <xf numFmtId="7" fontId="7" fillId="0" borderId="0" applyFont="0" applyFill="0" applyBorder="0" applyProtection="0">
      <alignment horizontal="right" vertical="center" indent="1"/>
    </xf>
    <xf numFmtId="0" fontId="1" fillId="2" borderId="0" applyBorder="0" applyProtection="0">
      <alignment horizontal="right" vertical="center"/>
    </xf>
    <xf numFmtId="0" fontId="4" fillId="0" borderId="0" applyProtection="0">
      <alignment horizontal="right" vertical="center"/>
    </xf>
    <xf numFmtId="0" fontId="9" fillId="3" borderId="0" applyBorder="0" applyProtection="0">
      <alignment horizontal="center" vertical="top" wrapText="1"/>
    </xf>
    <xf numFmtId="4" fontId="3" fillId="0" borderId="0" applyProtection="0">
      <alignment horizontal="right" vertical="center" wrapText="1" indent="1"/>
    </xf>
    <xf numFmtId="0" fontId="8" fillId="0" borderId="0" applyNumberFormat="0" applyFill="0" applyBorder="0" applyAlignment="0" applyProtection="0">
      <alignment horizontal="left" vertical="center" wrapText="1" indent="1"/>
    </xf>
    <xf numFmtId="0" fontId="3" fillId="0" borderId="1" applyNumberFormat="0" applyFont="0" applyFill="0" applyAlignment="0">
      <alignment horizontal="left" vertical="center" wrapText="1" indent="1"/>
    </xf>
    <xf numFmtId="14" fontId="3" fillId="0" borderId="0" applyFont="0" applyFill="0" applyBorder="0" applyAlignment="0">
      <alignment horizontal="left" vertical="center" indent="1"/>
      <protection locked="0"/>
    </xf>
  </cellStyleXfs>
  <cellXfs count="143">
    <xf numFmtId="0" fontId="0" fillId="0" borderId="0" xfId="0">
      <alignment horizontal="left" vertical="center" wrapText="1" indent="1"/>
    </xf>
    <xf numFmtId="0" fontId="2" fillId="2" borderId="0" xfId="2" applyFont="1" applyAlignment="1" applyProtection="1">
      <alignment vertical="center"/>
      <protection locked="0"/>
    </xf>
    <xf numFmtId="0" fontId="1" fillId="2" borderId="0" xfId="2" applyAlignment="1" applyProtection="1">
      <alignment vertical="center"/>
      <protection locked="0"/>
    </xf>
    <xf numFmtId="0" fontId="1" fillId="2" borderId="0" xfId="2" applyProtection="1">
      <alignment horizontal="right" vertical="center"/>
      <protection locked="0"/>
    </xf>
    <xf numFmtId="0" fontId="0" fillId="2" borderId="0" xfId="0" applyFill="1" applyProtection="1">
      <alignment horizontal="left" vertical="center" wrapText="1" indent="1"/>
      <protection locked="0"/>
    </xf>
    <xf numFmtId="0" fontId="5" fillId="0" borderId="0" xfId="3" applyFont="1">
      <alignment horizontal="right" vertical="center"/>
    </xf>
    <xf numFmtId="0" fontId="6" fillId="0" borderId="1" xfId="7" applyFont="1">
      <alignment horizontal="left" vertical="center" wrapText="1" indent="1"/>
    </xf>
    <xf numFmtId="0" fontId="6" fillId="0" borderId="0" xfId="0" applyFont="1">
      <alignment horizontal="left" vertical="center" wrapText="1" indent="1"/>
    </xf>
    <xf numFmtId="0" fontId="6" fillId="0" borderId="5" xfId="0" applyFont="1" applyBorder="1">
      <alignment horizontal="left" vertical="center" wrapText="1" indent="1"/>
    </xf>
    <xf numFmtId="0" fontId="6" fillId="0" borderId="6" xfId="0" applyFont="1" applyBorder="1">
      <alignment horizontal="left" vertical="center" wrapText="1" indent="1"/>
    </xf>
    <xf numFmtId="0" fontId="6" fillId="0" borderId="0" xfId="0" applyFont="1" applyAlignment="1">
      <alignment vertical="center" wrapText="1"/>
    </xf>
    <xf numFmtId="0" fontId="6" fillId="0" borderId="7" xfId="0" applyFont="1" applyBorder="1">
      <alignment horizontal="left" vertical="center" wrapText="1" indent="1"/>
    </xf>
    <xf numFmtId="14" fontId="6" fillId="0" borderId="1" xfId="7" applyNumberFormat="1" applyFont="1" applyAlignment="1">
      <alignment horizontal="left" vertical="center" indent="1"/>
    </xf>
    <xf numFmtId="164" fontId="0" fillId="0" borderId="0" xfId="0" applyNumberFormat="1">
      <alignment horizontal="left" vertical="center" wrapText="1" indent="1"/>
    </xf>
    <xf numFmtId="0" fontId="5" fillId="0" borderId="0" xfId="3" applyFont="1">
      <alignment horizontal="right" vertical="center"/>
    </xf>
    <xf numFmtId="14" fontId="6" fillId="0" borderId="1" xfId="7" applyNumberFormat="1" applyFont="1" applyAlignment="1">
      <alignment horizontal="left" vertical="center" indent="1"/>
    </xf>
    <xf numFmtId="0" fontId="6" fillId="0" borderId="1" xfId="7" applyFont="1">
      <alignment horizontal="left" vertical="center" wrapText="1" indent="1"/>
    </xf>
    <xf numFmtId="0" fontId="0" fillId="0" borderId="0" xfId="0" applyFill="1">
      <alignment horizontal="left" vertical="center" wrapText="1" indent="1"/>
    </xf>
    <xf numFmtId="0" fontId="9" fillId="3" borderId="11" xfId="4" applyBorder="1" applyProtection="1">
      <alignment horizontal="center" vertical="top" wrapText="1"/>
      <protection locked="0"/>
    </xf>
    <xf numFmtId="0" fontId="9" fillId="3" borderId="14" xfId="4" applyBorder="1">
      <alignment horizontal="center" vertical="top" wrapText="1"/>
    </xf>
    <xf numFmtId="0" fontId="9" fillId="3" borderId="14" xfId="4" applyBorder="1" applyProtection="1">
      <alignment horizontal="center" vertical="top" wrapText="1"/>
      <protection locked="0"/>
    </xf>
    <xf numFmtId="0" fontId="9" fillId="3" borderId="10" xfId="4" applyBorder="1">
      <alignment horizontal="center" vertical="top" wrapText="1"/>
    </xf>
    <xf numFmtId="0" fontId="13" fillId="0" borderId="4" xfId="4" applyFont="1" applyFill="1" applyBorder="1">
      <alignment horizontal="center" vertical="top" wrapText="1"/>
    </xf>
    <xf numFmtId="4" fontId="6" fillId="0" borderId="4" xfId="5" applyFont="1" applyFill="1" applyBorder="1">
      <alignment horizontal="right" vertical="center" wrapText="1" indent="1"/>
    </xf>
    <xf numFmtId="4" fontId="10" fillId="0" borderId="4" xfId="5" applyFont="1" applyFill="1" applyBorder="1" applyProtection="1">
      <alignment horizontal="right" vertical="center" wrapText="1" indent="1"/>
      <protection locked="0"/>
    </xf>
    <xf numFmtId="164" fontId="13" fillId="0" borderId="15" xfId="1" applyNumberFormat="1" applyFont="1" applyFill="1" applyBorder="1">
      <alignment horizontal="right" vertical="center" indent="1"/>
    </xf>
    <xf numFmtId="4" fontId="6" fillId="0" borderId="4" xfId="5" applyFont="1" applyBorder="1">
      <alignment horizontal="right" vertical="center" wrapText="1" indent="1"/>
    </xf>
    <xf numFmtId="4" fontId="10" fillId="0" borderId="4" xfId="5" applyFont="1" applyBorder="1" applyProtection="1">
      <alignment horizontal="right" vertical="center" wrapText="1" indent="1"/>
      <protection locked="0"/>
    </xf>
    <xf numFmtId="164" fontId="6" fillId="0" borderId="15" xfId="1" applyNumberFormat="1" applyFont="1" applyBorder="1">
      <alignment horizontal="right" vertical="center" indent="1"/>
    </xf>
    <xf numFmtId="0" fontId="11" fillId="0" borderId="9" xfId="0" applyFont="1" applyBorder="1" applyAlignment="1" applyProtection="1">
      <alignment horizontal="right" vertical="center" indent="1"/>
      <protection locked="0"/>
    </xf>
    <xf numFmtId="0" fontId="6" fillId="0" borderId="16" xfId="0" applyFont="1" applyBorder="1" applyAlignment="1" applyProtection="1">
      <alignment horizontal="right" vertical="center" indent="1"/>
      <protection locked="0"/>
    </xf>
    <xf numFmtId="4" fontId="6" fillId="0" borderId="16" xfId="0" applyNumberFormat="1" applyFont="1" applyBorder="1" applyAlignment="1">
      <alignment horizontal="right" vertical="center" indent="1"/>
    </xf>
    <xf numFmtId="4" fontId="6" fillId="0" borderId="16" xfId="0" applyNumberFormat="1" applyFont="1" applyBorder="1" applyAlignment="1">
      <alignment horizontal="right" vertical="center" wrapText="1" indent="1"/>
    </xf>
    <xf numFmtId="0" fontId="6" fillId="0" borderId="16" xfId="0" applyFont="1" applyBorder="1" applyAlignment="1">
      <alignment horizontal="right" vertical="center" indent="1"/>
    </xf>
    <xf numFmtId="164" fontId="6" fillId="0" borderId="8" xfId="0" applyNumberFormat="1" applyFont="1" applyBorder="1" applyAlignment="1">
      <alignment horizontal="right" vertical="center" indent="1"/>
    </xf>
    <xf numFmtId="14" fontId="0" fillId="0" borderId="4" xfId="0" applyNumberFormat="1" applyBorder="1" applyAlignment="1">
      <alignment horizontal="center" vertical="center"/>
    </xf>
    <xf numFmtId="0" fontId="14" fillId="0" borderId="4" xfId="0" applyFont="1" applyBorder="1" applyAlignment="1">
      <alignment horizontal="center" vertical="center" wrapText="1"/>
    </xf>
    <xf numFmtId="4" fontId="6" fillId="0" borderId="4" xfId="5" applyFont="1" applyFill="1" applyBorder="1" applyAlignment="1">
      <alignment horizontal="center" vertical="center" wrapText="1"/>
    </xf>
    <xf numFmtId="0" fontId="9" fillId="3" borderId="14" xfId="4" applyFont="1" applyBorder="1">
      <alignment horizontal="center" vertical="top" wrapText="1"/>
    </xf>
    <xf numFmtId="164" fontId="13" fillId="0" borderId="4" xfId="1" applyNumberFormat="1" applyFont="1" applyFill="1" applyBorder="1">
      <alignment horizontal="right" vertical="center" indent="1"/>
    </xf>
    <xf numFmtId="0" fontId="6" fillId="0" borderId="4" xfId="0" applyFont="1" applyFill="1" applyBorder="1">
      <alignment horizontal="left" vertical="center" wrapText="1" indent="1"/>
    </xf>
    <xf numFmtId="164" fontId="6" fillId="0" borderId="4" xfId="0" applyNumberFormat="1" applyFont="1" applyBorder="1" applyAlignment="1">
      <alignment horizontal="right" vertical="center" indent="1"/>
    </xf>
    <xf numFmtId="0" fontId="6" fillId="0" borderId="4" xfId="0" applyFont="1" applyBorder="1" applyAlignment="1">
      <alignment horizontal="right" vertical="center" indent="1"/>
    </xf>
    <xf numFmtId="0" fontId="5" fillId="0" borderId="0" xfId="3" applyFont="1">
      <alignment horizontal="right" vertical="center"/>
    </xf>
    <xf numFmtId="14" fontId="6" fillId="0" borderId="1" xfId="7" applyNumberFormat="1" applyFont="1" applyAlignment="1">
      <alignment horizontal="left" vertical="center" indent="1"/>
    </xf>
    <xf numFmtId="0" fontId="6" fillId="0" borderId="1" xfId="7" applyFont="1">
      <alignment horizontal="left" vertical="center" wrapText="1" indent="1"/>
    </xf>
    <xf numFmtId="0" fontId="5" fillId="0" borderId="0" xfId="3" applyFont="1">
      <alignment horizontal="right" vertical="center"/>
    </xf>
    <xf numFmtId="0" fontId="6" fillId="0" borderId="1" xfId="7" applyFont="1">
      <alignment horizontal="left" vertical="center" wrapText="1" indent="1"/>
    </xf>
    <xf numFmtId="14" fontId="6" fillId="0" borderId="1" xfId="7" applyNumberFormat="1" applyFont="1" applyAlignment="1">
      <alignment horizontal="left" vertical="center" indent="1"/>
    </xf>
    <xf numFmtId="0" fontId="13" fillId="0" borderId="4" xfId="4" applyFont="1" applyFill="1" applyBorder="1" applyAlignment="1">
      <alignment horizontal="center" vertical="center" wrapText="1"/>
    </xf>
    <xf numFmtId="4" fontId="6" fillId="0" borderId="4" xfId="5" applyFont="1" applyFill="1" applyBorder="1" applyAlignment="1">
      <alignment horizontal="right" vertical="center" wrapText="1"/>
    </xf>
    <xf numFmtId="4" fontId="10" fillId="0" borderId="4" xfId="5" applyFont="1" applyFill="1" applyBorder="1" applyAlignment="1" applyProtection="1">
      <alignment horizontal="right" vertical="center" wrapText="1"/>
      <protection locked="0"/>
    </xf>
    <xf numFmtId="164" fontId="13" fillId="0" borderId="4" xfId="1" applyNumberFormat="1" applyFont="1" applyFill="1" applyBorder="1" applyAlignment="1">
      <alignment horizontal="right" vertical="center"/>
    </xf>
    <xf numFmtId="0" fontId="6" fillId="0" borderId="4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4" fontId="13" fillId="0" borderId="4" xfId="4" applyNumberFormat="1" applyFont="1" applyFill="1" applyBorder="1" applyAlignment="1">
      <alignment horizontal="center" vertical="center" wrapText="1"/>
    </xf>
    <xf numFmtId="0" fontId="5" fillId="0" borderId="0" xfId="3" applyFont="1">
      <alignment horizontal="right" vertical="center"/>
    </xf>
    <xf numFmtId="14" fontId="6" fillId="0" borderId="1" xfId="7" applyNumberFormat="1" applyFont="1" applyAlignment="1">
      <alignment horizontal="left" vertical="center" indent="1"/>
    </xf>
    <xf numFmtId="0" fontId="6" fillId="0" borderId="1" xfId="7" applyFont="1">
      <alignment horizontal="left" vertical="center" wrapText="1" indent="1"/>
    </xf>
    <xf numFmtId="4" fontId="6" fillId="0" borderId="4" xfId="5" applyNumberFormat="1" applyFont="1" applyFill="1" applyBorder="1" applyAlignment="1">
      <alignment horizontal="right" vertical="center" wrapText="1"/>
    </xf>
    <xf numFmtId="0" fontId="6" fillId="4" borderId="4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16" xfId="0" applyFont="1" applyBorder="1">
      <alignment horizontal="left" vertical="center" wrapText="1" indent="1"/>
    </xf>
    <xf numFmtId="0" fontId="13" fillId="3" borderId="4" xfId="4" applyNumberFormat="1" applyFont="1" applyBorder="1" applyAlignment="1">
      <alignment horizontal="center" vertical="center" wrapText="1"/>
    </xf>
    <xf numFmtId="4" fontId="6" fillId="0" borderId="4" xfId="5" applyNumberFormat="1" applyFont="1" applyBorder="1" applyAlignment="1">
      <alignment horizontal="right" vertical="center" wrapText="1"/>
    </xf>
    <xf numFmtId="4" fontId="6" fillId="0" borderId="4" xfId="5" applyNumberFormat="1" applyFont="1" applyBorder="1" applyAlignment="1">
      <alignment horizontal="center" vertical="center" wrapText="1"/>
    </xf>
    <xf numFmtId="4" fontId="10" fillId="0" borderId="4" xfId="5" applyNumberFormat="1" applyFont="1" applyBorder="1" applyAlignment="1">
      <alignment horizontal="right" vertical="center" wrapText="1"/>
    </xf>
    <xf numFmtId="0" fontId="6" fillId="0" borderId="17" xfId="0" applyFont="1" applyBorder="1" applyAlignment="1">
      <alignment horizontal="left" vertical="center" wrapText="1"/>
    </xf>
    <xf numFmtId="164" fontId="13" fillId="5" borderId="4" xfId="1" applyNumberFormat="1" applyFont="1" applyFill="1" applyBorder="1" applyAlignment="1">
      <alignment horizontal="right" vertical="center"/>
    </xf>
    <xf numFmtId="0" fontId="16" fillId="5" borderId="4" xfId="0" applyFont="1" applyFill="1" applyBorder="1" applyAlignment="1">
      <alignment horizontal="left" vertical="center" wrapText="1"/>
    </xf>
    <xf numFmtId="0" fontId="5" fillId="0" borderId="0" xfId="3" applyFont="1">
      <alignment horizontal="right" vertical="center"/>
    </xf>
    <xf numFmtId="0" fontId="6" fillId="0" borderId="1" xfId="7" applyFont="1">
      <alignment horizontal="left" vertical="center" wrapText="1" indent="1"/>
    </xf>
    <xf numFmtId="14" fontId="6" fillId="0" borderId="1" xfId="7" applyNumberFormat="1" applyFont="1" applyAlignment="1">
      <alignment horizontal="left" vertical="center" indent="1"/>
    </xf>
    <xf numFmtId="164" fontId="13" fillId="0" borderId="4" xfId="1" applyNumberFormat="1" applyFont="1" applyBorder="1" applyAlignment="1">
      <alignment horizontal="right" vertical="center"/>
    </xf>
    <xf numFmtId="0" fontId="11" fillId="0" borderId="4" xfId="0" applyFont="1" applyBorder="1" applyAlignment="1" applyProtection="1">
      <alignment horizontal="right" vertical="center" indent="1"/>
      <protection locked="0"/>
    </xf>
    <xf numFmtId="0" fontId="6" fillId="0" borderId="4" xfId="0" applyFont="1" applyBorder="1" applyAlignment="1" applyProtection="1">
      <alignment horizontal="right" vertical="center" indent="1"/>
      <protection locked="0"/>
    </xf>
    <xf numFmtId="4" fontId="6" fillId="0" borderId="4" xfId="0" applyNumberFormat="1" applyFont="1" applyBorder="1" applyAlignment="1">
      <alignment horizontal="right" vertical="center" indent="1"/>
    </xf>
    <xf numFmtId="4" fontId="6" fillId="0" borderId="4" xfId="0" applyNumberFormat="1" applyFont="1" applyBorder="1" applyAlignment="1">
      <alignment horizontal="right" vertical="center" wrapText="1" indent="1"/>
    </xf>
    <xf numFmtId="0" fontId="5" fillId="0" borderId="0" xfId="3" applyFont="1">
      <alignment horizontal="right" vertical="center"/>
    </xf>
    <xf numFmtId="14" fontId="6" fillId="0" borderId="1" xfId="7" applyNumberFormat="1" applyFont="1" applyAlignment="1">
      <alignment horizontal="left" vertical="center" indent="1"/>
    </xf>
    <xf numFmtId="0" fontId="6" fillId="0" borderId="1" xfId="7" applyFont="1">
      <alignment horizontal="left" vertical="center" wrapText="1" indent="1"/>
    </xf>
    <xf numFmtId="0" fontId="5" fillId="0" borderId="0" xfId="3" applyFont="1">
      <alignment horizontal="right" vertical="center"/>
    </xf>
    <xf numFmtId="14" fontId="6" fillId="0" borderId="1" xfId="7" applyNumberFormat="1" applyFont="1" applyAlignment="1">
      <alignment horizontal="left" vertical="center" indent="1"/>
    </xf>
    <xf numFmtId="0" fontId="6" fillId="0" borderId="1" xfId="7" applyFont="1">
      <alignment horizontal="left" vertical="center" wrapText="1" indent="1"/>
    </xf>
    <xf numFmtId="0" fontId="5" fillId="0" borderId="0" xfId="3" applyFont="1">
      <alignment horizontal="right" vertical="center"/>
    </xf>
    <xf numFmtId="0" fontId="6" fillId="0" borderId="1" xfId="7" applyFont="1">
      <alignment horizontal="left" vertical="center" wrapText="1" indent="1"/>
    </xf>
    <xf numFmtId="14" fontId="6" fillId="0" borderId="1" xfId="7" applyNumberFormat="1" applyFont="1" applyAlignment="1">
      <alignment horizontal="left" vertical="center" indent="1"/>
    </xf>
    <xf numFmtId="0" fontId="6" fillId="0" borderId="4" xfId="0" applyFont="1" applyBorder="1" applyAlignment="1">
      <alignment horizontal="left" vertical="center" wrapText="1"/>
    </xf>
    <xf numFmtId="0" fontId="9" fillId="3" borderId="4" xfId="4" applyNumberFormat="1" applyFont="1" applyFill="1" applyBorder="1" applyAlignment="1">
      <alignment horizontal="center" vertical="top" wrapText="1"/>
    </xf>
    <xf numFmtId="0" fontId="14" fillId="0" borderId="4" xfId="0" applyFont="1" applyFill="1" applyBorder="1" applyAlignment="1">
      <alignment horizontal="center" vertical="center" wrapText="1"/>
    </xf>
    <xf numFmtId="0" fontId="5" fillId="0" borderId="0" xfId="3" applyFont="1">
      <alignment horizontal="right" vertical="center"/>
    </xf>
    <xf numFmtId="14" fontId="6" fillId="0" borderId="1" xfId="7" applyNumberFormat="1" applyFont="1" applyAlignment="1">
      <alignment horizontal="left" vertical="center" indent="1"/>
    </xf>
    <xf numFmtId="0" fontId="6" fillId="0" borderId="1" xfId="7" applyFont="1">
      <alignment horizontal="left" vertical="center" wrapText="1" indent="1"/>
    </xf>
    <xf numFmtId="14" fontId="6" fillId="0" borderId="4" xfId="1" applyNumberFormat="1" applyFont="1" applyBorder="1" applyAlignment="1">
      <alignment vertical="center"/>
    </xf>
    <xf numFmtId="164" fontId="6" fillId="0" borderId="4" xfId="1" applyNumberFormat="1" applyFont="1" applyBorder="1" applyAlignment="1">
      <alignment vertical="center"/>
    </xf>
    <xf numFmtId="0" fontId="0" fillId="6" borderId="0" xfId="0" applyFill="1" applyProtection="1">
      <alignment horizontal="left" vertical="center" wrapText="1" indent="1"/>
      <protection locked="0"/>
    </xf>
    <xf numFmtId="164" fontId="6" fillId="0" borderId="16" xfId="0" applyNumberFormat="1" applyFont="1" applyBorder="1" applyAlignment="1">
      <alignment horizontal="right" vertical="center" indent="1"/>
    </xf>
    <xf numFmtId="0" fontId="5" fillId="0" borderId="0" xfId="3" applyFont="1">
      <alignment horizontal="right" vertical="center"/>
    </xf>
    <xf numFmtId="14" fontId="6" fillId="0" borderId="1" xfId="7" applyNumberFormat="1" applyFont="1" applyAlignment="1">
      <alignment horizontal="left" vertical="center" indent="1"/>
    </xf>
    <xf numFmtId="164" fontId="6" fillId="0" borderId="4" xfId="1" applyNumberFormat="1" applyFont="1" applyBorder="1" applyAlignment="1">
      <alignment vertical="center"/>
    </xf>
    <xf numFmtId="0" fontId="6" fillId="0" borderId="1" xfId="7" applyFont="1">
      <alignment horizontal="left" vertical="center" wrapText="1" indent="1"/>
    </xf>
    <xf numFmtId="14" fontId="6" fillId="0" borderId="4" xfId="1" applyNumberFormat="1" applyFont="1" applyBorder="1" applyAlignment="1">
      <alignment vertical="center"/>
    </xf>
    <xf numFmtId="0" fontId="9" fillId="3" borderId="11" xfId="4" applyBorder="1" applyAlignment="1" applyProtection="1">
      <alignment horizontal="center" vertical="center" wrapText="1"/>
      <protection locked="0"/>
    </xf>
    <xf numFmtId="0" fontId="9" fillId="3" borderId="14" xfId="4" applyBorder="1" applyAlignment="1">
      <alignment horizontal="center" vertical="center" wrapText="1"/>
    </xf>
    <xf numFmtId="0" fontId="9" fillId="3" borderId="10" xfId="4" applyBorder="1" applyAlignment="1">
      <alignment horizontal="center" vertical="center" wrapText="1"/>
    </xf>
    <xf numFmtId="0" fontId="9" fillId="3" borderId="4" xfId="4" applyNumberFormat="1" applyFont="1" applyFill="1" applyBorder="1" applyAlignment="1">
      <alignment horizontal="center" vertical="center" wrapText="1"/>
    </xf>
    <xf numFmtId="0" fontId="5" fillId="0" borderId="0" xfId="3" applyFont="1">
      <alignment horizontal="right" vertical="center"/>
    </xf>
    <xf numFmtId="0" fontId="6" fillId="0" borderId="1" xfId="7" applyFont="1">
      <alignment horizontal="left" vertical="center" wrapText="1" indent="1"/>
    </xf>
    <xf numFmtId="14" fontId="6" fillId="0" borderId="1" xfId="7" applyNumberFormat="1" applyFont="1" applyAlignment="1">
      <alignment horizontal="left" vertical="center" indent="1"/>
    </xf>
    <xf numFmtId="0" fontId="11" fillId="0" borderId="9" xfId="0" applyFont="1" applyBorder="1" applyAlignment="1" applyProtection="1">
      <alignment horizontal="center" vertical="center"/>
      <protection locked="0"/>
    </xf>
    <xf numFmtId="0" fontId="6" fillId="0" borderId="16" xfId="0" applyFont="1" applyBorder="1" applyAlignment="1" applyProtection="1">
      <alignment horizontal="center" vertical="center"/>
      <protection locked="0"/>
    </xf>
    <xf numFmtId="4" fontId="6" fillId="0" borderId="16" xfId="0" applyNumberFormat="1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3" applyFont="1">
      <alignment horizontal="right" vertical="center"/>
    </xf>
    <xf numFmtId="0" fontId="6" fillId="0" borderId="1" xfId="7" applyFont="1">
      <alignment horizontal="left" vertical="center" wrapText="1" indent="1"/>
    </xf>
    <xf numFmtId="14" fontId="6" fillId="0" borderId="1" xfId="7" applyNumberFormat="1" applyFont="1" applyAlignment="1">
      <alignment horizontal="left" vertical="center" inden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2" fillId="0" borderId="0" xfId="3" applyFont="1">
      <alignment horizontal="right" vertical="center"/>
    </xf>
    <xf numFmtId="0" fontId="5" fillId="0" borderId="2" xfId="3" applyFont="1" applyBorder="1">
      <alignment horizontal="right" vertical="center"/>
    </xf>
    <xf numFmtId="0" fontId="5" fillId="0" borderId="0" xfId="3" applyFont="1">
      <alignment horizontal="right" vertical="center"/>
    </xf>
    <xf numFmtId="0" fontId="5" fillId="0" borderId="3" xfId="3" applyFont="1" applyBorder="1">
      <alignment horizontal="right" vertical="center"/>
    </xf>
    <xf numFmtId="14" fontId="6" fillId="0" borderId="1" xfId="7" applyNumberFormat="1" applyFont="1" applyAlignment="1">
      <alignment horizontal="left" vertical="center" indent="1"/>
    </xf>
    <xf numFmtId="164" fontId="6" fillId="0" borderId="4" xfId="1" applyNumberFormat="1" applyFont="1" applyBorder="1" applyAlignment="1">
      <alignment vertical="center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" xfId="7" applyFont="1">
      <alignment horizontal="left" vertical="center" wrapText="1" indent="1"/>
    </xf>
    <xf numFmtId="14" fontId="6" fillId="0" borderId="4" xfId="1" applyNumberFormat="1" applyFont="1" applyBorder="1" applyAlignment="1">
      <alignment vertical="center"/>
    </xf>
    <xf numFmtId="165" fontId="8" fillId="0" borderId="1" xfId="6" applyNumberFormat="1" applyBorder="1" applyAlignment="1">
      <alignment horizontal="left" vertical="center" indent="1"/>
    </xf>
    <xf numFmtId="165" fontId="6" fillId="0" borderId="1" xfId="7" applyNumberFormat="1" applyFont="1" applyAlignment="1">
      <alignment horizontal="left" vertical="center" indent="1"/>
    </xf>
    <xf numFmtId="165" fontId="17" fillId="0" borderId="1" xfId="6" applyNumberFormat="1" applyFont="1" applyBorder="1" applyAlignment="1">
      <alignment horizontal="left" vertical="center" indent="1"/>
    </xf>
    <xf numFmtId="0" fontId="18" fillId="6" borderId="0" xfId="2" applyFont="1" applyFill="1" applyAlignment="1" applyProtection="1">
      <alignment horizontal="center" vertical="center"/>
      <protection locked="0"/>
    </xf>
    <xf numFmtId="0" fontId="12" fillId="0" borderId="4" xfId="3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2" fillId="0" borderId="4" xfId="3" applyFont="1" applyBorder="1" applyAlignment="1">
      <alignment horizontal="center" vertical="top" wrapText="1"/>
    </xf>
  </cellXfs>
  <cellStyles count="9">
    <cellStyle name="Currency" xfId="1" builtinId="4"/>
    <cellStyle name="Date" xfId="8" xr:uid="{B9B1DE43-853B-4BF0-8B87-8BB1566C66E2}"/>
    <cellStyle name="Heading 1" xfId="3" builtinId="16"/>
    <cellStyle name="Heading 2" xfId="4" builtinId="17"/>
    <cellStyle name="Hyperlink" xfId="6" builtinId="8"/>
    <cellStyle name="Input" xfId="5" builtinId="20"/>
    <cellStyle name="Input Box" xfId="7" xr:uid="{2B140A6F-58DE-4722-98AF-F057782665E8}"/>
    <cellStyle name="Normal" xfId="0" builtinId="0"/>
    <cellStyle name="Title" xfId="2" builtinId="15"/>
  </cellStyles>
  <dxfs count="462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auto="1"/>
      </font>
      <numFmt numFmtId="164" formatCode="_ [$₹-4009]\ * #,##0.00_ ;_ [$₹-4009]\ * \-#,##0.00_ ;_ [$₹-4009]\ * &quot;-&quot;??_ ;_ @_ 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numFmt numFmtId="4" formatCode="#,##0.00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strike val="0"/>
        <outline val="0"/>
        <shadow val="0"/>
        <u val="none"/>
        <vertAlign val="baseline"/>
        <color auto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  <dxf>
      <font>
        <b/>
        <strike val="0"/>
        <outline val="0"/>
        <shadow val="0"/>
        <u val="none"/>
        <vertAlign val="baseline"/>
        <color auto="1"/>
        <name val="Calibri Light"/>
        <family val="2"/>
        <scheme val="major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  <protection locked="0" hidden="0"/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family val="2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color auto="1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Calibri Light"/>
        <family val="2"/>
        <scheme val="maj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_ [$₹-4009]\ * #,##0.00_ ;_ [$₹-4009]\ * \-#,##0.00_ ;_ [$₹-4009]\ * &quot;-&quot;??_ ;_ @_ 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numFmt numFmtId="4" formatCode="#,##0.00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  <dxf>
      <font>
        <b/>
        <strike val="0"/>
        <outline val="0"/>
        <shadow val="0"/>
        <u val="none"/>
        <vertAlign val="baseline"/>
        <color auto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  <protection locked="0" hidden="0"/>
    </dxf>
    <dxf>
      <font>
        <b/>
        <strike val="0"/>
        <outline val="0"/>
        <shadow val="0"/>
        <u val="none"/>
        <vertAlign val="baseline"/>
        <color auto="1"/>
        <name val="Calibri Light"/>
        <family val="2"/>
        <scheme val="major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family val="2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color auto="1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Calibri Light"/>
        <family val="2"/>
        <scheme val="maj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_ [$₹-4009]\ * #,##0.00_ ;_ [$₹-4009]\ * \-#,##0.00_ ;_ [$₹-4009]\ * &quot;-&quot;??_ ;_ @_ "/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numFmt numFmtId="164" formatCode="_ [$₹-4009]\ * #,##0.00_ ;_ [$₹-4009]\ * \-#,##0.00_ ;_ [$₹-4009]\ * &quot;-&quot;??_ ;_ @_ 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numFmt numFmtId="4" formatCode="#,##0.00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right" vertical="center" textRotation="0" wrapText="1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  <dxf>
      <font>
        <b/>
        <strike val="0"/>
        <outline val="0"/>
        <shadow val="0"/>
        <u val="none"/>
        <vertAlign val="baseline"/>
        <color auto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right" vertical="center" textRotation="0" wrapText="0" indent="1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  <protection locked="0" hidden="0"/>
    </dxf>
    <dxf>
      <font>
        <b/>
        <strike val="0"/>
        <outline val="0"/>
        <shadow val="0"/>
        <u val="none"/>
        <vertAlign val="baseline"/>
        <color auto="1"/>
        <name val="Calibri Light"/>
        <family val="2"/>
        <scheme val="major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font>
        <strike val="0"/>
        <outline val="0"/>
        <shadow val="0"/>
        <u val="none"/>
        <vertAlign val="baseline"/>
        <color auto="1"/>
        <family val="2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alignment vertical="center" textRotation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Calibri Light"/>
        <family val="2"/>
        <scheme val="major"/>
      </font>
      <alignment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_ [$₹-4009]\ * #,##0.00_ ;_ [$₹-4009]\ * \-#,##0.00_ ;_ [$₹-4009]\ * &quot;-&quot;??_ ;_ @_ "/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_ [$₹-4009]\ * #,##0.00_ ;_ [$₹-4009]\ * \-#,##0.00_ ;_ [$₹-4009]\ * &quot;-&quot;??_ ;_ @_ 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numFmt numFmtId="4" formatCode="#,##0.00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right" vertical="center" textRotation="0" wrapText="1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  <dxf>
      <font>
        <b/>
        <strike val="0"/>
        <outline val="0"/>
        <shadow val="0"/>
        <u val="none"/>
        <vertAlign val="baseline"/>
        <color auto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right" vertical="center" textRotation="0" wrapText="0" indent="1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  <protection locked="0" hidden="0"/>
    </dxf>
    <dxf>
      <font>
        <b/>
        <strike val="0"/>
        <outline val="0"/>
        <shadow val="0"/>
        <u val="none"/>
        <vertAlign val="baseline"/>
        <color auto="1"/>
        <name val="Calibri Light"/>
        <family val="2"/>
        <scheme val="major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font>
        <strike val="0"/>
        <outline val="0"/>
        <shadow val="0"/>
        <u val="none"/>
        <vertAlign val="baseline"/>
        <color auto="1"/>
        <family val="2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alignment vertical="center" textRotation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Calibri Light"/>
        <family val="2"/>
        <scheme val="major"/>
      </font>
      <alignment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_ [$₹-4009]\ * #,##0.00_ ;_ [$₹-4009]\ * \-#,##0.00_ ;_ [$₹-4009]\ * &quot;-&quot;??_ ;_ @_ "/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_ [$₹-4009]\ * #,##0.00_ ;_ [$₹-4009]\ * \-#,##0.00_ ;_ [$₹-4009]\ * &quot;-&quot;??_ ;_ @_ 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numFmt numFmtId="4" formatCode="#,##0.00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right" vertical="center" textRotation="0" wrapText="1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  <dxf>
      <font>
        <b/>
        <strike val="0"/>
        <outline val="0"/>
        <shadow val="0"/>
        <u val="none"/>
        <vertAlign val="baseline"/>
        <color auto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right" vertical="center" textRotation="0" wrapText="0" indent="1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  <protection locked="0" hidden="0"/>
    </dxf>
    <dxf>
      <font>
        <b/>
        <strike val="0"/>
        <outline val="0"/>
        <shadow val="0"/>
        <u val="none"/>
        <vertAlign val="baseline"/>
        <color auto="1"/>
        <name val="Calibri Light"/>
        <family val="2"/>
        <scheme val="major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font>
        <strike val="0"/>
        <outline val="0"/>
        <shadow val="0"/>
        <u val="none"/>
        <vertAlign val="baseline"/>
        <color auto="1"/>
        <family val="2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alignment vertical="center" textRotation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Calibri Light"/>
        <family val="2"/>
        <scheme val="maj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_ [$₹-4009]\ * #,##0.00_ ;_ [$₹-4009]\ * \-#,##0.00_ ;_ [$₹-4009]\ * &quot;-&quot;??_ ;_ @_ 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numFmt numFmtId="4" formatCode="#,##0.00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  <dxf>
      <font>
        <b/>
        <strike val="0"/>
        <outline val="0"/>
        <shadow val="0"/>
        <u val="none"/>
        <vertAlign val="baseline"/>
        <color auto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  <protection locked="0" hidden="0"/>
    </dxf>
    <dxf>
      <font>
        <b/>
        <strike val="0"/>
        <outline val="0"/>
        <shadow val="0"/>
        <u val="none"/>
        <vertAlign val="baseline"/>
        <color auto="1"/>
        <name val="Calibri Light"/>
        <family val="2"/>
        <scheme val="major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font>
        <strike val="0"/>
        <outline val="0"/>
        <shadow val="0"/>
        <u val="none"/>
        <vertAlign val="baseline"/>
        <color auto="1"/>
        <family val="2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alignment vertical="center" textRotation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Calibri Light"/>
        <family val="2"/>
        <scheme val="maj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_ [$₹-4009]\ * #,##0.00_ ;_ [$₹-4009]\ * \-#,##0.00_ ;_ [$₹-4009]\ * &quot;-&quot;??_ ;_ @_ "/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color auto="1"/>
        <name val="Calibri Light"/>
        <family val="2"/>
        <scheme val="major"/>
      </font>
      <numFmt numFmtId="164" formatCode="_ [$₹-4009]\ * #,##0.00_ ;_ [$₹-4009]\ * \-#,##0.00_ ;_ [$₹-4009]\ * &quot;-&quot;??_ ;_ @_ 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numFmt numFmtId="4" formatCode="#,##0.0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right" vertical="center" textRotation="0" wrapText="1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  <dxf>
      <font>
        <b/>
        <strike val="0"/>
        <outline val="0"/>
        <shadow val="0"/>
        <u val="none"/>
        <vertAlign val="baseline"/>
        <color auto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right" vertical="center" textRotation="0" wrapText="0" indent="1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  <protection locked="0" hidden="0"/>
    </dxf>
    <dxf>
      <font>
        <b/>
        <strike val="0"/>
        <outline val="0"/>
        <shadow val="0"/>
        <u val="none"/>
        <vertAlign val="baseline"/>
        <color auto="1"/>
        <name val="Calibri Light"/>
        <family val="2"/>
        <scheme val="major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font>
        <strike val="0"/>
        <outline val="0"/>
        <shadow val="0"/>
        <u val="none"/>
        <vertAlign val="baseline"/>
        <color auto="1"/>
        <family val="2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alignment vertical="center" textRotation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Calibri Light"/>
        <family val="2"/>
        <scheme val="maj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_ [$₹-4009]\ * #,##0.00_ ;_ [$₹-4009]\ * \-#,##0.00_ ;_ [$₹-4009]\ * &quot;-&quot;??_ ;_ @_ "/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_ [$₹-4009]\ * #,##0.00_ ;_ [$₹-4009]\ * \-#,##0.00_ ;_ [$₹-4009]\ * &quot;-&quot;??_ ;_ @_ 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numFmt numFmtId="4" formatCode="#,##0.00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right" vertical="center" textRotation="0" wrapText="1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  <dxf>
      <font>
        <strike val="0"/>
        <outline val="0"/>
        <shadow val="0"/>
        <u val="none"/>
        <vertAlign val="baseline"/>
        <color auto="1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right" vertical="center" textRotation="0" wrapText="0" indent="1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  <protection locked="0" hidden="0"/>
    </dxf>
    <dxf>
      <font>
        <b/>
        <strike val="0"/>
        <outline val="0"/>
        <shadow val="0"/>
        <u val="none"/>
        <vertAlign val="baseline"/>
        <color auto="1"/>
        <name val="Calibri Light"/>
        <family val="2"/>
        <scheme val="major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font>
        <strike val="0"/>
        <outline val="0"/>
        <shadow val="0"/>
        <u val="none"/>
        <vertAlign val="baseline"/>
        <color auto="1"/>
        <family val="2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alignment vertical="center" textRotation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Calibri Light"/>
        <family val="2"/>
        <scheme val="maj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_ [$₹-4009]\ * #,##0.00_ ;_ [$₹-4009]\ * \-#,##0.00_ ;_ [$₹-4009]\ * &quot;-&quot;??_ ;_ @_ "/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_ [$₹-4009]\ * #,##0.00_ ;_ [$₹-4009]\ * \-#,##0.00_ ;_ [$₹-4009]\ * &quot;-&quot;??_ ;_ @_ 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numFmt numFmtId="4" formatCode="#,##0.00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right" vertical="center" textRotation="0" wrapText="1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  <dxf>
      <font>
        <strike val="0"/>
        <outline val="0"/>
        <shadow val="0"/>
        <u val="none"/>
        <vertAlign val="baseline"/>
        <color auto="1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right" vertical="center" textRotation="0" wrapText="0" indent="1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  <protection locked="0" hidden="0"/>
    </dxf>
    <dxf>
      <font>
        <b/>
        <strike val="0"/>
        <outline val="0"/>
        <shadow val="0"/>
        <u val="none"/>
        <vertAlign val="baseline"/>
        <color auto="1"/>
        <name val="Calibri Light"/>
        <family val="2"/>
        <scheme val="major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font>
        <strike val="0"/>
        <outline val="0"/>
        <shadow val="0"/>
        <u val="none"/>
        <vertAlign val="baseline"/>
        <color auto="1"/>
        <family val="2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alignment vertical="center" textRotation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Calibri Light"/>
        <family val="2"/>
        <scheme val="maj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_ [$₹-4009]\ * #,##0.00_ ;_ [$₹-4009]\ * \-#,##0.00_ ;_ [$₹-4009]\ * &quot;-&quot;??_ ;_ @_ "/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_ [$₹-4009]\ * #,##0.00_ ;_ [$₹-4009]\ * \-#,##0.00_ ;_ [$₹-4009]\ * &quot;-&quot;??_ ;_ @_ 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numFmt numFmtId="4" formatCode="#,##0.00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right" vertical="center" textRotation="0" wrapText="1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  <dxf>
      <font>
        <strike val="0"/>
        <outline val="0"/>
        <shadow val="0"/>
        <u val="none"/>
        <vertAlign val="baseline"/>
        <color auto="1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right" vertical="center" textRotation="0" wrapText="0" indent="1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  <protection locked="0" hidden="0"/>
    </dxf>
    <dxf>
      <font>
        <b/>
        <strike val="0"/>
        <outline val="0"/>
        <shadow val="0"/>
        <u val="none"/>
        <vertAlign val="baseline"/>
        <color auto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font>
        <strike val="0"/>
        <outline val="0"/>
        <shadow val="0"/>
        <u val="none"/>
        <vertAlign val="baseline"/>
        <color auto="1"/>
        <family val="2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alignment vertical="center" textRotation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Calibri Light"/>
        <family val="2"/>
        <scheme val="maj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_ [$₹-4009]\ * #,##0.00_ ;_ [$₹-4009]\ * \-#,##0.00_ ;_ [$₹-4009]\ * &quot;-&quot;??_ ;_ @_ "/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_ [$₹-4009]\ * #,##0.00_ ;_ [$₹-4009]\ * \-#,##0.00_ ;_ [$₹-4009]\ * &quot;-&quot;??_ ;_ @_ 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numFmt numFmtId="4" formatCode="#,##0.00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right" vertical="center" textRotation="0" wrapText="1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  <dxf>
      <font>
        <strike val="0"/>
        <outline val="0"/>
        <shadow val="0"/>
        <u val="none"/>
        <vertAlign val="baseline"/>
        <color auto="1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right" vertical="center" textRotation="0" wrapText="0" indent="1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  <protection locked="0" hidden="0"/>
    </dxf>
    <dxf>
      <font>
        <b/>
        <strike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font>
        <strike val="0"/>
        <outline val="0"/>
        <shadow val="0"/>
        <u val="none"/>
        <vertAlign val="baseline"/>
        <color auto="1"/>
        <family val="2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alignment vertical="center" textRotation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Calibri Light"/>
        <family val="2"/>
        <scheme val="maj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_ [$₹-4009]\ * #,##0.00_ ;_ [$₹-4009]\ * \-#,##0.00_ ;_ [$₹-4009]\ * &quot;-&quot;??_ ;_ @_ "/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_ [$₹-4009]\ * #,##0.00_ ;_ [$₹-4009]\ * \-#,##0.00_ ;_ [$₹-4009]\ * &quot;-&quot;??_ ;_ @_ 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numFmt numFmtId="4" formatCode="#,##0.00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right" vertical="center" textRotation="0" wrapText="1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  <dxf>
      <font>
        <strike val="0"/>
        <outline val="0"/>
        <shadow val="0"/>
        <u val="none"/>
        <vertAlign val="baseline"/>
        <color auto="1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right" vertical="center" textRotation="0" wrapText="0" indent="1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  <protection locked="0" hidden="0"/>
    </dxf>
    <dxf>
      <font>
        <b/>
        <strike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font>
        <strike val="0"/>
        <outline val="0"/>
        <shadow val="0"/>
        <u val="none"/>
        <vertAlign val="baseline"/>
        <color auto="1"/>
        <family val="2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alignment vertical="center" textRotation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Calibri Light"/>
        <family val="2"/>
        <scheme val="maj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_ [$₹-4009]\ * #,##0.00_ ;_ [$₹-4009]\ * \-#,##0.00_ ;_ [$₹-4009]\ * &quot;-&quot;??_ ;_ @_ "/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_ [$₹-4009]\ * #,##0.00_ ;_ [$₹-4009]\ * \-#,##0.00_ ;_ [$₹-4009]\ * &quot;-&quot;??_ ;_ @_ 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numFmt numFmtId="4" formatCode="#,##0.00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right" vertical="center" textRotation="0" wrapText="1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  <dxf>
      <font>
        <strike val="0"/>
        <outline val="0"/>
        <shadow val="0"/>
        <u val="none"/>
        <vertAlign val="baseline"/>
        <color auto="1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right" vertical="center" textRotation="0" wrapText="0" indent="1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  <protection locked="0" hidden="0"/>
    </dxf>
    <dxf>
      <font>
        <b/>
        <strike val="0"/>
        <outline val="0"/>
        <shadow val="0"/>
        <u val="none"/>
        <vertAlign val="baseline"/>
        <color auto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font>
        <strike val="0"/>
        <outline val="0"/>
        <shadow val="0"/>
        <u val="none"/>
        <vertAlign val="baseline"/>
        <color auto="1"/>
        <family val="2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alignment vertical="center" textRotation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Calibri Light"/>
        <family val="2"/>
        <scheme val="maj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_ [$₹-4009]\ * #,##0.00_ ;_ [$₹-4009]\ * \-#,##0.00_ ;_ [$₹-4009]\ * &quot;-&quot;??_ ;_ @_ "/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64" formatCode="_ [$₹-4009]\ * #,##0.00_ ;_ [$₹-4009]\ * \-#,##0.00_ ;_ [$₹-4009]\ * &quot;-&quot;??_ ;_ @_ 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right" vertical="center" textRotation="0" wrapText="1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  <dxf>
      <font>
        <strike val="0"/>
        <outline val="0"/>
        <shadow val="0"/>
        <u val="none"/>
        <vertAlign val="baseline"/>
        <color auto="1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right" vertical="center" textRotation="0" wrapText="0" indent="1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  <protection locked="0" hidden="0"/>
    </dxf>
    <dxf>
      <font>
        <b/>
        <strike val="0"/>
        <outline val="0"/>
        <shadow val="0"/>
        <u val="none"/>
        <vertAlign val="baseline"/>
        <color auto="1"/>
        <name val="Calibri Light"/>
        <family val="2"/>
        <scheme val="maj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font>
        <strike val="0"/>
        <outline val="0"/>
        <shadow val="0"/>
        <u val="none"/>
        <vertAlign val="baseline"/>
        <color auto="1"/>
        <family val="2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Calibri Light"/>
        <family val="2"/>
        <scheme val="maj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_ [$₹-4009]\ * #,##0.00_ ;_ [$₹-4009]\ * \-#,##0.00_ ;_ [$₹-4009]\ * &quot;-&quot;??_ ;_ @_ "/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numFmt numFmtId="164" formatCode="_ [$₹-4009]\ * #,##0.00_ ;_ [$₹-4009]\ * \-#,##0.00_ ;_ [$₹-4009]\ * &quot;-&quot;??_ ;_ @_ 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right" vertical="center" textRotation="0" wrapText="1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4" formatCode="#,##0.00"/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  <dxf>
      <font>
        <strike val="0"/>
        <outline val="0"/>
        <shadow val="0"/>
        <u val="none"/>
        <vertAlign val="baseline"/>
        <color auto="1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right" vertical="center" textRotation="0" wrapText="0" indent="1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  <protection locked="0" hidden="0"/>
    </dxf>
    <dxf>
      <font>
        <strike val="0"/>
        <outline val="0"/>
        <shadow val="0"/>
        <u val="none"/>
        <vertAlign val="baseline"/>
        <color auto="1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font>
        <strike val="0"/>
        <outline val="0"/>
        <shadow val="0"/>
        <u val="none"/>
        <vertAlign val="baseline"/>
        <color auto="1"/>
        <family val="2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Calibri Light"/>
        <family val="2"/>
        <scheme val="maj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color theme="1" tint="0.14993743705557422"/>
      </font>
      <fill>
        <patternFill>
          <bgColor theme="5"/>
        </patternFill>
      </fill>
      <border diagonalUp="0" diagonalDown="0">
        <left/>
        <right/>
        <top style="thin">
          <color theme="0"/>
        </top>
        <bottom/>
        <vertical style="thin">
          <color theme="0"/>
        </vertical>
        <horizontal/>
      </border>
    </dxf>
    <dxf>
      <font>
        <b/>
        <i val="0"/>
        <color theme="0"/>
      </font>
      <fill>
        <patternFill patternType="solid">
          <fgColor theme="6"/>
          <bgColor theme="1" tint="0.24994659260841701"/>
        </patternFill>
      </fill>
      <border>
        <vertical style="thin">
          <color theme="0"/>
        </vertical>
        <horizontal/>
      </border>
    </dxf>
    <dxf>
      <font>
        <b val="0"/>
        <i val="0"/>
        <color theme="1" tint="0.14993743705557422"/>
      </font>
      <border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1" defaultTableStyle="TableStyleMedium2" defaultPivotStyle="PivotStyleLight16">
    <tableStyle name="Travel Expense Report" pivot="0" count="3" xr9:uid="{22EF7641-9F5D-4233-8B81-8F36EB9E27AA}">
      <tableStyleElement type="wholeTable" dxfId="461"/>
      <tableStyleElement type="headerRow" dxfId="460"/>
      <tableStyleElement type="totalRow" dxfId="45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738331</xdr:colOff>
      <xdr:row>0</xdr:row>
      <xdr:rowOff>0</xdr:rowOff>
    </xdr:from>
    <xdr:to>
      <xdr:col>13</xdr:col>
      <xdr:colOff>184583</xdr:colOff>
      <xdr:row>3</xdr:row>
      <xdr:rowOff>173399</xdr:rowOff>
    </xdr:to>
    <xdr:grpSp>
      <xdr:nvGrpSpPr>
        <xdr:cNvPr id="2" name="Group 3" descr="Airplane, bus, and car">
          <a:extLst>
            <a:ext uri="{FF2B5EF4-FFF2-40B4-BE49-F238E27FC236}">
              <a16:creationId xmlns:a16="http://schemas.microsoft.com/office/drawing/2014/main" id="{569D2760-9E96-4F06-9318-019F08338FA5}"/>
            </a:ext>
          </a:extLst>
        </xdr:cNvPr>
        <xdr:cNvGrpSpPr>
          <a:grpSpLocks noChangeAspect="1"/>
        </xdr:cNvGrpSpPr>
      </xdr:nvGrpSpPr>
      <xdr:grpSpPr bwMode="auto">
        <a:xfrm>
          <a:off x="11680175" y="0"/>
          <a:ext cx="2851439" cy="994930"/>
          <a:chOff x="110" y="24"/>
          <a:chExt cx="173" cy="62"/>
        </a:xfrm>
      </xdr:grpSpPr>
      <xdr:sp macro="" textlink="">
        <xdr:nvSpPr>
          <xdr:cNvPr id="3" name="AutoShape 2">
            <a:extLst>
              <a:ext uri="{FF2B5EF4-FFF2-40B4-BE49-F238E27FC236}">
                <a16:creationId xmlns:a16="http://schemas.microsoft.com/office/drawing/2014/main" id="{470F2FB1-9225-4438-8B47-EE2F5D4CD7EC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110" y="24"/>
            <a:ext cx="173" cy="6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" name="Rectangle 4">
            <a:extLst>
              <a:ext uri="{FF2B5EF4-FFF2-40B4-BE49-F238E27FC236}">
                <a16:creationId xmlns:a16="http://schemas.microsoft.com/office/drawing/2014/main" id="{583059B7-A187-408F-9AD8-86FB35C33FC8}"/>
              </a:ext>
            </a:extLst>
          </xdr:cNvPr>
          <xdr:cNvSpPr>
            <a:spLocks noChangeArrowheads="1"/>
          </xdr:cNvSpPr>
        </xdr:nvSpPr>
        <xdr:spPr bwMode="auto">
          <a:xfrm>
            <a:off x="110" y="24"/>
            <a:ext cx="173" cy="62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" name="Freeform 5">
            <a:extLst>
              <a:ext uri="{FF2B5EF4-FFF2-40B4-BE49-F238E27FC236}">
                <a16:creationId xmlns:a16="http://schemas.microsoft.com/office/drawing/2014/main" id="{696BACF9-14D2-4D97-A2BE-F9AFA59AE38B}"/>
              </a:ext>
            </a:extLst>
          </xdr:cNvPr>
          <xdr:cNvSpPr>
            <a:spLocks/>
          </xdr:cNvSpPr>
        </xdr:nvSpPr>
        <xdr:spPr bwMode="auto">
          <a:xfrm>
            <a:off x="110" y="25"/>
            <a:ext cx="172" cy="61"/>
          </a:xfrm>
          <a:custGeom>
            <a:avLst/>
            <a:gdLst>
              <a:gd name="T0" fmla="*/ 242 w 3443"/>
              <a:gd name="T1" fmla="*/ 0 h 1163"/>
              <a:gd name="T2" fmla="*/ 3201 w 3443"/>
              <a:gd name="T3" fmla="*/ 0 h 1163"/>
              <a:gd name="T4" fmla="*/ 3240 w 3443"/>
              <a:gd name="T5" fmla="*/ 3 h 1163"/>
              <a:gd name="T6" fmla="*/ 3277 w 3443"/>
              <a:gd name="T7" fmla="*/ 12 h 1163"/>
              <a:gd name="T8" fmla="*/ 3311 w 3443"/>
              <a:gd name="T9" fmla="*/ 26 h 1163"/>
              <a:gd name="T10" fmla="*/ 3344 w 3443"/>
              <a:gd name="T11" fmla="*/ 45 h 1163"/>
              <a:gd name="T12" fmla="*/ 3372 w 3443"/>
              <a:gd name="T13" fmla="*/ 68 h 1163"/>
              <a:gd name="T14" fmla="*/ 3396 w 3443"/>
              <a:gd name="T15" fmla="*/ 96 h 1163"/>
              <a:gd name="T16" fmla="*/ 3416 w 3443"/>
              <a:gd name="T17" fmla="*/ 126 h 1163"/>
              <a:gd name="T18" fmla="*/ 3431 w 3443"/>
              <a:gd name="T19" fmla="*/ 159 h 1163"/>
              <a:gd name="T20" fmla="*/ 3439 w 3443"/>
              <a:gd name="T21" fmla="*/ 194 h 1163"/>
              <a:gd name="T22" fmla="*/ 3443 w 3443"/>
              <a:gd name="T23" fmla="*/ 232 h 1163"/>
              <a:gd name="T24" fmla="*/ 3443 w 3443"/>
              <a:gd name="T25" fmla="*/ 931 h 1163"/>
              <a:gd name="T26" fmla="*/ 3439 w 3443"/>
              <a:gd name="T27" fmla="*/ 968 h 1163"/>
              <a:gd name="T28" fmla="*/ 3431 w 3443"/>
              <a:gd name="T29" fmla="*/ 1004 h 1163"/>
              <a:gd name="T30" fmla="*/ 3416 w 3443"/>
              <a:gd name="T31" fmla="*/ 1037 h 1163"/>
              <a:gd name="T32" fmla="*/ 3396 w 3443"/>
              <a:gd name="T33" fmla="*/ 1067 h 1163"/>
              <a:gd name="T34" fmla="*/ 3372 w 3443"/>
              <a:gd name="T35" fmla="*/ 1095 h 1163"/>
              <a:gd name="T36" fmla="*/ 3344 w 3443"/>
              <a:gd name="T37" fmla="*/ 1118 h 1163"/>
              <a:gd name="T38" fmla="*/ 3311 w 3443"/>
              <a:gd name="T39" fmla="*/ 1137 h 1163"/>
              <a:gd name="T40" fmla="*/ 3277 w 3443"/>
              <a:gd name="T41" fmla="*/ 1151 h 1163"/>
              <a:gd name="T42" fmla="*/ 3240 w 3443"/>
              <a:gd name="T43" fmla="*/ 1160 h 1163"/>
              <a:gd name="T44" fmla="*/ 3201 w 3443"/>
              <a:gd name="T45" fmla="*/ 1163 h 1163"/>
              <a:gd name="T46" fmla="*/ 242 w 3443"/>
              <a:gd name="T47" fmla="*/ 1163 h 1163"/>
              <a:gd name="T48" fmla="*/ 203 w 3443"/>
              <a:gd name="T49" fmla="*/ 1160 h 1163"/>
              <a:gd name="T50" fmla="*/ 166 w 3443"/>
              <a:gd name="T51" fmla="*/ 1151 h 1163"/>
              <a:gd name="T52" fmla="*/ 131 w 3443"/>
              <a:gd name="T53" fmla="*/ 1137 h 1163"/>
              <a:gd name="T54" fmla="*/ 100 w 3443"/>
              <a:gd name="T55" fmla="*/ 1118 h 1163"/>
              <a:gd name="T56" fmla="*/ 71 w 3443"/>
              <a:gd name="T57" fmla="*/ 1095 h 1163"/>
              <a:gd name="T58" fmla="*/ 47 w 3443"/>
              <a:gd name="T59" fmla="*/ 1067 h 1163"/>
              <a:gd name="T60" fmla="*/ 27 w 3443"/>
              <a:gd name="T61" fmla="*/ 1037 h 1163"/>
              <a:gd name="T62" fmla="*/ 13 w 3443"/>
              <a:gd name="T63" fmla="*/ 1004 h 1163"/>
              <a:gd name="T64" fmla="*/ 3 w 3443"/>
              <a:gd name="T65" fmla="*/ 968 h 1163"/>
              <a:gd name="T66" fmla="*/ 0 w 3443"/>
              <a:gd name="T67" fmla="*/ 931 h 1163"/>
              <a:gd name="T68" fmla="*/ 0 w 3443"/>
              <a:gd name="T69" fmla="*/ 232 h 1163"/>
              <a:gd name="T70" fmla="*/ 3 w 3443"/>
              <a:gd name="T71" fmla="*/ 194 h 1163"/>
              <a:gd name="T72" fmla="*/ 13 w 3443"/>
              <a:gd name="T73" fmla="*/ 159 h 1163"/>
              <a:gd name="T74" fmla="*/ 27 w 3443"/>
              <a:gd name="T75" fmla="*/ 126 h 1163"/>
              <a:gd name="T76" fmla="*/ 47 w 3443"/>
              <a:gd name="T77" fmla="*/ 96 h 1163"/>
              <a:gd name="T78" fmla="*/ 71 w 3443"/>
              <a:gd name="T79" fmla="*/ 68 h 1163"/>
              <a:gd name="T80" fmla="*/ 100 w 3443"/>
              <a:gd name="T81" fmla="*/ 45 h 1163"/>
              <a:gd name="T82" fmla="*/ 131 w 3443"/>
              <a:gd name="T83" fmla="*/ 26 h 1163"/>
              <a:gd name="T84" fmla="*/ 166 w 3443"/>
              <a:gd name="T85" fmla="*/ 12 h 1163"/>
              <a:gd name="T86" fmla="*/ 203 w 3443"/>
              <a:gd name="T87" fmla="*/ 3 h 1163"/>
              <a:gd name="T88" fmla="*/ 242 w 3443"/>
              <a:gd name="T89" fmla="*/ 0 h 116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</a:cxnLst>
            <a:rect l="0" t="0" r="r" b="b"/>
            <a:pathLst>
              <a:path w="3443" h="1163">
                <a:moveTo>
                  <a:pt x="242" y="0"/>
                </a:moveTo>
                <a:lnTo>
                  <a:pt x="3201" y="0"/>
                </a:lnTo>
                <a:lnTo>
                  <a:pt x="3240" y="3"/>
                </a:lnTo>
                <a:lnTo>
                  <a:pt x="3277" y="12"/>
                </a:lnTo>
                <a:lnTo>
                  <a:pt x="3311" y="26"/>
                </a:lnTo>
                <a:lnTo>
                  <a:pt x="3344" y="45"/>
                </a:lnTo>
                <a:lnTo>
                  <a:pt x="3372" y="68"/>
                </a:lnTo>
                <a:lnTo>
                  <a:pt x="3396" y="96"/>
                </a:lnTo>
                <a:lnTo>
                  <a:pt x="3416" y="126"/>
                </a:lnTo>
                <a:lnTo>
                  <a:pt x="3431" y="159"/>
                </a:lnTo>
                <a:lnTo>
                  <a:pt x="3439" y="194"/>
                </a:lnTo>
                <a:lnTo>
                  <a:pt x="3443" y="232"/>
                </a:lnTo>
                <a:lnTo>
                  <a:pt x="3443" y="931"/>
                </a:lnTo>
                <a:lnTo>
                  <a:pt x="3439" y="968"/>
                </a:lnTo>
                <a:lnTo>
                  <a:pt x="3431" y="1004"/>
                </a:lnTo>
                <a:lnTo>
                  <a:pt x="3416" y="1037"/>
                </a:lnTo>
                <a:lnTo>
                  <a:pt x="3396" y="1067"/>
                </a:lnTo>
                <a:lnTo>
                  <a:pt x="3372" y="1095"/>
                </a:lnTo>
                <a:lnTo>
                  <a:pt x="3344" y="1118"/>
                </a:lnTo>
                <a:lnTo>
                  <a:pt x="3311" y="1137"/>
                </a:lnTo>
                <a:lnTo>
                  <a:pt x="3277" y="1151"/>
                </a:lnTo>
                <a:lnTo>
                  <a:pt x="3240" y="1160"/>
                </a:lnTo>
                <a:lnTo>
                  <a:pt x="3201" y="1163"/>
                </a:lnTo>
                <a:lnTo>
                  <a:pt x="242" y="1163"/>
                </a:lnTo>
                <a:lnTo>
                  <a:pt x="203" y="1160"/>
                </a:lnTo>
                <a:lnTo>
                  <a:pt x="166" y="1151"/>
                </a:lnTo>
                <a:lnTo>
                  <a:pt x="131" y="1137"/>
                </a:lnTo>
                <a:lnTo>
                  <a:pt x="100" y="1118"/>
                </a:lnTo>
                <a:lnTo>
                  <a:pt x="71" y="1095"/>
                </a:lnTo>
                <a:lnTo>
                  <a:pt x="47" y="1067"/>
                </a:lnTo>
                <a:lnTo>
                  <a:pt x="27" y="1037"/>
                </a:lnTo>
                <a:lnTo>
                  <a:pt x="13" y="1004"/>
                </a:lnTo>
                <a:lnTo>
                  <a:pt x="3" y="968"/>
                </a:lnTo>
                <a:lnTo>
                  <a:pt x="0" y="931"/>
                </a:lnTo>
                <a:lnTo>
                  <a:pt x="0" y="232"/>
                </a:lnTo>
                <a:lnTo>
                  <a:pt x="3" y="194"/>
                </a:lnTo>
                <a:lnTo>
                  <a:pt x="13" y="159"/>
                </a:lnTo>
                <a:lnTo>
                  <a:pt x="27" y="126"/>
                </a:lnTo>
                <a:lnTo>
                  <a:pt x="47" y="96"/>
                </a:lnTo>
                <a:lnTo>
                  <a:pt x="71" y="68"/>
                </a:lnTo>
                <a:lnTo>
                  <a:pt x="100" y="45"/>
                </a:lnTo>
                <a:lnTo>
                  <a:pt x="131" y="26"/>
                </a:lnTo>
                <a:lnTo>
                  <a:pt x="166" y="12"/>
                </a:lnTo>
                <a:lnTo>
                  <a:pt x="203" y="3"/>
                </a:lnTo>
                <a:lnTo>
                  <a:pt x="242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6" name="Freeform 6">
            <a:extLst>
              <a:ext uri="{FF2B5EF4-FFF2-40B4-BE49-F238E27FC236}">
                <a16:creationId xmlns:a16="http://schemas.microsoft.com/office/drawing/2014/main" id="{F1108F64-C775-4E5B-9A6D-3571BB4B738D}"/>
              </a:ext>
            </a:extLst>
          </xdr:cNvPr>
          <xdr:cNvSpPr>
            <a:spLocks noEditPoints="1"/>
          </xdr:cNvSpPr>
        </xdr:nvSpPr>
        <xdr:spPr bwMode="auto">
          <a:xfrm>
            <a:off x="120" y="35"/>
            <a:ext cx="40" cy="41"/>
          </a:xfrm>
          <a:custGeom>
            <a:avLst/>
            <a:gdLst>
              <a:gd name="T0" fmla="*/ 81 w 799"/>
              <a:gd name="T1" fmla="*/ 7 h 768"/>
              <a:gd name="T2" fmla="*/ 41 w 799"/>
              <a:gd name="T3" fmla="*/ 25 h 768"/>
              <a:gd name="T4" fmla="*/ 14 w 799"/>
              <a:gd name="T5" fmla="*/ 59 h 768"/>
              <a:gd name="T6" fmla="*/ 4 w 799"/>
              <a:gd name="T7" fmla="*/ 100 h 768"/>
              <a:gd name="T8" fmla="*/ 7 w 799"/>
              <a:gd name="T9" fmla="*/ 690 h 768"/>
              <a:gd name="T10" fmla="*/ 26 w 799"/>
              <a:gd name="T11" fmla="*/ 728 h 768"/>
              <a:gd name="T12" fmla="*/ 60 w 799"/>
              <a:gd name="T13" fmla="*/ 754 h 768"/>
              <a:gd name="T14" fmla="*/ 103 w 799"/>
              <a:gd name="T15" fmla="*/ 764 h 768"/>
              <a:gd name="T16" fmla="*/ 719 w 799"/>
              <a:gd name="T17" fmla="*/ 761 h 768"/>
              <a:gd name="T18" fmla="*/ 758 w 799"/>
              <a:gd name="T19" fmla="*/ 743 h 768"/>
              <a:gd name="T20" fmla="*/ 785 w 799"/>
              <a:gd name="T21" fmla="*/ 710 h 768"/>
              <a:gd name="T22" fmla="*/ 795 w 799"/>
              <a:gd name="T23" fmla="*/ 668 h 768"/>
              <a:gd name="T24" fmla="*/ 792 w 799"/>
              <a:gd name="T25" fmla="*/ 79 h 768"/>
              <a:gd name="T26" fmla="*/ 773 w 799"/>
              <a:gd name="T27" fmla="*/ 41 h 768"/>
              <a:gd name="T28" fmla="*/ 740 w 799"/>
              <a:gd name="T29" fmla="*/ 14 h 768"/>
              <a:gd name="T30" fmla="*/ 696 w 799"/>
              <a:gd name="T31" fmla="*/ 5 h 768"/>
              <a:gd name="T32" fmla="*/ 103 w 799"/>
              <a:gd name="T33" fmla="*/ 0 h 768"/>
              <a:gd name="T34" fmla="*/ 720 w 799"/>
              <a:gd name="T35" fmla="*/ 3 h 768"/>
              <a:gd name="T36" fmla="*/ 761 w 799"/>
              <a:gd name="T37" fmla="*/ 22 h 768"/>
              <a:gd name="T38" fmla="*/ 789 w 799"/>
              <a:gd name="T39" fmla="*/ 57 h 768"/>
              <a:gd name="T40" fmla="*/ 799 w 799"/>
              <a:gd name="T41" fmla="*/ 100 h 768"/>
              <a:gd name="T42" fmla="*/ 796 w 799"/>
              <a:gd name="T43" fmla="*/ 691 h 768"/>
              <a:gd name="T44" fmla="*/ 776 w 799"/>
              <a:gd name="T45" fmla="*/ 731 h 768"/>
              <a:gd name="T46" fmla="*/ 741 w 799"/>
              <a:gd name="T47" fmla="*/ 758 h 768"/>
              <a:gd name="T48" fmla="*/ 696 w 799"/>
              <a:gd name="T49" fmla="*/ 768 h 768"/>
              <a:gd name="T50" fmla="*/ 80 w 799"/>
              <a:gd name="T51" fmla="*/ 765 h 768"/>
              <a:gd name="T52" fmla="*/ 38 w 799"/>
              <a:gd name="T53" fmla="*/ 746 h 768"/>
              <a:gd name="T54" fmla="*/ 10 w 799"/>
              <a:gd name="T55" fmla="*/ 712 h 768"/>
              <a:gd name="T56" fmla="*/ 0 w 799"/>
              <a:gd name="T57" fmla="*/ 668 h 768"/>
              <a:gd name="T58" fmla="*/ 3 w 799"/>
              <a:gd name="T59" fmla="*/ 78 h 768"/>
              <a:gd name="T60" fmla="*/ 23 w 799"/>
              <a:gd name="T61" fmla="*/ 38 h 768"/>
              <a:gd name="T62" fmla="*/ 58 w 799"/>
              <a:gd name="T63" fmla="*/ 11 h 768"/>
              <a:gd name="T64" fmla="*/ 103 w 799"/>
              <a:gd name="T65" fmla="*/ 0 h 76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</a:cxnLst>
            <a:rect l="0" t="0" r="r" b="b"/>
            <a:pathLst>
              <a:path w="799" h="768">
                <a:moveTo>
                  <a:pt x="103" y="5"/>
                </a:moveTo>
                <a:lnTo>
                  <a:pt x="81" y="7"/>
                </a:lnTo>
                <a:lnTo>
                  <a:pt x="60" y="14"/>
                </a:lnTo>
                <a:lnTo>
                  <a:pt x="41" y="25"/>
                </a:lnTo>
                <a:lnTo>
                  <a:pt x="26" y="41"/>
                </a:lnTo>
                <a:lnTo>
                  <a:pt x="14" y="59"/>
                </a:lnTo>
                <a:lnTo>
                  <a:pt x="7" y="79"/>
                </a:lnTo>
                <a:lnTo>
                  <a:pt x="4" y="100"/>
                </a:lnTo>
                <a:lnTo>
                  <a:pt x="4" y="668"/>
                </a:lnTo>
                <a:lnTo>
                  <a:pt x="7" y="690"/>
                </a:lnTo>
                <a:lnTo>
                  <a:pt x="14" y="710"/>
                </a:lnTo>
                <a:lnTo>
                  <a:pt x="26" y="728"/>
                </a:lnTo>
                <a:lnTo>
                  <a:pt x="41" y="743"/>
                </a:lnTo>
                <a:lnTo>
                  <a:pt x="60" y="754"/>
                </a:lnTo>
                <a:lnTo>
                  <a:pt x="81" y="761"/>
                </a:lnTo>
                <a:lnTo>
                  <a:pt x="103" y="764"/>
                </a:lnTo>
                <a:lnTo>
                  <a:pt x="696" y="764"/>
                </a:lnTo>
                <a:lnTo>
                  <a:pt x="719" y="761"/>
                </a:lnTo>
                <a:lnTo>
                  <a:pt x="740" y="754"/>
                </a:lnTo>
                <a:lnTo>
                  <a:pt x="758" y="743"/>
                </a:lnTo>
                <a:lnTo>
                  <a:pt x="773" y="728"/>
                </a:lnTo>
                <a:lnTo>
                  <a:pt x="785" y="710"/>
                </a:lnTo>
                <a:lnTo>
                  <a:pt x="792" y="690"/>
                </a:lnTo>
                <a:lnTo>
                  <a:pt x="795" y="668"/>
                </a:lnTo>
                <a:lnTo>
                  <a:pt x="795" y="100"/>
                </a:lnTo>
                <a:lnTo>
                  <a:pt x="792" y="79"/>
                </a:lnTo>
                <a:lnTo>
                  <a:pt x="785" y="59"/>
                </a:lnTo>
                <a:lnTo>
                  <a:pt x="773" y="41"/>
                </a:lnTo>
                <a:lnTo>
                  <a:pt x="758" y="25"/>
                </a:lnTo>
                <a:lnTo>
                  <a:pt x="740" y="14"/>
                </a:lnTo>
                <a:lnTo>
                  <a:pt x="719" y="7"/>
                </a:lnTo>
                <a:lnTo>
                  <a:pt x="696" y="5"/>
                </a:lnTo>
                <a:lnTo>
                  <a:pt x="103" y="5"/>
                </a:lnTo>
                <a:close/>
                <a:moveTo>
                  <a:pt x="103" y="0"/>
                </a:moveTo>
                <a:lnTo>
                  <a:pt x="696" y="0"/>
                </a:lnTo>
                <a:lnTo>
                  <a:pt x="720" y="3"/>
                </a:lnTo>
                <a:lnTo>
                  <a:pt x="741" y="11"/>
                </a:lnTo>
                <a:lnTo>
                  <a:pt x="761" y="22"/>
                </a:lnTo>
                <a:lnTo>
                  <a:pt x="776" y="38"/>
                </a:lnTo>
                <a:lnTo>
                  <a:pt x="789" y="57"/>
                </a:lnTo>
                <a:lnTo>
                  <a:pt x="796" y="78"/>
                </a:lnTo>
                <a:lnTo>
                  <a:pt x="799" y="100"/>
                </a:lnTo>
                <a:lnTo>
                  <a:pt x="799" y="668"/>
                </a:lnTo>
                <a:lnTo>
                  <a:pt x="796" y="691"/>
                </a:lnTo>
                <a:lnTo>
                  <a:pt x="789" y="712"/>
                </a:lnTo>
                <a:lnTo>
                  <a:pt x="776" y="731"/>
                </a:lnTo>
                <a:lnTo>
                  <a:pt x="761" y="746"/>
                </a:lnTo>
                <a:lnTo>
                  <a:pt x="741" y="758"/>
                </a:lnTo>
                <a:lnTo>
                  <a:pt x="720" y="765"/>
                </a:lnTo>
                <a:lnTo>
                  <a:pt x="696" y="768"/>
                </a:lnTo>
                <a:lnTo>
                  <a:pt x="103" y="768"/>
                </a:lnTo>
                <a:lnTo>
                  <a:pt x="80" y="765"/>
                </a:lnTo>
                <a:lnTo>
                  <a:pt x="58" y="758"/>
                </a:lnTo>
                <a:lnTo>
                  <a:pt x="38" y="746"/>
                </a:lnTo>
                <a:lnTo>
                  <a:pt x="23" y="731"/>
                </a:lnTo>
                <a:lnTo>
                  <a:pt x="10" y="712"/>
                </a:lnTo>
                <a:lnTo>
                  <a:pt x="3" y="691"/>
                </a:lnTo>
                <a:lnTo>
                  <a:pt x="0" y="668"/>
                </a:lnTo>
                <a:lnTo>
                  <a:pt x="0" y="100"/>
                </a:lnTo>
                <a:lnTo>
                  <a:pt x="3" y="78"/>
                </a:lnTo>
                <a:lnTo>
                  <a:pt x="10" y="57"/>
                </a:lnTo>
                <a:lnTo>
                  <a:pt x="23" y="38"/>
                </a:lnTo>
                <a:lnTo>
                  <a:pt x="38" y="22"/>
                </a:lnTo>
                <a:lnTo>
                  <a:pt x="58" y="11"/>
                </a:lnTo>
                <a:lnTo>
                  <a:pt x="80" y="3"/>
                </a:lnTo>
                <a:lnTo>
                  <a:pt x="103" y="0"/>
                </a:lnTo>
                <a:close/>
              </a:path>
            </a:pathLst>
          </a:custGeom>
          <a:solidFill>
            <a:srgbClr val="BFBFB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7" name="Freeform 7">
            <a:extLst>
              <a:ext uri="{FF2B5EF4-FFF2-40B4-BE49-F238E27FC236}">
                <a16:creationId xmlns:a16="http://schemas.microsoft.com/office/drawing/2014/main" id="{A715690C-B444-4C54-9BD4-5A561455260D}"/>
              </a:ext>
            </a:extLst>
          </xdr:cNvPr>
          <xdr:cNvSpPr>
            <a:spLocks noEditPoints="1"/>
          </xdr:cNvSpPr>
        </xdr:nvSpPr>
        <xdr:spPr bwMode="auto">
          <a:xfrm>
            <a:off x="119" y="34"/>
            <a:ext cx="43" cy="43"/>
          </a:xfrm>
          <a:custGeom>
            <a:avLst/>
            <a:gdLst>
              <a:gd name="T0" fmla="*/ 99 w 857"/>
              <a:gd name="T1" fmla="*/ 8 h 822"/>
              <a:gd name="T2" fmla="*/ 51 w 857"/>
              <a:gd name="T3" fmla="*/ 30 h 822"/>
              <a:gd name="T4" fmla="*/ 17 w 857"/>
              <a:gd name="T5" fmla="*/ 71 h 822"/>
              <a:gd name="T6" fmla="*/ 4 w 857"/>
              <a:gd name="T7" fmla="*/ 122 h 822"/>
              <a:gd name="T8" fmla="*/ 8 w 857"/>
              <a:gd name="T9" fmla="*/ 727 h 822"/>
              <a:gd name="T10" fmla="*/ 32 w 857"/>
              <a:gd name="T11" fmla="*/ 774 h 822"/>
              <a:gd name="T12" fmla="*/ 74 w 857"/>
              <a:gd name="T13" fmla="*/ 806 h 822"/>
              <a:gd name="T14" fmla="*/ 127 w 857"/>
              <a:gd name="T15" fmla="*/ 818 h 822"/>
              <a:gd name="T16" fmla="*/ 758 w 857"/>
              <a:gd name="T17" fmla="*/ 815 h 822"/>
              <a:gd name="T18" fmla="*/ 806 w 857"/>
              <a:gd name="T19" fmla="*/ 792 h 822"/>
              <a:gd name="T20" fmla="*/ 840 w 857"/>
              <a:gd name="T21" fmla="*/ 753 h 822"/>
              <a:gd name="T22" fmla="*/ 853 w 857"/>
              <a:gd name="T23" fmla="*/ 701 h 822"/>
              <a:gd name="T24" fmla="*/ 849 w 857"/>
              <a:gd name="T25" fmla="*/ 95 h 822"/>
              <a:gd name="T26" fmla="*/ 825 w 857"/>
              <a:gd name="T27" fmla="*/ 48 h 822"/>
              <a:gd name="T28" fmla="*/ 784 w 857"/>
              <a:gd name="T29" fmla="*/ 16 h 822"/>
              <a:gd name="T30" fmla="*/ 731 w 857"/>
              <a:gd name="T31" fmla="*/ 5 h 822"/>
              <a:gd name="T32" fmla="*/ 127 w 857"/>
              <a:gd name="T33" fmla="*/ 0 h 822"/>
              <a:gd name="T34" fmla="*/ 756 w 857"/>
              <a:gd name="T35" fmla="*/ 3 h 822"/>
              <a:gd name="T36" fmla="*/ 801 w 857"/>
              <a:gd name="T37" fmla="*/ 21 h 822"/>
              <a:gd name="T38" fmla="*/ 835 w 857"/>
              <a:gd name="T39" fmla="*/ 54 h 822"/>
              <a:gd name="T40" fmla="*/ 855 w 857"/>
              <a:gd name="T41" fmla="*/ 98 h 822"/>
              <a:gd name="T42" fmla="*/ 857 w 857"/>
              <a:gd name="T43" fmla="*/ 701 h 822"/>
              <a:gd name="T44" fmla="*/ 847 w 857"/>
              <a:gd name="T45" fmla="*/ 748 h 822"/>
              <a:gd name="T46" fmla="*/ 820 w 857"/>
              <a:gd name="T47" fmla="*/ 787 h 822"/>
              <a:gd name="T48" fmla="*/ 779 w 857"/>
              <a:gd name="T49" fmla="*/ 813 h 822"/>
              <a:gd name="T50" fmla="*/ 731 w 857"/>
              <a:gd name="T51" fmla="*/ 822 h 822"/>
              <a:gd name="T52" fmla="*/ 102 w 857"/>
              <a:gd name="T53" fmla="*/ 820 h 822"/>
              <a:gd name="T54" fmla="*/ 56 w 857"/>
              <a:gd name="T55" fmla="*/ 802 h 822"/>
              <a:gd name="T56" fmla="*/ 22 w 857"/>
              <a:gd name="T57" fmla="*/ 769 h 822"/>
              <a:gd name="T58" fmla="*/ 3 w 857"/>
              <a:gd name="T59" fmla="*/ 725 h 822"/>
              <a:gd name="T60" fmla="*/ 0 w 857"/>
              <a:gd name="T61" fmla="*/ 122 h 822"/>
              <a:gd name="T62" fmla="*/ 11 w 857"/>
              <a:gd name="T63" fmla="*/ 75 h 822"/>
              <a:gd name="T64" fmla="*/ 38 w 857"/>
              <a:gd name="T65" fmla="*/ 36 h 822"/>
              <a:gd name="T66" fmla="*/ 78 w 857"/>
              <a:gd name="T67" fmla="*/ 10 h 822"/>
              <a:gd name="T68" fmla="*/ 127 w 857"/>
              <a:gd name="T69" fmla="*/ 0 h 82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</a:cxnLst>
            <a:rect l="0" t="0" r="r" b="b"/>
            <a:pathLst>
              <a:path w="857" h="822">
                <a:moveTo>
                  <a:pt x="127" y="5"/>
                </a:moveTo>
                <a:lnTo>
                  <a:pt x="99" y="8"/>
                </a:lnTo>
                <a:lnTo>
                  <a:pt x="74" y="16"/>
                </a:lnTo>
                <a:lnTo>
                  <a:pt x="51" y="30"/>
                </a:lnTo>
                <a:lnTo>
                  <a:pt x="32" y="48"/>
                </a:lnTo>
                <a:lnTo>
                  <a:pt x="17" y="71"/>
                </a:lnTo>
                <a:lnTo>
                  <a:pt x="8" y="95"/>
                </a:lnTo>
                <a:lnTo>
                  <a:pt x="4" y="122"/>
                </a:lnTo>
                <a:lnTo>
                  <a:pt x="4" y="701"/>
                </a:lnTo>
                <a:lnTo>
                  <a:pt x="8" y="727"/>
                </a:lnTo>
                <a:lnTo>
                  <a:pt x="17" y="753"/>
                </a:lnTo>
                <a:lnTo>
                  <a:pt x="32" y="774"/>
                </a:lnTo>
                <a:lnTo>
                  <a:pt x="51" y="792"/>
                </a:lnTo>
                <a:lnTo>
                  <a:pt x="74" y="806"/>
                </a:lnTo>
                <a:lnTo>
                  <a:pt x="99" y="815"/>
                </a:lnTo>
                <a:lnTo>
                  <a:pt x="127" y="818"/>
                </a:lnTo>
                <a:lnTo>
                  <a:pt x="731" y="818"/>
                </a:lnTo>
                <a:lnTo>
                  <a:pt x="758" y="815"/>
                </a:lnTo>
                <a:lnTo>
                  <a:pt x="784" y="806"/>
                </a:lnTo>
                <a:lnTo>
                  <a:pt x="806" y="792"/>
                </a:lnTo>
                <a:lnTo>
                  <a:pt x="825" y="774"/>
                </a:lnTo>
                <a:lnTo>
                  <a:pt x="840" y="753"/>
                </a:lnTo>
                <a:lnTo>
                  <a:pt x="849" y="727"/>
                </a:lnTo>
                <a:lnTo>
                  <a:pt x="853" y="701"/>
                </a:lnTo>
                <a:lnTo>
                  <a:pt x="853" y="122"/>
                </a:lnTo>
                <a:lnTo>
                  <a:pt x="849" y="95"/>
                </a:lnTo>
                <a:lnTo>
                  <a:pt x="840" y="71"/>
                </a:lnTo>
                <a:lnTo>
                  <a:pt x="825" y="48"/>
                </a:lnTo>
                <a:lnTo>
                  <a:pt x="806" y="30"/>
                </a:lnTo>
                <a:lnTo>
                  <a:pt x="784" y="16"/>
                </a:lnTo>
                <a:lnTo>
                  <a:pt x="758" y="8"/>
                </a:lnTo>
                <a:lnTo>
                  <a:pt x="731" y="5"/>
                </a:lnTo>
                <a:lnTo>
                  <a:pt x="127" y="5"/>
                </a:lnTo>
                <a:close/>
                <a:moveTo>
                  <a:pt x="127" y="0"/>
                </a:moveTo>
                <a:lnTo>
                  <a:pt x="731" y="0"/>
                </a:lnTo>
                <a:lnTo>
                  <a:pt x="756" y="3"/>
                </a:lnTo>
                <a:lnTo>
                  <a:pt x="779" y="10"/>
                </a:lnTo>
                <a:lnTo>
                  <a:pt x="801" y="21"/>
                </a:lnTo>
                <a:lnTo>
                  <a:pt x="820" y="36"/>
                </a:lnTo>
                <a:lnTo>
                  <a:pt x="835" y="54"/>
                </a:lnTo>
                <a:lnTo>
                  <a:pt x="847" y="75"/>
                </a:lnTo>
                <a:lnTo>
                  <a:pt x="855" y="98"/>
                </a:lnTo>
                <a:lnTo>
                  <a:pt x="857" y="122"/>
                </a:lnTo>
                <a:lnTo>
                  <a:pt x="857" y="701"/>
                </a:lnTo>
                <a:lnTo>
                  <a:pt x="855" y="725"/>
                </a:lnTo>
                <a:lnTo>
                  <a:pt x="847" y="748"/>
                </a:lnTo>
                <a:lnTo>
                  <a:pt x="835" y="769"/>
                </a:lnTo>
                <a:lnTo>
                  <a:pt x="820" y="787"/>
                </a:lnTo>
                <a:lnTo>
                  <a:pt x="801" y="802"/>
                </a:lnTo>
                <a:lnTo>
                  <a:pt x="779" y="813"/>
                </a:lnTo>
                <a:lnTo>
                  <a:pt x="756" y="820"/>
                </a:lnTo>
                <a:lnTo>
                  <a:pt x="731" y="822"/>
                </a:lnTo>
                <a:lnTo>
                  <a:pt x="127" y="822"/>
                </a:lnTo>
                <a:lnTo>
                  <a:pt x="102" y="820"/>
                </a:lnTo>
                <a:lnTo>
                  <a:pt x="78" y="813"/>
                </a:lnTo>
                <a:lnTo>
                  <a:pt x="56" y="802"/>
                </a:lnTo>
                <a:lnTo>
                  <a:pt x="38" y="787"/>
                </a:lnTo>
                <a:lnTo>
                  <a:pt x="22" y="769"/>
                </a:lnTo>
                <a:lnTo>
                  <a:pt x="11" y="748"/>
                </a:lnTo>
                <a:lnTo>
                  <a:pt x="3" y="725"/>
                </a:lnTo>
                <a:lnTo>
                  <a:pt x="0" y="701"/>
                </a:lnTo>
                <a:lnTo>
                  <a:pt x="0" y="122"/>
                </a:lnTo>
                <a:lnTo>
                  <a:pt x="3" y="98"/>
                </a:lnTo>
                <a:lnTo>
                  <a:pt x="11" y="75"/>
                </a:lnTo>
                <a:lnTo>
                  <a:pt x="22" y="54"/>
                </a:lnTo>
                <a:lnTo>
                  <a:pt x="38" y="36"/>
                </a:lnTo>
                <a:lnTo>
                  <a:pt x="56" y="21"/>
                </a:lnTo>
                <a:lnTo>
                  <a:pt x="78" y="10"/>
                </a:lnTo>
                <a:lnTo>
                  <a:pt x="102" y="3"/>
                </a:lnTo>
                <a:lnTo>
                  <a:pt x="127" y="0"/>
                </a:lnTo>
                <a:close/>
              </a:path>
            </a:pathLst>
          </a:custGeom>
          <a:solidFill>
            <a:srgbClr val="BFBFB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8" name="Freeform 8">
            <a:extLst>
              <a:ext uri="{FF2B5EF4-FFF2-40B4-BE49-F238E27FC236}">
                <a16:creationId xmlns:a16="http://schemas.microsoft.com/office/drawing/2014/main" id="{9DE33494-6B06-490B-8D30-168D1150A8F1}"/>
              </a:ext>
            </a:extLst>
          </xdr:cNvPr>
          <xdr:cNvSpPr>
            <a:spLocks noEditPoints="1"/>
          </xdr:cNvSpPr>
        </xdr:nvSpPr>
        <xdr:spPr bwMode="auto">
          <a:xfrm>
            <a:off x="176" y="35"/>
            <a:ext cx="40" cy="41"/>
          </a:xfrm>
          <a:custGeom>
            <a:avLst/>
            <a:gdLst>
              <a:gd name="T0" fmla="*/ 82 w 800"/>
              <a:gd name="T1" fmla="*/ 7 h 768"/>
              <a:gd name="T2" fmla="*/ 42 w 800"/>
              <a:gd name="T3" fmla="*/ 25 h 768"/>
              <a:gd name="T4" fmla="*/ 15 w 800"/>
              <a:gd name="T5" fmla="*/ 59 h 768"/>
              <a:gd name="T6" fmla="*/ 4 w 800"/>
              <a:gd name="T7" fmla="*/ 100 h 768"/>
              <a:gd name="T8" fmla="*/ 7 w 800"/>
              <a:gd name="T9" fmla="*/ 690 h 768"/>
              <a:gd name="T10" fmla="*/ 26 w 800"/>
              <a:gd name="T11" fmla="*/ 728 h 768"/>
              <a:gd name="T12" fmla="*/ 61 w 800"/>
              <a:gd name="T13" fmla="*/ 754 h 768"/>
              <a:gd name="T14" fmla="*/ 104 w 800"/>
              <a:gd name="T15" fmla="*/ 764 h 768"/>
              <a:gd name="T16" fmla="*/ 719 w 800"/>
              <a:gd name="T17" fmla="*/ 761 h 768"/>
              <a:gd name="T18" fmla="*/ 758 w 800"/>
              <a:gd name="T19" fmla="*/ 743 h 768"/>
              <a:gd name="T20" fmla="*/ 785 w 800"/>
              <a:gd name="T21" fmla="*/ 710 h 768"/>
              <a:gd name="T22" fmla="*/ 796 w 800"/>
              <a:gd name="T23" fmla="*/ 668 h 768"/>
              <a:gd name="T24" fmla="*/ 793 w 800"/>
              <a:gd name="T25" fmla="*/ 79 h 768"/>
              <a:gd name="T26" fmla="*/ 774 w 800"/>
              <a:gd name="T27" fmla="*/ 41 h 768"/>
              <a:gd name="T28" fmla="*/ 740 w 800"/>
              <a:gd name="T29" fmla="*/ 14 h 768"/>
              <a:gd name="T30" fmla="*/ 696 w 800"/>
              <a:gd name="T31" fmla="*/ 5 h 768"/>
              <a:gd name="T32" fmla="*/ 104 w 800"/>
              <a:gd name="T33" fmla="*/ 0 h 768"/>
              <a:gd name="T34" fmla="*/ 720 w 800"/>
              <a:gd name="T35" fmla="*/ 3 h 768"/>
              <a:gd name="T36" fmla="*/ 761 w 800"/>
              <a:gd name="T37" fmla="*/ 22 h 768"/>
              <a:gd name="T38" fmla="*/ 790 w 800"/>
              <a:gd name="T39" fmla="*/ 57 h 768"/>
              <a:gd name="T40" fmla="*/ 800 w 800"/>
              <a:gd name="T41" fmla="*/ 100 h 768"/>
              <a:gd name="T42" fmla="*/ 797 w 800"/>
              <a:gd name="T43" fmla="*/ 691 h 768"/>
              <a:gd name="T44" fmla="*/ 777 w 800"/>
              <a:gd name="T45" fmla="*/ 731 h 768"/>
              <a:gd name="T46" fmla="*/ 741 w 800"/>
              <a:gd name="T47" fmla="*/ 758 h 768"/>
              <a:gd name="T48" fmla="*/ 696 w 800"/>
              <a:gd name="T49" fmla="*/ 768 h 768"/>
              <a:gd name="T50" fmla="*/ 81 w 800"/>
              <a:gd name="T51" fmla="*/ 765 h 768"/>
              <a:gd name="T52" fmla="*/ 40 w 800"/>
              <a:gd name="T53" fmla="*/ 746 h 768"/>
              <a:gd name="T54" fmla="*/ 11 w 800"/>
              <a:gd name="T55" fmla="*/ 712 h 768"/>
              <a:gd name="T56" fmla="*/ 0 w 800"/>
              <a:gd name="T57" fmla="*/ 668 h 768"/>
              <a:gd name="T58" fmla="*/ 3 w 800"/>
              <a:gd name="T59" fmla="*/ 78 h 768"/>
              <a:gd name="T60" fmla="*/ 23 w 800"/>
              <a:gd name="T61" fmla="*/ 38 h 768"/>
              <a:gd name="T62" fmla="*/ 59 w 800"/>
              <a:gd name="T63" fmla="*/ 11 h 768"/>
              <a:gd name="T64" fmla="*/ 104 w 800"/>
              <a:gd name="T65" fmla="*/ 0 h 76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</a:cxnLst>
            <a:rect l="0" t="0" r="r" b="b"/>
            <a:pathLst>
              <a:path w="800" h="768">
                <a:moveTo>
                  <a:pt x="104" y="5"/>
                </a:moveTo>
                <a:lnTo>
                  <a:pt x="82" y="7"/>
                </a:lnTo>
                <a:lnTo>
                  <a:pt x="61" y="14"/>
                </a:lnTo>
                <a:lnTo>
                  <a:pt x="42" y="25"/>
                </a:lnTo>
                <a:lnTo>
                  <a:pt x="26" y="41"/>
                </a:lnTo>
                <a:lnTo>
                  <a:pt x="15" y="59"/>
                </a:lnTo>
                <a:lnTo>
                  <a:pt x="7" y="79"/>
                </a:lnTo>
                <a:lnTo>
                  <a:pt x="4" y="100"/>
                </a:lnTo>
                <a:lnTo>
                  <a:pt x="4" y="668"/>
                </a:lnTo>
                <a:lnTo>
                  <a:pt x="7" y="690"/>
                </a:lnTo>
                <a:lnTo>
                  <a:pt x="15" y="710"/>
                </a:lnTo>
                <a:lnTo>
                  <a:pt x="26" y="728"/>
                </a:lnTo>
                <a:lnTo>
                  <a:pt x="42" y="743"/>
                </a:lnTo>
                <a:lnTo>
                  <a:pt x="61" y="754"/>
                </a:lnTo>
                <a:lnTo>
                  <a:pt x="82" y="761"/>
                </a:lnTo>
                <a:lnTo>
                  <a:pt x="104" y="764"/>
                </a:lnTo>
                <a:lnTo>
                  <a:pt x="696" y="764"/>
                </a:lnTo>
                <a:lnTo>
                  <a:pt x="719" y="761"/>
                </a:lnTo>
                <a:lnTo>
                  <a:pt x="740" y="754"/>
                </a:lnTo>
                <a:lnTo>
                  <a:pt x="758" y="743"/>
                </a:lnTo>
                <a:lnTo>
                  <a:pt x="774" y="728"/>
                </a:lnTo>
                <a:lnTo>
                  <a:pt x="785" y="710"/>
                </a:lnTo>
                <a:lnTo>
                  <a:pt x="793" y="690"/>
                </a:lnTo>
                <a:lnTo>
                  <a:pt x="796" y="668"/>
                </a:lnTo>
                <a:lnTo>
                  <a:pt x="796" y="100"/>
                </a:lnTo>
                <a:lnTo>
                  <a:pt x="793" y="79"/>
                </a:lnTo>
                <a:lnTo>
                  <a:pt x="785" y="59"/>
                </a:lnTo>
                <a:lnTo>
                  <a:pt x="774" y="41"/>
                </a:lnTo>
                <a:lnTo>
                  <a:pt x="758" y="25"/>
                </a:lnTo>
                <a:lnTo>
                  <a:pt x="740" y="14"/>
                </a:lnTo>
                <a:lnTo>
                  <a:pt x="719" y="7"/>
                </a:lnTo>
                <a:lnTo>
                  <a:pt x="696" y="5"/>
                </a:lnTo>
                <a:lnTo>
                  <a:pt x="104" y="5"/>
                </a:lnTo>
                <a:close/>
                <a:moveTo>
                  <a:pt x="104" y="0"/>
                </a:moveTo>
                <a:lnTo>
                  <a:pt x="696" y="0"/>
                </a:lnTo>
                <a:lnTo>
                  <a:pt x="720" y="3"/>
                </a:lnTo>
                <a:lnTo>
                  <a:pt x="741" y="11"/>
                </a:lnTo>
                <a:lnTo>
                  <a:pt x="761" y="22"/>
                </a:lnTo>
                <a:lnTo>
                  <a:pt x="777" y="38"/>
                </a:lnTo>
                <a:lnTo>
                  <a:pt x="790" y="57"/>
                </a:lnTo>
                <a:lnTo>
                  <a:pt x="797" y="78"/>
                </a:lnTo>
                <a:lnTo>
                  <a:pt x="800" y="100"/>
                </a:lnTo>
                <a:lnTo>
                  <a:pt x="800" y="668"/>
                </a:lnTo>
                <a:lnTo>
                  <a:pt x="797" y="691"/>
                </a:lnTo>
                <a:lnTo>
                  <a:pt x="790" y="712"/>
                </a:lnTo>
                <a:lnTo>
                  <a:pt x="777" y="731"/>
                </a:lnTo>
                <a:lnTo>
                  <a:pt x="761" y="746"/>
                </a:lnTo>
                <a:lnTo>
                  <a:pt x="741" y="758"/>
                </a:lnTo>
                <a:lnTo>
                  <a:pt x="720" y="765"/>
                </a:lnTo>
                <a:lnTo>
                  <a:pt x="696" y="768"/>
                </a:lnTo>
                <a:lnTo>
                  <a:pt x="104" y="768"/>
                </a:lnTo>
                <a:lnTo>
                  <a:pt x="81" y="765"/>
                </a:lnTo>
                <a:lnTo>
                  <a:pt x="59" y="758"/>
                </a:lnTo>
                <a:lnTo>
                  <a:pt x="40" y="746"/>
                </a:lnTo>
                <a:lnTo>
                  <a:pt x="23" y="731"/>
                </a:lnTo>
                <a:lnTo>
                  <a:pt x="11" y="712"/>
                </a:lnTo>
                <a:lnTo>
                  <a:pt x="3" y="691"/>
                </a:lnTo>
                <a:lnTo>
                  <a:pt x="0" y="668"/>
                </a:lnTo>
                <a:lnTo>
                  <a:pt x="0" y="100"/>
                </a:lnTo>
                <a:lnTo>
                  <a:pt x="3" y="78"/>
                </a:lnTo>
                <a:lnTo>
                  <a:pt x="11" y="57"/>
                </a:lnTo>
                <a:lnTo>
                  <a:pt x="23" y="38"/>
                </a:lnTo>
                <a:lnTo>
                  <a:pt x="40" y="22"/>
                </a:lnTo>
                <a:lnTo>
                  <a:pt x="59" y="11"/>
                </a:lnTo>
                <a:lnTo>
                  <a:pt x="81" y="3"/>
                </a:lnTo>
                <a:lnTo>
                  <a:pt x="104" y="0"/>
                </a:lnTo>
                <a:close/>
              </a:path>
            </a:pathLst>
          </a:custGeom>
          <a:solidFill>
            <a:srgbClr val="BFBFB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9" name="Freeform 9">
            <a:extLst>
              <a:ext uri="{FF2B5EF4-FFF2-40B4-BE49-F238E27FC236}">
                <a16:creationId xmlns:a16="http://schemas.microsoft.com/office/drawing/2014/main" id="{46D6D698-E241-484F-89D8-ACC2B2BBBA47}"/>
              </a:ext>
            </a:extLst>
          </xdr:cNvPr>
          <xdr:cNvSpPr>
            <a:spLocks noEditPoints="1"/>
          </xdr:cNvSpPr>
        </xdr:nvSpPr>
        <xdr:spPr bwMode="auto">
          <a:xfrm>
            <a:off x="175" y="34"/>
            <a:ext cx="42" cy="43"/>
          </a:xfrm>
          <a:custGeom>
            <a:avLst/>
            <a:gdLst>
              <a:gd name="T0" fmla="*/ 98 w 856"/>
              <a:gd name="T1" fmla="*/ 8 h 822"/>
              <a:gd name="T2" fmla="*/ 50 w 856"/>
              <a:gd name="T3" fmla="*/ 30 h 822"/>
              <a:gd name="T4" fmla="*/ 17 w 856"/>
              <a:gd name="T5" fmla="*/ 71 h 822"/>
              <a:gd name="T6" fmla="*/ 4 w 856"/>
              <a:gd name="T7" fmla="*/ 122 h 822"/>
              <a:gd name="T8" fmla="*/ 8 w 856"/>
              <a:gd name="T9" fmla="*/ 727 h 822"/>
              <a:gd name="T10" fmla="*/ 31 w 856"/>
              <a:gd name="T11" fmla="*/ 774 h 822"/>
              <a:gd name="T12" fmla="*/ 73 w 856"/>
              <a:gd name="T13" fmla="*/ 806 h 822"/>
              <a:gd name="T14" fmla="*/ 127 w 856"/>
              <a:gd name="T15" fmla="*/ 818 h 822"/>
              <a:gd name="T16" fmla="*/ 758 w 856"/>
              <a:gd name="T17" fmla="*/ 815 h 822"/>
              <a:gd name="T18" fmla="*/ 806 w 856"/>
              <a:gd name="T19" fmla="*/ 792 h 822"/>
              <a:gd name="T20" fmla="*/ 840 w 856"/>
              <a:gd name="T21" fmla="*/ 753 h 822"/>
              <a:gd name="T22" fmla="*/ 852 w 856"/>
              <a:gd name="T23" fmla="*/ 701 h 822"/>
              <a:gd name="T24" fmla="*/ 849 w 856"/>
              <a:gd name="T25" fmla="*/ 95 h 822"/>
              <a:gd name="T26" fmla="*/ 825 w 856"/>
              <a:gd name="T27" fmla="*/ 48 h 822"/>
              <a:gd name="T28" fmla="*/ 784 w 856"/>
              <a:gd name="T29" fmla="*/ 16 h 822"/>
              <a:gd name="T30" fmla="*/ 731 w 856"/>
              <a:gd name="T31" fmla="*/ 5 h 822"/>
              <a:gd name="T32" fmla="*/ 127 w 856"/>
              <a:gd name="T33" fmla="*/ 0 h 822"/>
              <a:gd name="T34" fmla="*/ 756 w 856"/>
              <a:gd name="T35" fmla="*/ 3 h 822"/>
              <a:gd name="T36" fmla="*/ 801 w 856"/>
              <a:gd name="T37" fmla="*/ 21 h 822"/>
              <a:gd name="T38" fmla="*/ 834 w 856"/>
              <a:gd name="T39" fmla="*/ 54 h 822"/>
              <a:gd name="T40" fmla="*/ 854 w 856"/>
              <a:gd name="T41" fmla="*/ 98 h 822"/>
              <a:gd name="T42" fmla="*/ 856 w 856"/>
              <a:gd name="T43" fmla="*/ 701 h 822"/>
              <a:gd name="T44" fmla="*/ 847 w 856"/>
              <a:gd name="T45" fmla="*/ 748 h 822"/>
              <a:gd name="T46" fmla="*/ 820 w 856"/>
              <a:gd name="T47" fmla="*/ 787 h 822"/>
              <a:gd name="T48" fmla="*/ 779 w 856"/>
              <a:gd name="T49" fmla="*/ 813 h 822"/>
              <a:gd name="T50" fmla="*/ 731 w 856"/>
              <a:gd name="T51" fmla="*/ 822 h 822"/>
              <a:gd name="T52" fmla="*/ 101 w 856"/>
              <a:gd name="T53" fmla="*/ 820 h 822"/>
              <a:gd name="T54" fmla="*/ 56 w 856"/>
              <a:gd name="T55" fmla="*/ 802 h 822"/>
              <a:gd name="T56" fmla="*/ 22 w 856"/>
              <a:gd name="T57" fmla="*/ 769 h 822"/>
              <a:gd name="T58" fmla="*/ 3 w 856"/>
              <a:gd name="T59" fmla="*/ 725 h 822"/>
              <a:gd name="T60" fmla="*/ 0 w 856"/>
              <a:gd name="T61" fmla="*/ 122 h 822"/>
              <a:gd name="T62" fmla="*/ 10 w 856"/>
              <a:gd name="T63" fmla="*/ 75 h 822"/>
              <a:gd name="T64" fmla="*/ 38 w 856"/>
              <a:gd name="T65" fmla="*/ 36 h 822"/>
              <a:gd name="T66" fmla="*/ 77 w 856"/>
              <a:gd name="T67" fmla="*/ 10 h 822"/>
              <a:gd name="T68" fmla="*/ 127 w 856"/>
              <a:gd name="T69" fmla="*/ 0 h 82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</a:cxnLst>
            <a:rect l="0" t="0" r="r" b="b"/>
            <a:pathLst>
              <a:path w="856" h="822">
                <a:moveTo>
                  <a:pt x="127" y="5"/>
                </a:moveTo>
                <a:lnTo>
                  <a:pt x="98" y="8"/>
                </a:lnTo>
                <a:lnTo>
                  <a:pt x="73" y="16"/>
                </a:lnTo>
                <a:lnTo>
                  <a:pt x="50" y="30"/>
                </a:lnTo>
                <a:lnTo>
                  <a:pt x="31" y="48"/>
                </a:lnTo>
                <a:lnTo>
                  <a:pt x="17" y="71"/>
                </a:lnTo>
                <a:lnTo>
                  <a:pt x="8" y="95"/>
                </a:lnTo>
                <a:lnTo>
                  <a:pt x="4" y="122"/>
                </a:lnTo>
                <a:lnTo>
                  <a:pt x="4" y="701"/>
                </a:lnTo>
                <a:lnTo>
                  <a:pt x="8" y="727"/>
                </a:lnTo>
                <a:lnTo>
                  <a:pt x="17" y="753"/>
                </a:lnTo>
                <a:lnTo>
                  <a:pt x="31" y="774"/>
                </a:lnTo>
                <a:lnTo>
                  <a:pt x="50" y="792"/>
                </a:lnTo>
                <a:lnTo>
                  <a:pt x="73" y="806"/>
                </a:lnTo>
                <a:lnTo>
                  <a:pt x="98" y="815"/>
                </a:lnTo>
                <a:lnTo>
                  <a:pt x="127" y="818"/>
                </a:lnTo>
                <a:lnTo>
                  <a:pt x="731" y="818"/>
                </a:lnTo>
                <a:lnTo>
                  <a:pt x="758" y="815"/>
                </a:lnTo>
                <a:lnTo>
                  <a:pt x="784" y="806"/>
                </a:lnTo>
                <a:lnTo>
                  <a:pt x="806" y="792"/>
                </a:lnTo>
                <a:lnTo>
                  <a:pt x="825" y="774"/>
                </a:lnTo>
                <a:lnTo>
                  <a:pt x="840" y="753"/>
                </a:lnTo>
                <a:lnTo>
                  <a:pt x="849" y="727"/>
                </a:lnTo>
                <a:lnTo>
                  <a:pt x="852" y="701"/>
                </a:lnTo>
                <a:lnTo>
                  <a:pt x="852" y="122"/>
                </a:lnTo>
                <a:lnTo>
                  <a:pt x="849" y="95"/>
                </a:lnTo>
                <a:lnTo>
                  <a:pt x="840" y="71"/>
                </a:lnTo>
                <a:lnTo>
                  <a:pt x="825" y="48"/>
                </a:lnTo>
                <a:lnTo>
                  <a:pt x="806" y="30"/>
                </a:lnTo>
                <a:lnTo>
                  <a:pt x="784" y="16"/>
                </a:lnTo>
                <a:lnTo>
                  <a:pt x="758" y="8"/>
                </a:lnTo>
                <a:lnTo>
                  <a:pt x="731" y="5"/>
                </a:lnTo>
                <a:lnTo>
                  <a:pt x="127" y="5"/>
                </a:lnTo>
                <a:close/>
                <a:moveTo>
                  <a:pt x="127" y="0"/>
                </a:moveTo>
                <a:lnTo>
                  <a:pt x="731" y="0"/>
                </a:lnTo>
                <a:lnTo>
                  <a:pt x="756" y="3"/>
                </a:lnTo>
                <a:lnTo>
                  <a:pt x="779" y="10"/>
                </a:lnTo>
                <a:lnTo>
                  <a:pt x="801" y="21"/>
                </a:lnTo>
                <a:lnTo>
                  <a:pt x="820" y="36"/>
                </a:lnTo>
                <a:lnTo>
                  <a:pt x="834" y="54"/>
                </a:lnTo>
                <a:lnTo>
                  <a:pt x="847" y="75"/>
                </a:lnTo>
                <a:lnTo>
                  <a:pt x="854" y="98"/>
                </a:lnTo>
                <a:lnTo>
                  <a:pt x="856" y="122"/>
                </a:lnTo>
                <a:lnTo>
                  <a:pt x="856" y="701"/>
                </a:lnTo>
                <a:lnTo>
                  <a:pt x="854" y="725"/>
                </a:lnTo>
                <a:lnTo>
                  <a:pt x="847" y="748"/>
                </a:lnTo>
                <a:lnTo>
                  <a:pt x="834" y="769"/>
                </a:lnTo>
                <a:lnTo>
                  <a:pt x="820" y="787"/>
                </a:lnTo>
                <a:lnTo>
                  <a:pt x="801" y="802"/>
                </a:lnTo>
                <a:lnTo>
                  <a:pt x="779" y="813"/>
                </a:lnTo>
                <a:lnTo>
                  <a:pt x="756" y="820"/>
                </a:lnTo>
                <a:lnTo>
                  <a:pt x="731" y="822"/>
                </a:lnTo>
                <a:lnTo>
                  <a:pt x="127" y="822"/>
                </a:lnTo>
                <a:lnTo>
                  <a:pt x="101" y="820"/>
                </a:lnTo>
                <a:lnTo>
                  <a:pt x="77" y="813"/>
                </a:lnTo>
                <a:lnTo>
                  <a:pt x="56" y="802"/>
                </a:lnTo>
                <a:lnTo>
                  <a:pt x="38" y="787"/>
                </a:lnTo>
                <a:lnTo>
                  <a:pt x="22" y="769"/>
                </a:lnTo>
                <a:lnTo>
                  <a:pt x="10" y="748"/>
                </a:lnTo>
                <a:lnTo>
                  <a:pt x="3" y="725"/>
                </a:lnTo>
                <a:lnTo>
                  <a:pt x="0" y="701"/>
                </a:lnTo>
                <a:lnTo>
                  <a:pt x="0" y="122"/>
                </a:lnTo>
                <a:lnTo>
                  <a:pt x="3" y="98"/>
                </a:lnTo>
                <a:lnTo>
                  <a:pt x="10" y="75"/>
                </a:lnTo>
                <a:lnTo>
                  <a:pt x="22" y="54"/>
                </a:lnTo>
                <a:lnTo>
                  <a:pt x="38" y="36"/>
                </a:lnTo>
                <a:lnTo>
                  <a:pt x="56" y="21"/>
                </a:lnTo>
                <a:lnTo>
                  <a:pt x="77" y="10"/>
                </a:lnTo>
                <a:lnTo>
                  <a:pt x="101" y="3"/>
                </a:lnTo>
                <a:lnTo>
                  <a:pt x="127" y="0"/>
                </a:lnTo>
                <a:close/>
              </a:path>
            </a:pathLst>
          </a:custGeom>
          <a:solidFill>
            <a:srgbClr val="BFBFB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" name="Freeform 10">
            <a:extLst>
              <a:ext uri="{FF2B5EF4-FFF2-40B4-BE49-F238E27FC236}">
                <a16:creationId xmlns:a16="http://schemas.microsoft.com/office/drawing/2014/main" id="{DB15BACA-9AA6-4B7D-9D25-8B3CDD0E7A06}"/>
              </a:ext>
            </a:extLst>
          </xdr:cNvPr>
          <xdr:cNvSpPr>
            <a:spLocks noEditPoints="1"/>
          </xdr:cNvSpPr>
        </xdr:nvSpPr>
        <xdr:spPr bwMode="auto">
          <a:xfrm>
            <a:off x="232" y="35"/>
            <a:ext cx="40" cy="41"/>
          </a:xfrm>
          <a:custGeom>
            <a:avLst/>
            <a:gdLst>
              <a:gd name="T0" fmla="*/ 80 w 799"/>
              <a:gd name="T1" fmla="*/ 7 h 768"/>
              <a:gd name="T2" fmla="*/ 41 w 799"/>
              <a:gd name="T3" fmla="*/ 25 h 768"/>
              <a:gd name="T4" fmla="*/ 13 w 799"/>
              <a:gd name="T5" fmla="*/ 59 h 768"/>
              <a:gd name="T6" fmla="*/ 4 w 799"/>
              <a:gd name="T7" fmla="*/ 100 h 768"/>
              <a:gd name="T8" fmla="*/ 6 w 799"/>
              <a:gd name="T9" fmla="*/ 690 h 768"/>
              <a:gd name="T10" fmla="*/ 26 w 799"/>
              <a:gd name="T11" fmla="*/ 728 h 768"/>
              <a:gd name="T12" fmla="*/ 59 w 799"/>
              <a:gd name="T13" fmla="*/ 754 h 768"/>
              <a:gd name="T14" fmla="*/ 104 w 799"/>
              <a:gd name="T15" fmla="*/ 764 h 768"/>
              <a:gd name="T16" fmla="*/ 718 w 799"/>
              <a:gd name="T17" fmla="*/ 761 h 768"/>
              <a:gd name="T18" fmla="*/ 757 w 799"/>
              <a:gd name="T19" fmla="*/ 743 h 768"/>
              <a:gd name="T20" fmla="*/ 784 w 799"/>
              <a:gd name="T21" fmla="*/ 710 h 768"/>
              <a:gd name="T22" fmla="*/ 794 w 799"/>
              <a:gd name="T23" fmla="*/ 668 h 768"/>
              <a:gd name="T24" fmla="*/ 792 w 799"/>
              <a:gd name="T25" fmla="*/ 79 h 768"/>
              <a:gd name="T26" fmla="*/ 772 w 799"/>
              <a:gd name="T27" fmla="*/ 41 h 768"/>
              <a:gd name="T28" fmla="*/ 739 w 799"/>
              <a:gd name="T29" fmla="*/ 14 h 768"/>
              <a:gd name="T30" fmla="*/ 695 w 799"/>
              <a:gd name="T31" fmla="*/ 5 h 768"/>
              <a:gd name="T32" fmla="*/ 104 w 799"/>
              <a:gd name="T33" fmla="*/ 0 h 768"/>
              <a:gd name="T34" fmla="*/ 719 w 799"/>
              <a:gd name="T35" fmla="*/ 3 h 768"/>
              <a:gd name="T36" fmla="*/ 760 w 799"/>
              <a:gd name="T37" fmla="*/ 22 h 768"/>
              <a:gd name="T38" fmla="*/ 788 w 799"/>
              <a:gd name="T39" fmla="*/ 57 h 768"/>
              <a:gd name="T40" fmla="*/ 799 w 799"/>
              <a:gd name="T41" fmla="*/ 100 h 768"/>
              <a:gd name="T42" fmla="*/ 797 w 799"/>
              <a:gd name="T43" fmla="*/ 691 h 768"/>
              <a:gd name="T44" fmla="*/ 776 w 799"/>
              <a:gd name="T45" fmla="*/ 731 h 768"/>
              <a:gd name="T46" fmla="*/ 741 w 799"/>
              <a:gd name="T47" fmla="*/ 758 h 768"/>
              <a:gd name="T48" fmla="*/ 695 w 799"/>
              <a:gd name="T49" fmla="*/ 768 h 768"/>
              <a:gd name="T50" fmla="*/ 79 w 799"/>
              <a:gd name="T51" fmla="*/ 765 h 768"/>
              <a:gd name="T52" fmla="*/ 39 w 799"/>
              <a:gd name="T53" fmla="*/ 746 h 768"/>
              <a:gd name="T54" fmla="*/ 10 w 799"/>
              <a:gd name="T55" fmla="*/ 712 h 768"/>
              <a:gd name="T56" fmla="*/ 0 w 799"/>
              <a:gd name="T57" fmla="*/ 668 h 768"/>
              <a:gd name="T58" fmla="*/ 2 w 799"/>
              <a:gd name="T59" fmla="*/ 78 h 768"/>
              <a:gd name="T60" fmla="*/ 22 w 799"/>
              <a:gd name="T61" fmla="*/ 38 h 768"/>
              <a:gd name="T62" fmla="*/ 57 w 799"/>
              <a:gd name="T63" fmla="*/ 11 h 768"/>
              <a:gd name="T64" fmla="*/ 104 w 799"/>
              <a:gd name="T65" fmla="*/ 0 h 76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</a:cxnLst>
            <a:rect l="0" t="0" r="r" b="b"/>
            <a:pathLst>
              <a:path w="799" h="768">
                <a:moveTo>
                  <a:pt x="104" y="5"/>
                </a:moveTo>
                <a:lnTo>
                  <a:pt x="80" y="7"/>
                </a:lnTo>
                <a:lnTo>
                  <a:pt x="59" y="14"/>
                </a:lnTo>
                <a:lnTo>
                  <a:pt x="41" y="25"/>
                </a:lnTo>
                <a:lnTo>
                  <a:pt x="26" y="41"/>
                </a:lnTo>
                <a:lnTo>
                  <a:pt x="13" y="59"/>
                </a:lnTo>
                <a:lnTo>
                  <a:pt x="6" y="79"/>
                </a:lnTo>
                <a:lnTo>
                  <a:pt x="4" y="100"/>
                </a:lnTo>
                <a:lnTo>
                  <a:pt x="4" y="668"/>
                </a:lnTo>
                <a:lnTo>
                  <a:pt x="6" y="690"/>
                </a:lnTo>
                <a:lnTo>
                  <a:pt x="13" y="710"/>
                </a:lnTo>
                <a:lnTo>
                  <a:pt x="26" y="728"/>
                </a:lnTo>
                <a:lnTo>
                  <a:pt x="41" y="743"/>
                </a:lnTo>
                <a:lnTo>
                  <a:pt x="59" y="754"/>
                </a:lnTo>
                <a:lnTo>
                  <a:pt x="80" y="761"/>
                </a:lnTo>
                <a:lnTo>
                  <a:pt x="104" y="764"/>
                </a:lnTo>
                <a:lnTo>
                  <a:pt x="695" y="764"/>
                </a:lnTo>
                <a:lnTo>
                  <a:pt x="718" y="761"/>
                </a:lnTo>
                <a:lnTo>
                  <a:pt x="739" y="754"/>
                </a:lnTo>
                <a:lnTo>
                  <a:pt x="757" y="743"/>
                </a:lnTo>
                <a:lnTo>
                  <a:pt x="772" y="728"/>
                </a:lnTo>
                <a:lnTo>
                  <a:pt x="784" y="710"/>
                </a:lnTo>
                <a:lnTo>
                  <a:pt x="792" y="690"/>
                </a:lnTo>
                <a:lnTo>
                  <a:pt x="794" y="668"/>
                </a:lnTo>
                <a:lnTo>
                  <a:pt x="794" y="100"/>
                </a:lnTo>
                <a:lnTo>
                  <a:pt x="792" y="79"/>
                </a:lnTo>
                <a:lnTo>
                  <a:pt x="784" y="59"/>
                </a:lnTo>
                <a:lnTo>
                  <a:pt x="772" y="41"/>
                </a:lnTo>
                <a:lnTo>
                  <a:pt x="757" y="25"/>
                </a:lnTo>
                <a:lnTo>
                  <a:pt x="739" y="14"/>
                </a:lnTo>
                <a:lnTo>
                  <a:pt x="718" y="7"/>
                </a:lnTo>
                <a:lnTo>
                  <a:pt x="695" y="5"/>
                </a:lnTo>
                <a:lnTo>
                  <a:pt x="104" y="5"/>
                </a:lnTo>
                <a:close/>
                <a:moveTo>
                  <a:pt x="104" y="0"/>
                </a:moveTo>
                <a:lnTo>
                  <a:pt x="695" y="0"/>
                </a:lnTo>
                <a:lnTo>
                  <a:pt x="719" y="3"/>
                </a:lnTo>
                <a:lnTo>
                  <a:pt x="741" y="11"/>
                </a:lnTo>
                <a:lnTo>
                  <a:pt x="760" y="22"/>
                </a:lnTo>
                <a:lnTo>
                  <a:pt x="776" y="38"/>
                </a:lnTo>
                <a:lnTo>
                  <a:pt x="788" y="57"/>
                </a:lnTo>
                <a:lnTo>
                  <a:pt x="797" y="78"/>
                </a:lnTo>
                <a:lnTo>
                  <a:pt x="799" y="100"/>
                </a:lnTo>
                <a:lnTo>
                  <a:pt x="799" y="668"/>
                </a:lnTo>
                <a:lnTo>
                  <a:pt x="797" y="691"/>
                </a:lnTo>
                <a:lnTo>
                  <a:pt x="788" y="712"/>
                </a:lnTo>
                <a:lnTo>
                  <a:pt x="776" y="731"/>
                </a:lnTo>
                <a:lnTo>
                  <a:pt x="760" y="746"/>
                </a:lnTo>
                <a:lnTo>
                  <a:pt x="741" y="758"/>
                </a:lnTo>
                <a:lnTo>
                  <a:pt x="719" y="765"/>
                </a:lnTo>
                <a:lnTo>
                  <a:pt x="695" y="768"/>
                </a:lnTo>
                <a:lnTo>
                  <a:pt x="104" y="768"/>
                </a:lnTo>
                <a:lnTo>
                  <a:pt x="79" y="765"/>
                </a:lnTo>
                <a:lnTo>
                  <a:pt x="57" y="758"/>
                </a:lnTo>
                <a:lnTo>
                  <a:pt x="39" y="746"/>
                </a:lnTo>
                <a:lnTo>
                  <a:pt x="22" y="731"/>
                </a:lnTo>
                <a:lnTo>
                  <a:pt x="10" y="712"/>
                </a:lnTo>
                <a:lnTo>
                  <a:pt x="2" y="691"/>
                </a:lnTo>
                <a:lnTo>
                  <a:pt x="0" y="668"/>
                </a:lnTo>
                <a:lnTo>
                  <a:pt x="0" y="100"/>
                </a:lnTo>
                <a:lnTo>
                  <a:pt x="2" y="78"/>
                </a:lnTo>
                <a:lnTo>
                  <a:pt x="10" y="57"/>
                </a:lnTo>
                <a:lnTo>
                  <a:pt x="22" y="38"/>
                </a:lnTo>
                <a:lnTo>
                  <a:pt x="39" y="22"/>
                </a:lnTo>
                <a:lnTo>
                  <a:pt x="57" y="11"/>
                </a:lnTo>
                <a:lnTo>
                  <a:pt x="79" y="3"/>
                </a:lnTo>
                <a:lnTo>
                  <a:pt x="104" y="0"/>
                </a:lnTo>
                <a:close/>
              </a:path>
            </a:pathLst>
          </a:custGeom>
          <a:solidFill>
            <a:srgbClr val="BFBFB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" name="Freeform 11">
            <a:extLst>
              <a:ext uri="{FF2B5EF4-FFF2-40B4-BE49-F238E27FC236}">
                <a16:creationId xmlns:a16="http://schemas.microsoft.com/office/drawing/2014/main" id="{8593F1A7-C446-4AE5-9883-60FC4E4BEC89}"/>
              </a:ext>
            </a:extLst>
          </xdr:cNvPr>
          <xdr:cNvSpPr>
            <a:spLocks noEditPoints="1"/>
          </xdr:cNvSpPr>
        </xdr:nvSpPr>
        <xdr:spPr bwMode="auto">
          <a:xfrm>
            <a:off x="230" y="34"/>
            <a:ext cx="43" cy="43"/>
          </a:xfrm>
          <a:custGeom>
            <a:avLst/>
            <a:gdLst>
              <a:gd name="T0" fmla="*/ 99 w 857"/>
              <a:gd name="T1" fmla="*/ 8 h 822"/>
              <a:gd name="T2" fmla="*/ 51 w 857"/>
              <a:gd name="T3" fmla="*/ 30 h 822"/>
              <a:gd name="T4" fmla="*/ 17 w 857"/>
              <a:gd name="T5" fmla="*/ 71 h 822"/>
              <a:gd name="T6" fmla="*/ 6 w 857"/>
              <a:gd name="T7" fmla="*/ 122 h 822"/>
              <a:gd name="T8" fmla="*/ 9 w 857"/>
              <a:gd name="T9" fmla="*/ 727 h 822"/>
              <a:gd name="T10" fmla="*/ 32 w 857"/>
              <a:gd name="T11" fmla="*/ 774 h 822"/>
              <a:gd name="T12" fmla="*/ 74 w 857"/>
              <a:gd name="T13" fmla="*/ 806 h 822"/>
              <a:gd name="T14" fmla="*/ 127 w 857"/>
              <a:gd name="T15" fmla="*/ 818 h 822"/>
              <a:gd name="T16" fmla="*/ 758 w 857"/>
              <a:gd name="T17" fmla="*/ 815 h 822"/>
              <a:gd name="T18" fmla="*/ 808 w 857"/>
              <a:gd name="T19" fmla="*/ 792 h 822"/>
              <a:gd name="T20" fmla="*/ 840 w 857"/>
              <a:gd name="T21" fmla="*/ 753 h 822"/>
              <a:gd name="T22" fmla="*/ 853 w 857"/>
              <a:gd name="T23" fmla="*/ 701 h 822"/>
              <a:gd name="T24" fmla="*/ 850 w 857"/>
              <a:gd name="T25" fmla="*/ 95 h 822"/>
              <a:gd name="T26" fmla="*/ 827 w 857"/>
              <a:gd name="T27" fmla="*/ 48 h 822"/>
              <a:gd name="T28" fmla="*/ 785 w 857"/>
              <a:gd name="T29" fmla="*/ 16 h 822"/>
              <a:gd name="T30" fmla="*/ 731 w 857"/>
              <a:gd name="T31" fmla="*/ 5 h 822"/>
              <a:gd name="T32" fmla="*/ 127 w 857"/>
              <a:gd name="T33" fmla="*/ 0 h 822"/>
              <a:gd name="T34" fmla="*/ 756 w 857"/>
              <a:gd name="T35" fmla="*/ 3 h 822"/>
              <a:gd name="T36" fmla="*/ 801 w 857"/>
              <a:gd name="T37" fmla="*/ 21 h 822"/>
              <a:gd name="T38" fmla="*/ 836 w 857"/>
              <a:gd name="T39" fmla="*/ 54 h 822"/>
              <a:gd name="T40" fmla="*/ 855 w 857"/>
              <a:gd name="T41" fmla="*/ 98 h 822"/>
              <a:gd name="T42" fmla="*/ 857 w 857"/>
              <a:gd name="T43" fmla="*/ 701 h 822"/>
              <a:gd name="T44" fmla="*/ 848 w 857"/>
              <a:gd name="T45" fmla="*/ 748 h 822"/>
              <a:gd name="T46" fmla="*/ 820 w 857"/>
              <a:gd name="T47" fmla="*/ 787 h 822"/>
              <a:gd name="T48" fmla="*/ 780 w 857"/>
              <a:gd name="T49" fmla="*/ 813 h 822"/>
              <a:gd name="T50" fmla="*/ 731 w 857"/>
              <a:gd name="T51" fmla="*/ 822 h 822"/>
              <a:gd name="T52" fmla="*/ 102 w 857"/>
              <a:gd name="T53" fmla="*/ 820 h 822"/>
              <a:gd name="T54" fmla="*/ 57 w 857"/>
              <a:gd name="T55" fmla="*/ 802 h 822"/>
              <a:gd name="T56" fmla="*/ 22 w 857"/>
              <a:gd name="T57" fmla="*/ 769 h 822"/>
              <a:gd name="T58" fmla="*/ 4 w 857"/>
              <a:gd name="T59" fmla="*/ 725 h 822"/>
              <a:gd name="T60" fmla="*/ 0 w 857"/>
              <a:gd name="T61" fmla="*/ 122 h 822"/>
              <a:gd name="T62" fmla="*/ 11 w 857"/>
              <a:gd name="T63" fmla="*/ 75 h 822"/>
              <a:gd name="T64" fmla="*/ 38 w 857"/>
              <a:gd name="T65" fmla="*/ 36 h 822"/>
              <a:gd name="T66" fmla="*/ 78 w 857"/>
              <a:gd name="T67" fmla="*/ 10 h 822"/>
              <a:gd name="T68" fmla="*/ 127 w 857"/>
              <a:gd name="T69" fmla="*/ 0 h 82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</a:cxnLst>
            <a:rect l="0" t="0" r="r" b="b"/>
            <a:pathLst>
              <a:path w="857" h="822">
                <a:moveTo>
                  <a:pt x="127" y="5"/>
                </a:moveTo>
                <a:lnTo>
                  <a:pt x="99" y="8"/>
                </a:lnTo>
                <a:lnTo>
                  <a:pt x="74" y="16"/>
                </a:lnTo>
                <a:lnTo>
                  <a:pt x="51" y="30"/>
                </a:lnTo>
                <a:lnTo>
                  <a:pt x="32" y="48"/>
                </a:lnTo>
                <a:lnTo>
                  <a:pt x="17" y="71"/>
                </a:lnTo>
                <a:lnTo>
                  <a:pt x="9" y="95"/>
                </a:lnTo>
                <a:lnTo>
                  <a:pt x="6" y="122"/>
                </a:lnTo>
                <a:lnTo>
                  <a:pt x="6" y="701"/>
                </a:lnTo>
                <a:lnTo>
                  <a:pt x="9" y="727"/>
                </a:lnTo>
                <a:lnTo>
                  <a:pt x="17" y="753"/>
                </a:lnTo>
                <a:lnTo>
                  <a:pt x="32" y="774"/>
                </a:lnTo>
                <a:lnTo>
                  <a:pt x="51" y="792"/>
                </a:lnTo>
                <a:lnTo>
                  <a:pt x="74" y="806"/>
                </a:lnTo>
                <a:lnTo>
                  <a:pt x="99" y="815"/>
                </a:lnTo>
                <a:lnTo>
                  <a:pt x="127" y="818"/>
                </a:lnTo>
                <a:lnTo>
                  <a:pt x="731" y="818"/>
                </a:lnTo>
                <a:lnTo>
                  <a:pt x="758" y="815"/>
                </a:lnTo>
                <a:lnTo>
                  <a:pt x="785" y="806"/>
                </a:lnTo>
                <a:lnTo>
                  <a:pt x="808" y="792"/>
                </a:lnTo>
                <a:lnTo>
                  <a:pt x="827" y="774"/>
                </a:lnTo>
                <a:lnTo>
                  <a:pt x="840" y="753"/>
                </a:lnTo>
                <a:lnTo>
                  <a:pt x="850" y="727"/>
                </a:lnTo>
                <a:lnTo>
                  <a:pt x="853" y="701"/>
                </a:lnTo>
                <a:lnTo>
                  <a:pt x="853" y="122"/>
                </a:lnTo>
                <a:lnTo>
                  <a:pt x="850" y="95"/>
                </a:lnTo>
                <a:lnTo>
                  <a:pt x="840" y="71"/>
                </a:lnTo>
                <a:lnTo>
                  <a:pt x="827" y="48"/>
                </a:lnTo>
                <a:lnTo>
                  <a:pt x="808" y="30"/>
                </a:lnTo>
                <a:lnTo>
                  <a:pt x="785" y="16"/>
                </a:lnTo>
                <a:lnTo>
                  <a:pt x="758" y="8"/>
                </a:lnTo>
                <a:lnTo>
                  <a:pt x="731" y="5"/>
                </a:lnTo>
                <a:lnTo>
                  <a:pt x="127" y="5"/>
                </a:lnTo>
                <a:close/>
                <a:moveTo>
                  <a:pt x="127" y="0"/>
                </a:moveTo>
                <a:lnTo>
                  <a:pt x="731" y="0"/>
                </a:lnTo>
                <a:lnTo>
                  <a:pt x="756" y="3"/>
                </a:lnTo>
                <a:lnTo>
                  <a:pt x="780" y="10"/>
                </a:lnTo>
                <a:lnTo>
                  <a:pt x="801" y="21"/>
                </a:lnTo>
                <a:lnTo>
                  <a:pt x="820" y="36"/>
                </a:lnTo>
                <a:lnTo>
                  <a:pt x="836" y="54"/>
                </a:lnTo>
                <a:lnTo>
                  <a:pt x="848" y="75"/>
                </a:lnTo>
                <a:lnTo>
                  <a:pt x="855" y="98"/>
                </a:lnTo>
                <a:lnTo>
                  <a:pt x="857" y="122"/>
                </a:lnTo>
                <a:lnTo>
                  <a:pt x="857" y="701"/>
                </a:lnTo>
                <a:lnTo>
                  <a:pt x="855" y="725"/>
                </a:lnTo>
                <a:lnTo>
                  <a:pt x="848" y="748"/>
                </a:lnTo>
                <a:lnTo>
                  <a:pt x="836" y="769"/>
                </a:lnTo>
                <a:lnTo>
                  <a:pt x="820" y="787"/>
                </a:lnTo>
                <a:lnTo>
                  <a:pt x="801" y="802"/>
                </a:lnTo>
                <a:lnTo>
                  <a:pt x="780" y="813"/>
                </a:lnTo>
                <a:lnTo>
                  <a:pt x="756" y="820"/>
                </a:lnTo>
                <a:lnTo>
                  <a:pt x="731" y="822"/>
                </a:lnTo>
                <a:lnTo>
                  <a:pt x="127" y="822"/>
                </a:lnTo>
                <a:lnTo>
                  <a:pt x="102" y="820"/>
                </a:lnTo>
                <a:lnTo>
                  <a:pt x="78" y="813"/>
                </a:lnTo>
                <a:lnTo>
                  <a:pt x="57" y="802"/>
                </a:lnTo>
                <a:lnTo>
                  <a:pt x="38" y="787"/>
                </a:lnTo>
                <a:lnTo>
                  <a:pt x="22" y="769"/>
                </a:lnTo>
                <a:lnTo>
                  <a:pt x="11" y="748"/>
                </a:lnTo>
                <a:lnTo>
                  <a:pt x="4" y="725"/>
                </a:lnTo>
                <a:lnTo>
                  <a:pt x="0" y="701"/>
                </a:lnTo>
                <a:lnTo>
                  <a:pt x="0" y="122"/>
                </a:lnTo>
                <a:lnTo>
                  <a:pt x="4" y="98"/>
                </a:lnTo>
                <a:lnTo>
                  <a:pt x="11" y="75"/>
                </a:lnTo>
                <a:lnTo>
                  <a:pt x="22" y="54"/>
                </a:lnTo>
                <a:lnTo>
                  <a:pt x="38" y="36"/>
                </a:lnTo>
                <a:lnTo>
                  <a:pt x="57" y="21"/>
                </a:lnTo>
                <a:lnTo>
                  <a:pt x="78" y="10"/>
                </a:lnTo>
                <a:lnTo>
                  <a:pt x="102" y="3"/>
                </a:lnTo>
                <a:lnTo>
                  <a:pt x="127" y="0"/>
                </a:lnTo>
                <a:close/>
              </a:path>
            </a:pathLst>
          </a:custGeom>
          <a:solidFill>
            <a:srgbClr val="BFBFB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2" name="Freeform 12">
            <a:extLst>
              <a:ext uri="{FF2B5EF4-FFF2-40B4-BE49-F238E27FC236}">
                <a16:creationId xmlns:a16="http://schemas.microsoft.com/office/drawing/2014/main" id="{E7C94960-4CC0-4B2B-80DB-DCC6783ABC02}"/>
              </a:ext>
            </a:extLst>
          </xdr:cNvPr>
          <xdr:cNvSpPr>
            <a:spLocks/>
          </xdr:cNvSpPr>
        </xdr:nvSpPr>
        <xdr:spPr bwMode="auto">
          <a:xfrm>
            <a:off x="125" y="41"/>
            <a:ext cx="30" cy="29"/>
          </a:xfrm>
          <a:custGeom>
            <a:avLst/>
            <a:gdLst>
              <a:gd name="T0" fmla="*/ 310 w 605"/>
              <a:gd name="T1" fmla="*/ 2 h 555"/>
              <a:gd name="T2" fmla="*/ 321 w 605"/>
              <a:gd name="T3" fmla="*/ 13 h 555"/>
              <a:gd name="T4" fmla="*/ 326 w 605"/>
              <a:gd name="T5" fmla="*/ 28 h 555"/>
              <a:gd name="T6" fmla="*/ 327 w 605"/>
              <a:gd name="T7" fmla="*/ 44 h 555"/>
              <a:gd name="T8" fmla="*/ 330 w 605"/>
              <a:gd name="T9" fmla="*/ 75 h 555"/>
              <a:gd name="T10" fmla="*/ 333 w 605"/>
              <a:gd name="T11" fmla="*/ 113 h 555"/>
              <a:gd name="T12" fmla="*/ 337 w 605"/>
              <a:gd name="T13" fmla="*/ 146 h 555"/>
              <a:gd name="T14" fmla="*/ 338 w 605"/>
              <a:gd name="T15" fmla="*/ 167 h 555"/>
              <a:gd name="T16" fmla="*/ 429 w 605"/>
              <a:gd name="T17" fmla="*/ 228 h 555"/>
              <a:gd name="T18" fmla="*/ 451 w 605"/>
              <a:gd name="T19" fmla="*/ 211 h 555"/>
              <a:gd name="T20" fmla="*/ 514 w 605"/>
              <a:gd name="T21" fmla="*/ 283 h 555"/>
              <a:gd name="T22" fmla="*/ 536 w 605"/>
              <a:gd name="T23" fmla="*/ 264 h 555"/>
              <a:gd name="T24" fmla="*/ 605 w 605"/>
              <a:gd name="T25" fmla="*/ 344 h 555"/>
              <a:gd name="T26" fmla="*/ 386 w 605"/>
              <a:gd name="T27" fmla="*/ 303 h 555"/>
              <a:gd name="T28" fmla="*/ 382 w 605"/>
              <a:gd name="T29" fmla="*/ 301 h 555"/>
              <a:gd name="T30" fmla="*/ 369 w 605"/>
              <a:gd name="T31" fmla="*/ 298 h 555"/>
              <a:gd name="T32" fmla="*/ 354 w 605"/>
              <a:gd name="T33" fmla="*/ 298 h 555"/>
              <a:gd name="T34" fmla="*/ 342 w 605"/>
              <a:gd name="T35" fmla="*/ 306 h 555"/>
              <a:gd name="T36" fmla="*/ 337 w 605"/>
              <a:gd name="T37" fmla="*/ 326 h 555"/>
              <a:gd name="T38" fmla="*/ 418 w 605"/>
              <a:gd name="T39" fmla="*/ 539 h 555"/>
              <a:gd name="T40" fmla="*/ 324 w 605"/>
              <a:gd name="T41" fmla="*/ 533 h 555"/>
              <a:gd name="T42" fmla="*/ 188 w 605"/>
              <a:gd name="T43" fmla="*/ 555 h 555"/>
              <a:gd name="T44" fmla="*/ 273 w 605"/>
              <a:gd name="T45" fmla="*/ 472 h 555"/>
              <a:gd name="T46" fmla="*/ 267 w 605"/>
              <a:gd name="T47" fmla="*/ 314 h 555"/>
              <a:gd name="T48" fmla="*/ 258 w 605"/>
              <a:gd name="T49" fmla="*/ 301 h 555"/>
              <a:gd name="T50" fmla="*/ 243 w 605"/>
              <a:gd name="T51" fmla="*/ 297 h 555"/>
              <a:gd name="T52" fmla="*/ 230 w 605"/>
              <a:gd name="T53" fmla="*/ 300 h 555"/>
              <a:gd name="T54" fmla="*/ 220 w 605"/>
              <a:gd name="T55" fmla="*/ 303 h 555"/>
              <a:gd name="T56" fmla="*/ 0 w 605"/>
              <a:gd name="T57" fmla="*/ 379 h 555"/>
              <a:gd name="T58" fmla="*/ 70 w 605"/>
              <a:gd name="T59" fmla="*/ 297 h 555"/>
              <a:gd name="T60" fmla="*/ 91 w 605"/>
              <a:gd name="T61" fmla="*/ 264 h 555"/>
              <a:gd name="T62" fmla="*/ 155 w 605"/>
              <a:gd name="T63" fmla="*/ 243 h 555"/>
              <a:gd name="T64" fmla="*/ 176 w 605"/>
              <a:gd name="T65" fmla="*/ 211 h 555"/>
              <a:gd name="T66" fmla="*/ 267 w 605"/>
              <a:gd name="T67" fmla="*/ 170 h 555"/>
              <a:gd name="T68" fmla="*/ 268 w 605"/>
              <a:gd name="T69" fmla="*/ 159 h 555"/>
              <a:gd name="T70" fmla="*/ 271 w 605"/>
              <a:gd name="T71" fmla="*/ 131 h 555"/>
              <a:gd name="T72" fmla="*/ 274 w 605"/>
              <a:gd name="T73" fmla="*/ 93 h 555"/>
              <a:gd name="T74" fmla="*/ 277 w 605"/>
              <a:gd name="T75" fmla="*/ 59 h 555"/>
              <a:gd name="T76" fmla="*/ 279 w 605"/>
              <a:gd name="T77" fmla="*/ 34 h 555"/>
              <a:gd name="T78" fmla="*/ 281 w 605"/>
              <a:gd name="T79" fmla="*/ 21 h 555"/>
              <a:gd name="T80" fmla="*/ 288 w 605"/>
              <a:gd name="T81" fmla="*/ 6 h 555"/>
              <a:gd name="T82" fmla="*/ 303 w 605"/>
              <a:gd name="T83" fmla="*/ 0 h 55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</a:cxnLst>
            <a:rect l="0" t="0" r="r" b="b"/>
            <a:pathLst>
              <a:path w="605" h="555">
                <a:moveTo>
                  <a:pt x="303" y="0"/>
                </a:moveTo>
                <a:lnTo>
                  <a:pt x="310" y="2"/>
                </a:lnTo>
                <a:lnTo>
                  <a:pt x="317" y="6"/>
                </a:lnTo>
                <a:lnTo>
                  <a:pt x="321" y="13"/>
                </a:lnTo>
                <a:lnTo>
                  <a:pt x="324" y="21"/>
                </a:lnTo>
                <a:lnTo>
                  <a:pt x="326" y="28"/>
                </a:lnTo>
                <a:lnTo>
                  <a:pt x="326" y="34"/>
                </a:lnTo>
                <a:lnTo>
                  <a:pt x="327" y="44"/>
                </a:lnTo>
                <a:lnTo>
                  <a:pt x="328" y="59"/>
                </a:lnTo>
                <a:lnTo>
                  <a:pt x="330" y="75"/>
                </a:lnTo>
                <a:lnTo>
                  <a:pt x="331" y="93"/>
                </a:lnTo>
                <a:lnTo>
                  <a:pt x="333" y="113"/>
                </a:lnTo>
                <a:lnTo>
                  <a:pt x="334" y="131"/>
                </a:lnTo>
                <a:lnTo>
                  <a:pt x="337" y="146"/>
                </a:lnTo>
                <a:lnTo>
                  <a:pt x="338" y="159"/>
                </a:lnTo>
                <a:lnTo>
                  <a:pt x="338" y="167"/>
                </a:lnTo>
                <a:lnTo>
                  <a:pt x="339" y="170"/>
                </a:lnTo>
                <a:lnTo>
                  <a:pt x="429" y="228"/>
                </a:lnTo>
                <a:lnTo>
                  <a:pt x="429" y="211"/>
                </a:lnTo>
                <a:lnTo>
                  <a:pt x="451" y="211"/>
                </a:lnTo>
                <a:lnTo>
                  <a:pt x="451" y="243"/>
                </a:lnTo>
                <a:lnTo>
                  <a:pt x="514" y="283"/>
                </a:lnTo>
                <a:lnTo>
                  <a:pt x="514" y="264"/>
                </a:lnTo>
                <a:lnTo>
                  <a:pt x="536" y="264"/>
                </a:lnTo>
                <a:lnTo>
                  <a:pt x="536" y="297"/>
                </a:lnTo>
                <a:lnTo>
                  <a:pt x="605" y="344"/>
                </a:lnTo>
                <a:lnTo>
                  <a:pt x="605" y="379"/>
                </a:lnTo>
                <a:lnTo>
                  <a:pt x="386" y="303"/>
                </a:lnTo>
                <a:lnTo>
                  <a:pt x="385" y="303"/>
                </a:lnTo>
                <a:lnTo>
                  <a:pt x="382" y="301"/>
                </a:lnTo>
                <a:lnTo>
                  <a:pt x="375" y="300"/>
                </a:lnTo>
                <a:lnTo>
                  <a:pt x="369" y="298"/>
                </a:lnTo>
                <a:lnTo>
                  <a:pt x="362" y="297"/>
                </a:lnTo>
                <a:lnTo>
                  <a:pt x="354" y="298"/>
                </a:lnTo>
                <a:lnTo>
                  <a:pt x="348" y="301"/>
                </a:lnTo>
                <a:lnTo>
                  <a:pt x="342" y="306"/>
                </a:lnTo>
                <a:lnTo>
                  <a:pt x="339" y="314"/>
                </a:lnTo>
                <a:lnTo>
                  <a:pt x="337" y="326"/>
                </a:lnTo>
                <a:lnTo>
                  <a:pt x="332" y="472"/>
                </a:lnTo>
                <a:lnTo>
                  <a:pt x="418" y="539"/>
                </a:lnTo>
                <a:lnTo>
                  <a:pt x="418" y="555"/>
                </a:lnTo>
                <a:lnTo>
                  <a:pt x="324" y="533"/>
                </a:lnTo>
                <a:lnTo>
                  <a:pt x="281" y="533"/>
                </a:lnTo>
                <a:lnTo>
                  <a:pt x="188" y="555"/>
                </a:lnTo>
                <a:lnTo>
                  <a:pt x="188" y="539"/>
                </a:lnTo>
                <a:lnTo>
                  <a:pt x="273" y="472"/>
                </a:lnTo>
                <a:lnTo>
                  <a:pt x="268" y="326"/>
                </a:lnTo>
                <a:lnTo>
                  <a:pt x="267" y="314"/>
                </a:lnTo>
                <a:lnTo>
                  <a:pt x="263" y="306"/>
                </a:lnTo>
                <a:lnTo>
                  <a:pt x="258" y="301"/>
                </a:lnTo>
                <a:lnTo>
                  <a:pt x="251" y="298"/>
                </a:lnTo>
                <a:lnTo>
                  <a:pt x="243" y="297"/>
                </a:lnTo>
                <a:lnTo>
                  <a:pt x="236" y="298"/>
                </a:lnTo>
                <a:lnTo>
                  <a:pt x="230" y="300"/>
                </a:lnTo>
                <a:lnTo>
                  <a:pt x="224" y="301"/>
                </a:lnTo>
                <a:lnTo>
                  <a:pt x="220" y="303"/>
                </a:lnTo>
                <a:lnTo>
                  <a:pt x="219" y="303"/>
                </a:lnTo>
                <a:lnTo>
                  <a:pt x="0" y="379"/>
                </a:lnTo>
                <a:lnTo>
                  <a:pt x="0" y="344"/>
                </a:lnTo>
                <a:lnTo>
                  <a:pt x="70" y="297"/>
                </a:lnTo>
                <a:lnTo>
                  <a:pt x="70" y="264"/>
                </a:lnTo>
                <a:lnTo>
                  <a:pt x="91" y="264"/>
                </a:lnTo>
                <a:lnTo>
                  <a:pt x="91" y="283"/>
                </a:lnTo>
                <a:lnTo>
                  <a:pt x="155" y="243"/>
                </a:lnTo>
                <a:lnTo>
                  <a:pt x="155" y="211"/>
                </a:lnTo>
                <a:lnTo>
                  <a:pt x="176" y="211"/>
                </a:lnTo>
                <a:lnTo>
                  <a:pt x="176" y="228"/>
                </a:lnTo>
                <a:lnTo>
                  <a:pt x="267" y="170"/>
                </a:lnTo>
                <a:lnTo>
                  <a:pt x="267" y="167"/>
                </a:lnTo>
                <a:lnTo>
                  <a:pt x="268" y="159"/>
                </a:lnTo>
                <a:lnTo>
                  <a:pt x="269" y="146"/>
                </a:lnTo>
                <a:lnTo>
                  <a:pt x="271" y="131"/>
                </a:lnTo>
                <a:lnTo>
                  <a:pt x="273" y="113"/>
                </a:lnTo>
                <a:lnTo>
                  <a:pt x="274" y="93"/>
                </a:lnTo>
                <a:lnTo>
                  <a:pt x="276" y="75"/>
                </a:lnTo>
                <a:lnTo>
                  <a:pt x="277" y="59"/>
                </a:lnTo>
                <a:lnTo>
                  <a:pt x="278" y="44"/>
                </a:lnTo>
                <a:lnTo>
                  <a:pt x="279" y="34"/>
                </a:lnTo>
                <a:lnTo>
                  <a:pt x="280" y="28"/>
                </a:lnTo>
                <a:lnTo>
                  <a:pt x="281" y="21"/>
                </a:lnTo>
                <a:lnTo>
                  <a:pt x="284" y="13"/>
                </a:lnTo>
                <a:lnTo>
                  <a:pt x="288" y="6"/>
                </a:lnTo>
                <a:lnTo>
                  <a:pt x="295" y="2"/>
                </a:lnTo>
                <a:lnTo>
                  <a:pt x="303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3" name="Freeform 13">
            <a:extLst>
              <a:ext uri="{FF2B5EF4-FFF2-40B4-BE49-F238E27FC236}">
                <a16:creationId xmlns:a16="http://schemas.microsoft.com/office/drawing/2014/main" id="{65079167-CF02-4205-9D85-9DD790BB4A2B}"/>
              </a:ext>
            </a:extLst>
          </xdr:cNvPr>
          <xdr:cNvSpPr>
            <a:spLocks noEditPoints="1"/>
          </xdr:cNvSpPr>
        </xdr:nvSpPr>
        <xdr:spPr bwMode="auto">
          <a:xfrm>
            <a:off x="115" y="30"/>
            <a:ext cx="51" cy="51"/>
          </a:xfrm>
          <a:custGeom>
            <a:avLst/>
            <a:gdLst>
              <a:gd name="T0" fmla="*/ 152 w 1019"/>
              <a:gd name="T1" fmla="*/ 19 h 976"/>
              <a:gd name="T2" fmla="*/ 100 w 1019"/>
              <a:gd name="T3" fmla="*/ 38 h 976"/>
              <a:gd name="T4" fmla="*/ 57 w 1019"/>
              <a:gd name="T5" fmla="*/ 73 h 976"/>
              <a:gd name="T6" fmla="*/ 29 w 1019"/>
              <a:gd name="T7" fmla="*/ 119 h 976"/>
              <a:gd name="T8" fmla="*/ 18 w 1019"/>
              <a:gd name="T9" fmla="*/ 175 h 976"/>
              <a:gd name="T10" fmla="*/ 20 w 1019"/>
              <a:gd name="T11" fmla="*/ 831 h 976"/>
              <a:gd name="T12" fmla="*/ 40 w 1019"/>
              <a:gd name="T13" fmla="*/ 882 h 976"/>
              <a:gd name="T14" fmla="*/ 77 w 1019"/>
              <a:gd name="T15" fmla="*/ 923 h 976"/>
              <a:gd name="T16" fmla="*/ 125 w 1019"/>
              <a:gd name="T17" fmla="*/ 950 h 976"/>
              <a:gd name="T18" fmla="*/ 183 w 1019"/>
              <a:gd name="T19" fmla="*/ 960 h 976"/>
              <a:gd name="T20" fmla="*/ 867 w 1019"/>
              <a:gd name="T21" fmla="*/ 957 h 976"/>
              <a:gd name="T22" fmla="*/ 920 w 1019"/>
              <a:gd name="T23" fmla="*/ 938 h 976"/>
              <a:gd name="T24" fmla="*/ 963 w 1019"/>
              <a:gd name="T25" fmla="*/ 904 h 976"/>
              <a:gd name="T26" fmla="*/ 991 w 1019"/>
              <a:gd name="T27" fmla="*/ 857 h 976"/>
              <a:gd name="T28" fmla="*/ 1001 w 1019"/>
              <a:gd name="T29" fmla="*/ 802 h 976"/>
              <a:gd name="T30" fmla="*/ 999 w 1019"/>
              <a:gd name="T31" fmla="*/ 147 h 976"/>
              <a:gd name="T32" fmla="*/ 979 w 1019"/>
              <a:gd name="T33" fmla="*/ 95 h 976"/>
              <a:gd name="T34" fmla="*/ 943 w 1019"/>
              <a:gd name="T35" fmla="*/ 54 h 976"/>
              <a:gd name="T36" fmla="*/ 894 w 1019"/>
              <a:gd name="T37" fmla="*/ 27 h 976"/>
              <a:gd name="T38" fmla="*/ 837 w 1019"/>
              <a:gd name="T39" fmla="*/ 17 h 976"/>
              <a:gd name="T40" fmla="*/ 183 w 1019"/>
              <a:gd name="T41" fmla="*/ 0 h 976"/>
              <a:gd name="T42" fmla="*/ 870 w 1019"/>
              <a:gd name="T43" fmla="*/ 3 h 976"/>
              <a:gd name="T44" fmla="*/ 928 w 1019"/>
              <a:gd name="T45" fmla="*/ 24 h 976"/>
              <a:gd name="T46" fmla="*/ 976 w 1019"/>
              <a:gd name="T47" fmla="*/ 62 h 976"/>
              <a:gd name="T48" fmla="*/ 1007 w 1019"/>
              <a:gd name="T49" fmla="*/ 113 h 976"/>
              <a:gd name="T50" fmla="*/ 1019 w 1019"/>
              <a:gd name="T51" fmla="*/ 175 h 976"/>
              <a:gd name="T52" fmla="*/ 1015 w 1019"/>
              <a:gd name="T53" fmla="*/ 834 h 976"/>
              <a:gd name="T54" fmla="*/ 993 w 1019"/>
              <a:gd name="T55" fmla="*/ 890 h 976"/>
              <a:gd name="T56" fmla="*/ 954 w 1019"/>
              <a:gd name="T57" fmla="*/ 935 h 976"/>
              <a:gd name="T58" fmla="*/ 900 w 1019"/>
              <a:gd name="T59" fmla="*/ 965 h 976"/>
              <a:gd name="T60" fmla="*/ 837 w 1019"/>
              <a:gd name="T61" fmla="*/ 976 h 976"/>
              <a:gd name="T62" fmla="*/ 150 w 1019"/>
              <a:gd name="T63" fmla="*/ 973 h 976"/>
              <a:gd name="T64" fmla="*/ 91 w 1019"/>
              <a:gd name="T65" fmla="*/ 952 h 976"/>
              <a:gd name="T66" fmla="*/ 43 w 1019"/>
              <a:gd name="T67" fmla="*/ 914 h 976"/>
              <a:gd name="T68" fmla="*/ 12 w 1019"/>
              <a:gd name="T69" fmla="*/ 863 h 976"/>
              <a:gd name="T70" fmla="*/ 0 w 1019"/>
              <a:gd name="T71" fmla="*/ 802 h 976"/>
              <a:gd name="T72" fmla="*/ 4 w 1019"/>
              <a:gd name="T73" fmla="*/ 143 h 976"/>
              <a:gd name="T74" fmla="*/ 26 w 1019"/>
              <a:gd name="T75" fmla="*/ 86 h 976"/>
              <a:gd name="T76" fmla="*/ 65 w 1019"/>
              <a:gd name="T77" fmla="*/ 41 h 976"/>
              <a:gd name="T78" fmla="*/ 119 w 1019"/>
              <a:gd name="T79" fmla="*/ 11 h 976"/>
              <a:gd name="T80" fmla="*/ 183 w 1019"/>
              <a:gd name="T81" fmla="*/ 0 h 9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</a:cxnLst>
            <a:rect l="0" t="0" r="r" b="b"/>
            <a:pathLst>
              <a:path w="1019" h="976">
                <a:moveTo>
                  <a:pt x="183" y="17"/>
                </a:moveTo>
                <a:lnTo>
                  <a:pt x="152" y="19"/>
                </a:lnTo>
                <a:lnTo>
                  <a:pt x="125" y="27"/>
                </a:lnTo>
                <a:lnTo>
                  <a:pt x="100" y="38"/>
                </a:lnTo>
                <a:lnTo>
                  <a:pt x="77" y="54"/>
                </a:lnTo>
                <a:lnTo>
                  <a:pt x="57" y="73"/>
                </a:lnTo>
                <a:lnTo>
                  <a:pt x="40" y="95"/>
                </a:lnTo>
                <a:lnTo>
                  <a:pt x="29" y="119"/>
                </a:lnTo>
                <a:lnTo>
                  <a:pt x="20" y="147"/>
                </a:lnTo>
                <a:lnTo>
                  <a:pt x="18" y="175"/>
                </a:lnTo>
                <a:lnTo>
                  <a:pt x="18" y="802"/>
                </a:lnTo>
                <a:lnTo>
                  <a:pt x="20" y="831"/>
                </a:lnTo>
                <a:lnTo>
                  <a:pt x="29" y="857"/>
                </a:lnTo>
                <a:lnTo>
                  <a:pt x="40" y="882"/>
                </a:lnTo>
                <a:lnTo>
                  <a:pt x="57" y="904"/>
                </a:lnTo>
                <a:lnTo>
                  <a:pt x="77" y="923"/>
                </a:lnTo>
                <a:lnTo>
                  <a:pt x="100" y="938"/>
                </a:lnTo>
                <a:lnTo>
                  <a:pt x="125" y="950"/>
                </a:lnTo>
                <a:lnTo>
                  <a:pt x="152" y="957"/>
                </a:lnTo>
                <a:lnTo>
                  <a:pt x="183" y="960"/>
                </a:lnTo>
                <a:lnTo>
                  <a:pt x="837" y="960"/>
                </a:lnTo>
                <a:lnTo>
                  <a:pt x="867" y="957"/>
                </a:lnTo>
                <a:lnTo>
                  <a:pt x="894" y="950"/>
                </a:lnTo>
                <a:lnTo>
                  <a:pt x="920" y="938"/>
                </a:lnTo>
                <a:lnTo>
                  <a:pt x="943" y="923"/>
                </a:lnTo>
                <a:lnTo>
                  <a:pt x="963" y="904"/>
                </a:lnTo>
                <a:lnTo>
                  <a:pt x="979" y="882"/>
                </a:lnTo>
                <a:lnTo>
                  <a:pt x="991" y="857"/>
                </a:lnTo>
                <a:lnTo>
                  <a:pt x="999" y="831"/>
                </a:lnTo>
                <a:lnTo>
                  <a:pt x="1001" y="802"/>
                </a:lnTo>
                <a:lnTo>
                  <a:pt x="1001" y="175"/>
                </a:lnTo>
                <a:lnTo>
                  <a:pt x="999" y="147"/>
                </a:lnTo>
                <a:lnTo>
                  <a:pt x="991" y="119"/>
                </a:lnTo>
                <a:lnTo>
                  <a:pt x="979" y="95"/>
                </a:lnTo>
                <a:lnTo>
                  <a:pt x="963" y="73"/>
                </a:lnTo>
                <a:lnTo>
                  <a:pt x="943" y="54"/>
                </a:lnTo>
                <a:lnTo>
                  <a:pt x="920" y="38"/>
                </a:lnTo>
                <a:lnTo>
                  <a:pt x="894" y="27"/>
                </a:lnTo>
                <a:lnTo>
                  <a:pt x="867" y="19"/>
                </a:lnTo>
                <a:lnTo>
                  <a:pt x="837" y="17"/>
                </a:lnTo>
                <a:lnTo>
                  <a:pt x="183" y="17"/>
                </a:lnTo>
                <a:close/>
                <a:moveTo>
                  <a:pt x="183" y="0"/>
                </a:moveTo>
                <a:lnTo>
                  <a:pt x="837" y="0"/>
                </a:lnTo>
                <a:lnTo>
                  <a:pt x="870" y="3"/>
                </a:lnTo>
                <a:lnTo>
                  <a:pt x="900" y="11"/>
                </a:lnTo>
                <a:lnTo>
                  <a:pt x="928" y="24"/>
                </a:lnTo>
                <a:lnTo>
                  <a:pt x="954" y="41"/>
                </a:lnTo>
                <a:lnTo>
                  <a:pt x="976" y="62"/>
                </a:lnTo>
                <a:lnTo>
                  <a:pt x="993" y="86"/>
                </a:lnTo>
                <a:lnTo>
                  <a:pt x="1007" y="113"/>
                </a:lnTo>
                <a:lnTo>
                  <a:pt x="1015" y="143"/>
                </a:lnTo>
                <a:lnTo>
                  <a:pt x="1019" y="175"/>
                </a:lnTo>
                <a:lnTo>
                  <a:pt x="1019" y="802"/>
                </a:lnTo>
                <a:lnTo>
                  <a:pt x="1015" y="834"/>
                </a:lnTo>
                <a:lnTo>
                  <a:pt x="1007" y="863"/>
                </a:lnTo>
                <a:lnTo>
                  <a:pt x="993" y="890"/>
                </a:lnTo>
                <a:lnTo>
                  <a:pt x="976" y="914"/>
                </a:lnTo>
                <a:lnTo>
                  <a:pt x="954" y="935"/>
                </a:lnTo>
                <a:lnTo>
                  <a:pt x="928" y="952"/>
                </a:lnTo>
                <a:lnTo>
                  <a:pt x="900" y="965"/>
                </a:lnTo>
                <a:lnTo>
                  <a:pt x="870" y="973"/>
                </a:lnTo>
                <a:lnTo>
                  <a:pt x="837" y="976"/>
                </a:lnTo>
                <a:lnTo>
                  <a:pt x="183" y="976"/>
                </a:lnTo>
                <a:lnTo>
                  <a:pt x="150" y="973"/>
                </a:lnTo>
                <a:lnTo>
                  <a:pt x="119" y="965"/>
                </a:lnTo>
                <a:lnTo>
                  <a:pt x="91" y="952"/>
                </a:lnTo>
                <a:lnTo>
                  <a:pt x="65" y="935"/>
                </a:lnTo>
                <a:lnTo>
                  <a:pt x="43" y="914"/>
                </a:lnTo>
                <a:lnTo>
                  <a:pt x="26" y="890"/>
                </a:lnTo>
                <a:lnTo>
                  <a:pt x="12" y="863"/>
                </a:lnTo>
                <a:lnTo>
                  <a:pt x="4" y="834"/>
                </a:lnTo>
                <a:lnTo>
                  <a:pt x="0" y="802"/>
                </a:lnTo>
                <a:lnTo>
                  <a:pt x="0" y="175"/>
                </a:lnTo>
                <a:lnTo>
                  <a:pt x="4" y="143"/>
                </a:lnTo>
                <a:lnTo>
                  <a:pt x="12" y="113"/>
                </a:lnTo>
                <a:lnTo>
                  <a:pt x="26" y="86"/>
                </a:lnTo>
                <a:lnTo>
                  <a:pt x="43" y="62"/>
                </a:lnTo>
                <a:lnTo>
                  <a:pt x="65" y="41"/>
                </a:lnTo>
                <a:lnTo>
                  <a:pt x="91" y="24"/>
                </a:lnTo>
                <a:lnTo>
                  <a:pt x="119" y="11"/>
                </a:lnTo>
                <a:lnTo>
                  <a:pt x="150" y="3"/>
                </a:lnTo>
                <a:lnTo>
                  <a:pt x="183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4" name="Freeform 14">
            <a:extLst>
              <a:ext uri="{FF2B5EF4-FFF2-40B4-BE49-F238E27FC236}">
                <a16:creationId xmlns:a16="http://schemas.microsoft.com/office/drawing/2014/main" id="{4187A2FB-EA38-4F96-9143-122F7C7548EC}"/>
              </a:ext>
            </a:extLst>
          </xdr:cNvPr>
          <xdr:cNvSpPr>
            <a:spLocks noEditPoints="1"/>
          </xdr:cNvSpPr>
        </xdr:nvSpPr>
        <xdr:spPr bwMode="auto">
          <a:xfrm>
            <a:off x="186" y="58"/>
            <a:ext cx="20" cy="7"/>
          </a:xfrm>
          <a:custGeom>
            <a:avLst/>
            <a:gdLst>
              <a:gd name="T0" fmla="*/ 336 w 408"/>
              <a:gd name="T1" fmla="*/ 56 h 141"/>
              <a:gd name="T2" fmla="*/ 321 w 408"/>
              <a:gd name="T3" fmla="*/ 70 h 141"/>
              <a:gd name="T4" fmla="*/ 321 w 408"/>
              <a:gd name="T5" fmla="*/ 91 h 141"/>
              <a:gd name="T6" fmla="*/ 336 w 408"/>
              <a:gd name="T7" fmla="*/ 105 h 141"/>
              <a:gd name="T8" fmla="*/ 358 w 408"/>
              <a:gd name="T9" fmla="*/ 105 h 141"/>
              <a:gd name="T10" fmla="*/ 372 w 408"/>
              <a:gd name="T11" fmla="*/ 91 h 141"/>
              <a:gd name="T12" fmla="*/ 372 w 408"/>
              <a:gd name="T13" fmla="*/ 70 h 141"/>
              <a:gd name="T14" fmla="*/ 358 w 408"/>
              <a:gd name="T15" fmla="*/ 56 h 141"/>
              <a:gd name="T16" fmla="*/ 66 w 408"/>
              <a:gd name="T17" fmla="*/ 54 h 141"/>
              <a:gd name="T18" fmla="*/ 46 w 408"/>
              <a:gd name="T19" fmla="*/ 62 h 141"/>
              <a:gd name="T20" fmla="*/ 38 w 408"/>
              <a:gd name="T21" fmla="*/ 80 h 141"/>
              <a:gd name="T22" fmla="*/ 46 w 408"/>
              <a:gd name="T23" fmla="*/ 99 h 141"/>
              <a:gd name="T24" fmla="*/ 66 w 408"/>
              <a:gd name="T25" fmla="*/ 107 h 141"/>
              <a:gd name="T26" fmla="*/ 86 w 408"/>
              <a:gd name="T27" fmla="*/ 99 h 141"/>
              <a:gd name="T28" fmla="*/ 95 w 408"/>
              <a:gd name="T29" fmla="*/ 80 h 141"/>
              <a:gd name="T30" fmla="*/ 86 w 408"/>
              <a:gd name="T31" fmla="*/ 62 h 141"/>
              <a:gd name="T32" fmla="*/ 66 w 408"/>
              <a:gd name="T33" fmla="*/ 54 h 141"/>
              <a:gd name="T34" fmla="*/ 383 w 408"/>
              <a:gd name="T35" fmla="*/ 0 h 141"/>
              <a:gd name="T36" fmla="*/ 408 w 408"/>
              <a:gd name="T37" fmla="*/ 3 h 141"/>
              <a:gd name="T38" fmla="*/ 406 w 408"/>
              <a:gd name="T39" fmla="*/ 95 h 141"/>
              <a:gd name="T40" fmla="*/ 389 w 408"/>
              <a:gd name="T41" fmla="*/ 123 h 141"/>
              <a:gd name="T42" fmla="*/ 361 w 408"/>
              <a:gd name="T43" fmla="*/ 139 h 141"/>
              <a:gd name="T44" fmla="*/ 65 w 408"/>
              <a:gd name="T45" fmla="*/ 141 h 141"/>
              <a:gd name="T46" fmla="*/ 33 w 408"/>
              <a:gd name="T47" fmla="*/ 133 h 141"/>
              <a:gd name="T48" fmla="*/ 10 w 408"/>
              <a:gd name="T49" fmla="*/ 110 h 141"/>
              <a:gd name="T50" fmla="*/ 0 w 408"/>
              <a:gd name="T51" fmla="*/ 78 h 141"/>
              <a:gd name="T52" fmla="*/ 9 w 408"/>
              <a:gd name="T53" fmla="*/ 2 h 141"/>
              <a:gd name="T54" fmla="*/ 38 w 408"/>
              <a:gd name="T55" fmla="*/ 0 h 141"/>
              <a:gd name="T56" fmla="*/ 79 w 408"/>
              <a:gd name="T57" fmla="*/ 3 h 141"/>
              <a:gd name="T58" fmla="*/ 126 w 408"/>
              <a:gd name="T59" fmla="*/ 15 h 141"/>
              <a:gd name="T60" fmla="*/ 174 w 408"/>
              <a:gd name="T61" fmla="*/ 40 h 141"/>
              <a:gd name="T62" fmla="*/ 205 w 408"/>
              <a:gd name="T63" fmla="*/ 65 h 141"/>
              <a:gd name="T64" fmla="*/ 237 w 408"/>
              <a:gd name="T65" fmla="*/ 38 h 141"/>
              <a:gd name="T66" fmla="*/ 291 w 408"/>
              <a:gd name="T67" fmla="*/ 11 h 141"/>
              <a:gd name="T68" fmla="*/ 342 w 408"/>
              <a:gd name="T69" fmla="*/ 1 h 14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</a:cxnLst>
            <a:rect l="0" t="0" r="r" b="b"/>
            <a:pathLst>
              <a:path w="408" h="141">
                <a:moveTo>
                  <a:pt x="347" y="54"/>
                </a:moveTo>
                <a:lnTo>
                  <a:pt x="336" y="56"/>
                </a:lnTo>
                <a:lnTo>
                  <a:pt x="327" y="62"/>
                </a:lnTo>
                <a:lnTo>
                  <a:pt x="321" y="70"/>
                </a:lnTo>
                <a:lnTo>
                  <a:pt x="319" y="80"/>
                </a:lnTo>
                <a:lnTo>
                  <a:pt x="321" y="91"/>
                </a:lnTo>
                <a:lnTo>
                  <a:pt x="327" y="99"/>
                </a:lnTo>
                <a:lnTo>
                  <a:pt x="336" y="105"/>
                </a:lnTo>
                <a:lnTo>
                  <a:pt x="347" y="107"/>
                </a:lnTo>
                <a:lnTo>
                  <a:pt x="358" y="105"/>
                </a:lnTo>
                <a:lnTo>
                  <a:pt x="366" y="99"/>
                </a:lnTo>
                <a:lnTo>
                  <a:pt x="372" y="91"/>
                </a:lnTo>
                <a:lnTo>
                  <a:pt x="374" y="80"/>
                </a:lnTo>
                <a:lnTo>
                  <a:pt x="372" y="70"/>
                </a:lnTo>
                <a:lnTo>
                  <a:pt x="366" y="62"/>
                </a:lnTo>
                <a:lnTo>
                  <a:pt x="358" y="56"/>
                </a:lnTo>
                <a:lnTo>
                  <a:pt x="347" y="54"/>
                </a:lnTo>
                <a:close/>
                <a:moveTo>
                  <a:pt x="66" y="54"/>
                </a:moveTo>
                <a:lnTo>
                  <a:pt x="56" y="56"/>
                </a:lnTo>
                <a:lnTo>
                  <a:pt x="46" y="62"/>
                </a:lnTo>
                <a:lnTo>
                  <a:pt x="40" y="70"/>
                </a:lnTo>
                <a:lnTo>
                  <a:pt x="38" y="80"/>
                </a:lnTo>
                <a:lnTo>
                  <a:pt x="40" y="91"/>
                </a:lnTo>
                <a:lnTo>
                  <a:pt x="46" y="99"/>
                </a:lnTo>
                <a:lnTo>
                  <a:pt x="56" y="105"/>
                </a:lnTo>
                <a:lnTo>
                  <a:pt x="66" y="107"/>
                </a:lnTo>
                <a:lnTo>
                  <a:pt x="77" y="105"/>
                </a:lnTo>
                <a:lnTo>
                  <a:pt x="86" y="99"/>
                </a:lnTo>
                <a:lnTo>
                  <a:pt x="91" y="91"/>
                </a:lnTo>
                <a:lnTo>
                  <a:pt x="95" y="80"/>
                </a:lnTo>
                <a:lnTo>
                  <a:pt x="91" y="70"/>
                </a:lnTo>
                <a:lnTo>
                  <a:pt x="86" y="62"/>
                </a:lnTo>
                <a:lnTo>
                  <a:pt x="77" y="56"/>
                </a:lnTo>
                <a:lnTo>
                  <a:pt x="66" y="54"/>
                </a:lnTo>
                <a:close/>
                <a:moveTo>
                  <a:pt x="364" y="0"/>
                </a:moveTo>
                <a:lnTo>
                  <a:pt x="383" y="0"/>
                </a:lnTo>
                <a:lnTo>
                  <a:pt x="399" y="2"/>
                </a:lnTo>
                <a:lnTo>
                  <a:pt x="408" y="3"/>
                </a:lnTo>
                <a:lnTo>
                  <a:pt x="408" y="78"/>
                </a:lnTo>
                <a:lnTo>
                  <a:pt x="406" y="95"/>
                </a:lnTo>
                <a:lnTo>
                  <a:pt x="400" y="110"/>
                </a:lnTo>
                <a:lnTo>
                  <a:pt x="389" y="123"/>
                </a:lnTo>
                <a:lnTo>
                  <a:pt x="377" y="133"/>
                </a:lnTo>
                <a:lnTo>
                  <a:pt x="361" y="139"/>
                </a:lnTo>
                <a:lnTo>
                  <a:pt x="343" y="141"/>
                </a:lnTo>
                <a:lnTo>
                  <a:pt x="65" y="141"/>
                </a:lnTo>
                <a:lnTo>
                  <a:pt x="48" y="139"/>
                </a:lnTo>
                <a:lnTo>
                  <a:pt x="33" y="133"/>
                </a:lnTo>
                <a:lnTo>
                  <a:pt x="19" y="123"/>
                </a:lnTo>
                <a:lnTo>
                  <a:pt x="10" y="110"/>
                </a:lnTo>
                <a:lnTo>
                  <a:pt x="2" y="95"/>
                </a:lnTo>
                <a:lnTo>
                  <a:pt x="0" y="78"/>
                </a:lnTo>
                <a:lnTo>
                  <a:pt x="0" y="4"/>
                </a:lnTo>
                <a:lnTo>
                  <a:pt x="9" y="2"/>
                </a:lnTo>
                <a:lnTo>
                  <a:pt x="21" y="1"/>
                </a:lnTo>
                <a:lnTo>
                  <a:pt x="38" y="0"/>
                </a:lnTo>
                <a:lnTo>
                  <a:pt x="57" y="1"/>
                </a:lnTo>
                <a:lnTo>
                  <a:pt x="79" y="3"/>
                </a:lnTo>
                <a:lnTo>
                  <a:pt x="102" y="7"/>
                </a:lnTo>
                <a:lnTo>
                  <a:pt x="126" y="15"/>
                </a:lnTo>
                <a:lnTo>
                  <a:pt x="150" y="25"/>
                </a:lnTo>
                <a:lnTo>
                  <a:pt x="174" y="40"/>
                </a:lnTo>
                <a:lnTo>
                  <a:pt x="197" y="59"/>
                </a:lnTo>
                <a:lnTo>
                  <a:pt x="205" y="65"/>
                </a:lnTo>
                <a:lnTo>
                  <a:pt x="211" y="59"/>
                </a:lnTo>
                <a:lnTo>
                  <a:pt x="237" y="38"/>
                </a:lnTo>
                <a:lnTo>
                  <a:pt x="264" y="22"/>
                </a:lnTo>
                <a:lnTo>
                  <a:pt x="291" y="11"/>
                </a:lnTo>
                <a:lnTo>
                  <a:pt x="318" y="4"/>
                </a:lnTo>
                <a:lnTo>
                  <a:pt x="342" y="1"/>
                </a:lnTo>
                <a:lnTo>
                  <a:pt x="364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5" name="Freeform 15">
            <a:extLst>
              <a:ext uri="{FF2B5EF4-FFF2-40B4-BE49-F238E27FC236}">
                <a16:creationId xmlns:a16="http://schemas.microsoft.com/office/drawing/2014/main" id="{1EB05105-06E6-490E-8969-7DF0E2119724}"/>
              </a:ext>
            </a:extLst>
          </xdr:cNvPr>
          <xdr:cNvSpPr>
            <a:spLocks noEditPoints="1"/>
          </xdr:cNvSpPr>
        </xdr:nvSpPr>
        <xdr:spPr bwMode="auto">
          <a:xfrm>
            <a:off x="186" y="41"/>
            <a:ext cx="20" cy="19"/>
          </a:xfrm>
          <a:custGeom>
            <a:avLst/>
            <a:gdLst>
              <a:gd name="T0" fmla="*/ 225 w 408"/>
              <a:gd name="T1" fmla="*/ 86 h 365"/>
              <a:gd name="T2" fmla="*/ 215 w 408"/>
              <a:gd name="T3" fmla="*/ 100 h 365"/>
              <a:gd name="T4" fmla="*/ 217 w 408"/>
              <a:gd name="T5" fmla="*/ 156 h 365"/>
              <a:gd name="T6" fmla="*/ 233 w 408"/>
              <a:gd name="T7" fmla="*/ 168 h 365"/>
              <a:gd name="T8" fmla="*/ 386 w 408"/>
              <a:gd name="T9" fmla="*/ 194 h 365"/>
              <a:gd name="T10" fmla="*/ 395 w 408"/>
              <a:gd name="T11" fmla="*/ 180 h 365"/>
              <a:gd name="T12" fmla="*/ 392 w 408"/>
              <a:gd name="T13" fmla="*/ 125 h 365"/>
              <a:gd name="T14" fmla="*/ 377 w 408"/>
              <a:gd name="T15" fmla="*/ 113 h 365"/>
              <a:gd name="T16" fmla="*/ 179 w 408"/>
              <a:gd name="T17" fmla="*/ 86 h 365"/>
              <a:gd name="T18" fmla="*/ 26 w 408"/>
              <a:gd name="T19" fmla="*/ 118 h 365"/>
              <a:gd name="T20" fmla="*/ 17 w 408"/>
              <a:gd name="T21" fmla="*/ 135 h 365"/>
              <a:gd name="T22" fmla="*/ 20 w 408"/>
              <a:gd name="T23" fmla="*/ 189 h 365"/>
              <a:gd name="T24" fmla="*/ 36 w 408"/>
              <a:gd name="T25" fmla="*/ 194 h 365"/>
              <a:gd name="T26" fmla="*/ 188 w 408"/>
              <a:gd name="T27" fmla="*/ 163 h 365"/>
              <a:gd name="T28" fmla="*/ 197 w 408"/>
              <a:gd name="T29" fmla="*/ 146 h 365"/>
              <a:gd name="T30" fmla="*/ 195 w 408"/>
              <a:gd name="T31" fmla="*/ 92 h 365"/>
              <a:gd name="T32" fmla="*/ 179 w 408"/>
              <a:gd name="T33" fmla="*/ 86 h 365"/>
              <a:gd name="T34" fmla="*/ 192 w 408"/>
              <a:gd name="T35" fmla="*/ 14 h 365"/>
              <a:gd name="T36" fmla="*/ 175 w 408"/>
              <a:gd name="T37" fmla="*/ 30 h 365"/>
              <a:gd name="T38" fmla="*/ 175 w 408"/>
              <a:gd name="T39" fmla="*/ 53 h 365"/>
              <a:gd name="T40" fmla="*/ 192 w 408"/>
              <a:gd name="T41" fmla="*/ 69 h 365"/>
              <a:gd name="T42" fmla="*/ 216 w 408"/>
              <a:gd name="T43" fmla="*/ 69 h 365"/>
              <a:gd name="T44" fmla="*/ 233 w 408"/>
              <a:gd name="T45" fmla="*/ 53 h 365"/>
              <a:gd name="T46" fmla="*/ 233 w 408"/>
              <a:gd name="T47" fmla="*/ 30 h 365"/>
              <a:gd name="T48" fmla="*/ 216 w 408"/>
              <a:gd name="T49" fmla="*/ 14 h 365"/>
              <a:gd name="T50" fmla="*/ 75 w 408"/>
              <a:gd name="T51" fmla="*/ 0 h 365"/>
              <a:gd name="T52" fmla="*/ 353 w 408"/>
              <a:gd name="T53" fmla="*/ 3 h 365"/>
              <a:gd name="T54" fmla="*/ 386 w 408"/>
              <a:gd name="T55" fmla="*/ 21 h 365"/>
              <a:gd name="T56" fmla="*/ 406 w 408"/>
              <a:gd name="T57" fmla="*/ 52 h 365"/>
              <a:gd name="T58" fmla="*/ 408 w 408"/>
              <a:gd name="T59" fmla="*/ 310 h 365"/>
              <a:gd name="T60" fmla="*/ 380 w 408"/>
              <a:gd name="T61" fmla="*/ 307 h 365"/>
              <a:gd name="T62" fmla="*/ 337 w 408"/>
              <a:gd name="T63" fmla="*/ 308 h 365"/>
              <a:gd name="T64" fmla="*/ 285 w 408"/>
              <a:gd name="T65" fmla="*/ 319 h 365"/>
              <a:gd name="T66" fmla="*/ 231 w 408"/>
              <a:gd name="T67" fmla="*/ 345 h 365"/>
              <a:gd name="T68" fmla="*/ 177 w 408"/>
              <a:gd name="T69" fmla="*/ 345 h 365"/>
              <a:gd name="T70" fmla="*/ 123 w 408"/>
              <a:gd name="T71" fmla="*/ 319 h 365"/>
              <a:gd name="T72" fmla="*/ 71 w 408"/>
              <a:gd name="T73" fmla="*/ 309 h 365"/>
              <a:gd name="T74" fmla="*/ 28 w 408"/>
              <a:gd name="T75" fmla="*/ 308 h 365"/>
              <a:gd name="T76" fmla="*/ 0 w 408"/>
              <a:gd name="T77" fmla="*/ 310 h 365"/>
              <a:gd name="T78" fmla="*/ 3 w 408"/>
              <a:gd name="T79" fmla="*/ 52 h 365"/>
              <a:gd name="T80" fmla="*/ 22 w 408"/>
              <a:gd name="T81" fmla="*/ 21 h 365"/>
              <a:gd name="T82" fmla="*/ 55 w 408"/>
              <a:gd name="T83" fmla="*/ 3 h 36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</a:cxnLst>
            <a:rect l="0" t="0" r="r" b="b"/>
            <a:pathLst>
              <a:path w="408" h="365">
                <a:moveTo>
                  <a:pt x="233" y="86"/>
                </a:moveTo>
                <a:lnTo>
                  <a:pt x="225" y="86"/>
                </a:lnTo>
                <a:lnTo>
                  <a:pt x="217" y="92"/>
                </a:lnTo>
                <a:lnTo>
                  <a:pt x="215" y="100"/>
                </a:lnTo>
                <a:lnTo>
                  <a:pt x="215" y="146"/>
                </a:lnTo>
                <a:lnTo>
                  <a:pt x="217" y="156"/>
                </a:lnTo>
                <a:lnTo>
                  <a:pt x="225" y="163"/>
                </a:lnTo>
                <a:lnTo>
                  <a:pt x="233" y="168"/>
                </a:lnTo>
                <a:lnTo>
                  <a:pt x="377" y="194"/>
                </a:lnTo>
                <a:lnTo>
                  <a:pt x="386" y="194"/>
                </a:lnTo>
                <a:lnTo>
                  <a:pt x="392" y="189"/>
                </a:lnTo>
                <a:lnTo>
                  <a:pt x="395" y="180"/>
                </a:lnTo>
                <a:lnTo>
                  <a:pt x="395" y="135"/>
                </a:lnTo>
                <a:lnTo>
                  <a:pt x="392" y="125"/>
                </a:lnTo>
                <a:lnTo>
                  <a:pt x="386" y="118"/>
                </a:lnTo>
                <a:lnTo>
                  <a:pt x="377" y="113"/>
                </a:lnTo>
                <a:lnTo>
                  <a:pt x="233" y="86"/>
                </a:lnTo>
                <a:close/>
                <a:moveTo>
                  <a:pt x="179" y="86"/>
                </a:moveTo>
                <a:lnTo>
                  <a:pt x="36" y="113"/>
                </a:lnTo>
                <a:lnTo>
                  <a:pt x="26" y="118"/>
                </a:lnTo>
                <a:lnTo>
                  <a:pt x="20" y="125"/>
                </a:lnTo>
                <a:lnTo>
                  <a:pt x="17" y="135"/>
                </a:lnTo>
                <a:lnTo>
                  <a:pt x="17" y="180"/>
                </a:lnTo>
                <a:lnTo>
                  <a:pt x="20" y="189"/>
                </a:lnTo>
                <a:lnTo>
                  <a:pt x="26" y="194"/>
                </a:lnTo>
                <a:lnTo>
                  <a:pt x="36" y="194"/>
                </a:lnTo>
                <a:lnTo>
                  <a:pt x="179" y="168"/>
                </a:lnTo>
                <a:lnTo>
                  <a:pt x="188" y="163"/>
                </a:lnTo>
                <a:lnTo>
                  <a:pt x="195" y="156"/>
                </a:lnTo>
                <a:lnTo>
                  <a:pt x="197" y="146"/>
                </a:lnTo>
                <a:lnTo>
                  <a:pt x="197" y="100"/>
                </a:lnTo>
                <a:lnTo>
                  <a:pt x="195" y="92"/>
                </a:lnTo>
                <a:lnTo>
                  <a:pt x="188" y="86"/>
                </a:lnTo>
                <a:lnTo>
                  <a:pt x="179" y="86"/>
                </a:lnTo>
                <a:close/>
                <a:moveTo>
                  <a:pt x="205" y="11"/>
                </a:moveTo>
                <a:lnTo>
                  <a:pt x="192" y="14"/>
                </a:lnTo>
                <a:lnTo>
                  <a:pt x="183" y="20"/>
                </a:lnTo>
                <a:lnTo>
                  <a:pt x="175" y="30"/>
                </a:lnTo>
                <a:lnTo>
                  <a:pt x="173" y="41"/>
                </a:lnTo>
                <a:lnTo>
                  <a:pt x="175" y="53"/>
                </a:lnTo>
                <a:lnTo>
                  <a:pt x="183" y="62"/>
                </a:lnTo>
                <a:lnTo>
                  <a:pt x="192" y="69"/>
                </a:lnTo>
                <a:lnTo>
                  <a:pt x="205" y="71"/>
                </a:lnTo>
                <a:lnTo>
                  <a:pt x="216" y="69"/>
                </a:lnTo>
                <a:lnTo>
                  <a:pt x="227" y="62"/>
                </a:lnTo>
                <a:lnTo>
                  <a:pt x="233" y="53"/>
                </a:lnTo>
                <a:lnTo>
                  <a:pt x="235" y="41"/>
                </a:lnTo>
                <a:lnTo>
                  <a:pt x="233" y="30"/>
                </a:lnTo>
                <a:lnTo>
                  <a:pt x="227" y="20"/>
                </a:lnTo>
                <a:lnTo>
                  <a:pt x="216" y="14"/>
                </a:lnTo>
                <a:lnTo>
                  <a:pt x="205" y="11"/>
                </a:lnTo>
                <a:close/>
                <a:moveTo>
                  <a:pt x="75" y="0"/>
                </a:moveTo>
                <a:lnTo>
                  <a:pt x="334" y="0"/>
                </a:lnTo>
                <a:lnTo>
                  <a:pt x="353" y="3"/>
                </a:lnTo>
                <a:lnTo>
                  <a:pt x="371" y="10"/>
                </a:lnTo>
                <a:lnTo>
                  <a:pt x="386" y="21"/>
                </a:lnTo>
                <a:lnTo>
                  <a:pt x="399" y="35"/>
                </a:lnTo>
                <a:lnTo>
                  <a:pt x="406" y="52"/>
                </a:lnTo>
                <a:lnTo>
                  <a:pt x="408" y="71"/>
                </a:lnTo>
                <a:lnTo>
                  <a:pt x="408" y="310"/>
                </a:lnTo>
                <a:lnTo>
                  <a:pt x="396" y="308"/>
                </a:lnTo>
                <a:lnTo>
                  <a:pt x="380" y="307"/>
                </a:lnTo>
                <a:lnTo>
                  <a:pt x="360" y="307"/>
                </a:lnTo>
                <a:lnTo>
                  <a:pt x="337" y="308"/>
                </a:lnTo>
                <a:lnTo>
                  <a:pt x="312" y="312"/>
                </a:lnTo>
                <a:lnTo>
                  <a:pt x="285" y="319"/>
                </a:lnTo>
                <a:lnTo>
                  <a:pt x="258" y="330"/>
                </a:lnTo>
                <a:lnTo>
                  <a:pt x="231" y="345"/>
                </a:lnTo>
                <a:lnTo>
                  <a:pt x="205" y="365"/>
                </a:lnTo>
                <a:lnTo>
                  <a:pt x="177" y="345"/>
                </a:lnTo>
                <a:lnTo>
                  <a:pt x="150" y="330"/>
                </a:lnTo>
                <a:lnTo>
                  <a:pt x="123" y="319"/>
                </a:lnTo>
                <a:lnTo>
                  <a:pt x="97" y="313"/>
                </a:lnTo>
                <a:lnTo>
                  <a:pt x="71" y="309"/>
                </a:lnTo>
                <a:lnTo>
                  <a:pt x="48" y="307"/>
                </a:lnTo>
                <a:lnTo>
                  <a:pt x="28" y="308"/>
                </a:lnTo>
                <a:lnTo>
                  <a:pt x="12" y="309"/>
                </a:lnTo>
                <a:lnTo>
                  <a:pt x="0" y="310"/>
                </a:lnTo>
                <a:lnTo>
                  <a:pt x="0" y="71"/>
                </a:lnTo>
                <a:lnTo>
                  <a:pt x="3" y="52"/>
                </a:lnTo>
                <a:lnTo>
                  <a:pt x="11" y="35"/>
                </a:lnTo>
                <a:lnTo>
                  <a:pt x="22" y="21"/>
                </a:lnTo>
                <a:lnTo>
                  <a:pt x="37" y="10"/>
                </a:lnTo>
                <a:lnTo>
                  <a:pt x="55" y="3"/>
                </a:lnTo>
                <a:lnTo>
                  <a:pt x="75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" name="Freeform 16">
            <a:extLst>
              <a:ext uri="{FF2B5EF4-FFF2-40B4-BE49-F238E27FC236}">
                <a16:creationId xmlns:a16="http://schemas.microsoft.com/office/drawing/2014/main" id="{5AAD0D7B-CC30-4097-98FF-13E1173E398D}"/>
              </a:ext>
            </a:extLst>
          </xdr:cNvPr>
          <xdr:cNvSpPr>
            <a:spLocks/>
          </xdr:cNvSpPr>
        </xdr:nvSpPr>
        <xdr:spPr bwMode="auto">
          <a:xfrm>
            <a:off x="187" y="66"/>
            <a:ext cx="6" cy="4"/>
          </a:xfrm>
          <a:custGeom>
            <a:avLst/>
            <a:gdLst>
              <a:gd name="T0" fmla="*/ 91 w 117"/>
              <a:gd name="T1" fmla="*/ 0 h 79"/>
              <a:gd name="T2" fmla="*/ 117 w 117"/>
              <a:gd name="T3" fmla="*/ 0 h 79"/>
              <a:gd name="T4" fmla="*/ 50 w 117"/>
              <a:gd name="T5" fmla="*/ 79 h 79"/>
              <a:gd name="T6" fmla="*/ 0 w 117"/>
              <a:gd name="T7" fmla="*/ 79 h 79"/>
              <a:gd name="T8" fmla="*/ 91 w 117"/>
              <a:gd name="T9" fmla="*/ 0 h 7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17" h="79">
                <a:moveTo>
                  <a:pt x="91" y="0"/>
                </a:moveTo>
                <a:lnTo>
                  <a:pt x="117" y="0"/>
                </a:lnTo>
                <a:lnTo>
                  <a:pt x="50" y="79"/>
                </a:lnTo>
                <a:lnTo>
                  <a:pt x="0" y="79"/>
                </a:lnTo>
                <a:lnTo>
                  <a:pt x="91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7" name="Freeform 17">
            <a:extLst>
              <a:ext uri="{FF2B5EF4-FFF2-40B4-BE49-F238E27FC236}">
                <a16:creationId xmlns:a16="http://schemas.microsoft.com/office/drawing/2014/main" id="{618D8F34-2FC4-41BE-894A-1A5448F4FF8D}"/>
              </a:ext>
            </a:extLst>
          </xdr:cNvPr>
          <xdr:cNvSpPr>
            <a:spLocks/>
          </xdr:cNvSpPr>
        </xdr:nvSpPr>
        <xdr:spPr bwMode="auto">
          <a:xfrm>
            <a:off x="200" y="66"/>
            <a:ext cx="6" cy="4"/>
          </a:xfrm>
          <a:custGeom>
            <a:avLst/>
            <a:gdLst>
              <a:gd name="T0" fmla="*/ 0 w 115"/>
              <a:gd name="T1" fmla="*/ 0 h 79"/>
              <a:gd name="T2" fmla="*/ 25 w 115"/>
              <a:gd name="T3" fmla="*/ 0 h 79"/>
              <a:gd name="T4" fmla="*/ 115 w 115"/>
              <a:gd name="T5" fmla="*/ 79 h 79"/>
              <a:gd name="T6" fmla="*/ 65 w 115"/>
              <a:gd name="T7" fmla="*/ 79 h 79"/>
              <a:gd name="T8" fmla="*/ 0 w 115"/>
              <a:gd name="T9" fmla="*/ 0 h 7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15" h="79">
                <a:moveTo>
                  <a:pt x="0" y="0"/>
                </a:moveTo>
                <a:lnTo>
                  <a:pt x="25" y="0"/>
                </a:lnTo>
                <a:lnTo>
                  <a:pt x="115" y="79"/>
                </a:lnTo>
                <a:lnTo>
                  <a:pt x="65" y="79"/>
                </a:lnTo>
                <a:lnTo>
                  <a:pt x="0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8" name="Freeform 18">
            <a:extLst>
              <a:ext uri="{FF2B5EF4-FFF2-40B4-BE49-F238E27FC236}">
                <a16:creationId xmlns:a16="http://schemas.microsoft.com/office/drawing/2014/main" id="{C8C4A8FE-5300-463B-AE94-F9809E03E457}"/>
              </a:ext>
            </a:extLst>
          </xdr:cNvPr>
          <xdr:cNvSpPr>
            <a:spLocks noEditPoints="1"/>
          </xdr:cNvSpPr>
        </xdr:nvSpPr>
        <xdr:spPr bwMode="auto">
          <a:xfrm>
            <a:off x="171" y="30"/>
            <a:ext cx="51" cy="51"/>
          </a:xfrm>
          <a:custGeom>
            <a:avLst/>
            <a:gdLst>
              <a:gd name="T0" fmla="*/ 152 w 1018"/>
              <a:gd name="T1" fmla="*/ 19 h 976"/>
              <a:gd name="T2" fmla="*/ 100 w 1018"/>
              <a:gd name="T3" fmla="*/ 38 h 976"/>
              <a:gd name="T4" fmla="*/ 57 w 1018"/>
              <a:gd name="T5" fmla="*/ 73 h 976"/>
              <a:gd name="T6" fmla="*/ 28 w 1018"/>
              <a:gd name="T7" fmla="*/ 119 h 976"/>
              <a:gd name="T8" fmla="*/ 18 w 1018"/>
              <a:gd name="T9" fmla="*/ 175 h 976"/>
              <a:gd name="T10" fmla="*/ 20 w 1018"/>
              <a:gd name="T11" fmla="*/ 831 h 976"/>
              <a:gd name="T12" fmla="*/ 40 w 1018"/>
              <a:gd name="T13" fmla="*/ 882 h 976"/>
              <a:gd name="T14" fmla="*/ 77 w 1018"/>
              <a:gd name="T15" fmla="*/ 923 h 976"/>
              <a:gd name="T16" fmla="*/ 125 w 1018"/>
              <a:gd name="T17" fmla="*/ 950 h 976"/>
              <a:gd name="T18" fmla="*/ 182 w 1018"/>
              <a:gd name="T19" fmla="*/ 960 h 976"/>
              <a:gd name="T20" fmla="*/ 866 w 1018"/>
              <a:gd name="T21" fmla="*/ 957 h 976"/>
              <a:gd name="T22" fmla="*/ 920 w 1018"/>
              <a:gd name="T23" fmla="*/ 938 h 976"/>
              <a:gd name="T24" fmla="*/ 963 w 1018"/>
              <a:gd name="T25" fmla="*/ 904 h 976"/>
              <a:gd name="T26" fmla="*/ 991 w 1018"/>
              <a:gd name="T27" fmla="*/ 857 h 976"/>
              <a:gd name="T28" fmla="*/ 1001 w 1018"/>
              <a:gd name="T29" fmla="*/ 802 h 976"/>
              <a:gd name="T30" fmla="*/ 998 w 1018"/>
              <a:gd name="T31" fmla="*/ 147 h 976"/>
              <a:gd name="T32" fmla="*/ 978 w 1018"/>
              <a:gd name="T33" fmla="*/ 95 h 976"/>
              <a:gd name="T34" fmla="*/ 943 w 1018"/>
              <a:gd name="T35" fmla="*/ 54 h 976"/>
              <a:gd name="T36" fmla="*/ 893 w 1018"/>
              <a:gd name="T37" fmla="*/ 27 h 976"/>
              <a:gd name="T38" fmla="*/ 837 w 1018"/>
              <a:gd name="T39" fmla="*/ 17 h 976"/>
              <a:gd name="T40" fmla="*/ 182 w 1018"/>
              <a:gd name="T41" fmla="*/ 0 h 976"/>
              <a:gd name="T42" fmla="*/ 869 w 1018"/>
              <a:gd name="T43" fmla="*/ 3 h 976"/>
              <a:gd name="T44" fmla="*/ 928 w 1018"/>
              <a:gd name="T45" fmla="*/ 24 h 976"/>
              <a:gd name="T46" fmla="*/ 975 w 1018"/>
              <a:gd name="T47" fmla="*/ 62 h 976"/>
              <a:gd name="T48" fmla="*/ 1007 w 1018"/>
              <a:gd name="T49" fmla="*/ 113 h 976"/>
              <a:gd name="T50" fmla="*/ 1018 w 1018"/>
              <a:gd name="T51" fmla="*/ 175 h 976"/>
              <a:gd name="T52" fmla="*/ 1015 w 1018"/>
              <a:gd name="T53" fmla="*/ 834 h 976"/>
              <a:gd name="T54" fmla="*/ 993 w 1018"/>
              <a:gd name="T55" fmla="*/ 890 h 976"/>
              <a:gd name="T56" fmla="*/ 953 w 1018"/>
              <a:gd name="T57" fmla="*/ 935 h 976"/>
              <a:gd name="T58" fmla="*/ 900 w 1018"/>
              <a:gd name="T59" fmla="*/ 965 h 976"/>
              <a:gd name="T60" fmla="*/ 837 w 1018"/>
              <a:gd name="T61" fmla="*/ 976 h 976"/>
              <a:gd name="T62" fmla="*/ 150 w 1018"/>
              <a:gd name="T63" fmla="*/ 973 h 976"/>
              <a:gd name="T64" fmla="*/ 90 w 1018"/>
              <a:gd name="T65" fmla="*/ 952 h 976"/>
              <a:gd name="T66" fmla="*/ 43 w 1018"/>
              <a:gd name="T67" fmla="*/ 914 h 976"/>
              <a:gd name="T68" fmla="*/ 12 w 1018"/>
              <a:gd name="T69" fmla="*/ 863 h 976"/>
              <a:gd name="T70" fmla="*/ 0 w 1018"/>
              <a:gd name="T71" fmla="*/ 802 h 976"/>
              <a:gd name="T72" fmla="*/ 3 w 1018"/>
              <a:gd name="T73" fmla="*/ 143 h 976"/>
              <a:gd name="T74" fmla="*/ 25 w 1018"/>
              <a:gd name="T75" fmla="*/ 86 h 976"/>
              <a:gd name="T76" fmla="*/ 65 w 1018"/>
              <a:gd name="T77" fmla="*/ 41 h 976"/>
              <a:gd name="T78" fmla="*/ 119 w 1018"/>
              <a:gd name="T79" fmla="*/ 11 h 976"/>
              <a:gd name="T80" fmla="*/ 182 w 1018"/>
              <a:gd name="T81" fmla="*/ 0 h 9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</a:cxnLst>
            <a:rect l="0" t="0" r="r" b="b"/>
            <a:pathLst>
              <a:path w="1018" h="976">
                <a:moveTo>
                  <a:pt x="182" y="17"/>
                </a:moveTo>
                <a:lnTo>
                  <a:pt x="152" y="19"/>
                </a:lnTo>
                <a:lnTo>
                  <a:pt x="125" y="27"/>
                </a:lnTo>
                <a:lnTo>
                  <a:pt x="100" y="38"/>
                </a:lnTo>
                <a:lnTo>
                  <a:pt x="77" y="54"/>
                </a:lnTo>
                <a:lnTo>
                  <a:pt x="57" y="73"/>
                </a:lnTo>
                <a:lnTo>
                  <a:pt x="40" y="95"/>
                </a:lnTo>
                <a:lnTo>
                  <a:pt x="28" y="119"/>
                </a:lnTo>
                <a:lnTo>
                  <a:pt x="20" y="147"/>
                </a:lnTo>
                <a:lnTo>
                  <a:pt x="18" y="175"/>
                </a:lnTo>
                <a:lnTo>
                  <a:pt x="18" y="802"/>
                </a:lnTo>
                <a:lnTo>
                  <a:pt x="20" y="831"/>
                </a:lnTo>
                <a:lnTo>
                  <a:pt x="28" y="857"/>
                </a:lnTo>
                <a:lnTo>
                  <a:pt x="40" y="882"/>
                </a:lnTo>
                <a:lnTo>
                  <a:pt x="57" y="904"/>
                </a:lnTo>
                <a:lnTo>
                  <a:pt x="77" y="923"/>
                </a:lnTo>
                <a:lnTo>
                  <a:pt x="100" y="938"/>
                </a:lnTo>
                <a:lnTo>
                  <a:pt x="125" y="950"/>
                </a:lnTo>
                <a:lnTo>
                  <a:pt x="152" y="957"/>
                </a:lnTo>
                <a:lnTo>
                  <a:pt x="182" y="960"/>
                </a:lnTo>
                <a:lnTo>
                  <a:pt x="837" y="960"/>
                </a:lnTo>
                <a:lnTo>
                  <a:pt x="866" y="957"/>
                </a:lnTo>
                <a:lnTo>
                  <a:pt x="893" y="950"/>
                </a:lnTo>
                <a:lnTo>
                  <a:pt x="920" y="938"/>
                </a:lnTo>
                <a:lnTo>
                  <a:pt x="943" y="923"/>
                </a:lnTo>
                <a:lnTo>
                  <a:pt x="963" y="904"/>
                </a:lnTo>
                <a:lnTo>
                  <a:pt x="978" y="882"/>
                </a:lnTo>
                <a:lnTo>
                  <a:pt x="991" y="857"/>
                </a:lnTo>
                <a:lnTo>
                  <a:pt x="998" y="831"/>
                </a:lnTo>
                <a:lnTo>
                  <a:pt x="1001" y="802"/>
                </a:lnTo>
                <a:lnTo>
                  <a:pt x="1001" y="175"/>
                </a:lnTo>
                <a:lnTo>
                  <a:pt x="998" y="147"/>
                </a:lnTo>
                <a:lnTo>
                  <a:pt x="991" y="119"/>
                </a:lnTo>
                <a:lnTo>
                  <a:pt x="978" y="95"/>
                </a:lnTo>
                <a:lnTo>
                  <a:pt x="963" y="73"/>
                </a:lnTo>
                <a:lnTo>
                  <a:pt x="943" y="54"/>
                </a:lnTo>
                <a:lnTo>
                  <a:pt x="920" y="38"/>
                </a:lnTo>
                <a:lnTo>
                  <a:pt x="893" y="27"/>
                </a:lnTo>
                <a:lnTo>
                  <a:pt x="866" y="19"/>
                </a:lnTo>
                <a:lnTo>
                  <a:pt x="837" y="17"/>
                </a:lnTo>
                <a:lnTo>
                  <a:pt x="182" y="17"/>
                </a:lnTo>
                <a:close/>
                <a:moveTo>
                  <a:pt x="182" y="0"/>
                </a:moveTo>
                <a:lnTo>
                  <a:pt x="837" y="0"/>
                </a:lnTo>
                <a:lnTo>
                  <a:pt x="869" y="3"/>
                </a:lnTo>
                <a:lnTo>
                  <a:pt x="900" y="11"/>
                </a:lnTo>
                <a:lnTo>
                  <a:pt x="928" y="24"/>
                </a:lnTo>
                <a:lnTo>
                  <a:pt x="953" y="41"/>
                </a:lnTo>
                <a:lnTo>
                  <a:pt x="975" y="62"/>
                </a:lnTo>
                <a:lnTo>
                  <a:pt x="993" y="86"/>
                </a:lnTo>
                <a:lnTo>
                  <a:pt x="1007" y="113"/>
                </a:lnTo>
                <a:lnTo>
                  <a:pt x="1015" y="143"/>
                </a:lnTo>
                <a:lnTo>
                  <a:pt x="1018" y="175"/>
                </a:lnTo>
                <a:lnTo>
                  <a:pt x="1018" y="802"/>
                </a:lnTo>
                <a:lnTo>
                  <a:pt x="1015" y="834"/>
                </a:lnTo>
                <a:lnTo>
                  <a:pt x="1007" y="863"/>
                </a:lnTo>
                <a:lnTo>
                  <a:pt x="993" y="890"/>
                </a:lnTo>
                <a:lnTo>
                  <a:pt x="975" y="914"/>
                </a:lnTo>
                <a:lnTo>
                  <a:pt x="953" y="935"/>
                </a:lnTo>
                <a:lnTo>
                  <a:pt x="928" y="952"/>
                </a:lnTo>
                <a:lnTo>
                  <a:pt x="900" y="965"/>
                </a:lnTo>
                <a:lnTo>
                  <a:pt x="869" y="973"/>
                </a:lnTo>
                <a:lnTo>
                  <a:pt x="837" y="976"/>
                </a:lnTo>
                <a:lnTo>
                  <a:pt x="182" y="976"/>
                </a:lnTo>
                <a:lnTo>
                  <a:pt x="150" y="973"/>
                </a:lnTo>
                <a:lnTo>
                  <a:pt x="119" y="965"/>
                </a:lnTo>
                <a:lnTo>
                  <a:pt x="90" y="952"/>
                </a:lnTo>
                <a:lnTo>
                  <a:pt x="65" y="935"/>
                </a:lnTo>
                <a:lnTo>
                  <a:pt x="43" y="914"/>
                </a:lnTo>
                <a:lnTo>
                  <a:pt x="25" y="890"/>
                </a:lnTo>
                <a:lnTo>
                  <a:pt x="12" y="863"/>
                </a:lnTo>
                <a:lnTo>
                  <a:pt x="3" y="834"/>
                </a:lnTo>
                <a:lnTo>
                  <a:pt x="0" y="802"/>
                </a:lnTo>
                <a:lnTo>
                  <a:pt x="0" y="175"/>
                </a:lnTo>
                <a:lnTo>
                  <a:pt x="3" y="143"/>
                </a:lnTo>
                <a:lnTo>
                  <a:pt x="12" y="113"/>
                </a:lnTo>
                <a:lnTo>
                  <a:pt x="25" y="86"/>
                </a:lnTo>
                <a:lnTo>
                  <a:pt x="43" y="62"/>
                </a:lnTo>
                <a:lnTo>
                  <a:pt x="65" y="41"/>
                </a:lnTo>
                <a:lnTo>
                  <a:pt x="90" y="24"/>
                </a:lnTo>
                <a:lnTo>
                  <a:pt x="119" y="11"/>
                </a:lnTo>
                <a:lnTo>
                  <a:pt x="150" y="3"/>
                </a:lnTo>
                <a:lnTo>
                  <a:pt x="182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9" name="Freeform 19">
            <a:extLst>
              <a:ext uri="{FF2B5EF4-FFF2-40B4-BE49-F238E27FC236}">
                <a16:creationId xmlns:a16="http://schemas.microsoft.com/office/drawing/2014/main" id="{6E5C82AC-911E-4D9F-9E2C-BFDD77D575BA}"/>
              </a:ext>
            </a:extLst>
          </xdr:cNvPr>
          <xdr:cNvSpPr>
            <a:spLocks noEditPoints="1"/>
          </xdr:cNvSpPr>
        </xdr:nvSpPr>
        <xdr:spPr bwMode="auto">
          <a:xfrm>
            <a:off x="237" y="44"/>
            <a:ext cx="30" cy="23"/>
          </a:xfrm>
          <a:custGeom>
            <a:avLst/>
            <a:gdLst>
              <a:gd name="T0" fmla="*/ 482 w 594"/>
              <a:gd name="T1" fmla="*/ 190 h 431"/>
              <a:gd name="T2" fmla="*/ 465 w 594"/>
              <a:gd name="T3" fmla="*/ 211 h 431"/>
              <a:gd name="T4" fmla="*/ 465 w 594"/>
              <a:gd name="T5" fmla="*/ 237 h 431"/>
              <a:gd name="T6" fmla="*/ 480 w 594"/>
              <a:gd name="T7" fmla="*/ 257 h 431"/>
              <a:gd name="T8" fmla="*/ 504 w 594"/>
              <a:gd name="T9" fmla="*/ 264 h 431"/>
              <a:gd name="T10" fmla="*/ 528 w 594"/>
              <a:gd name="T11" fmla="*/ 257 h 431"/>
              <a:gd name="T12" fmla="*/ 544 w 594"/>
              <a:gd name="T13" fmla="*/ 237 h 431"/>
              <a:gd name="T14" fmla="*/ 543 w 594"/>
              <a:gd name="T15" fmla="*/ 211 h 431"/>
              <a:gd name="T16" fmla="*/ 526 w 594"/>
              <a:gd name="T17" fmla="*/ 190 h 431"/>
              <a:gd name="T18" fmla="*/ 495 w 594"/>
              <a:gd name="T19" fmla="*/ 185 h 431"/>
              <a:gd name="T20" fmla="*/ 70 w 594"/>
              <a:gd name="T21" fmla="*/ 190 h 431"/>
              <a:gd name="T22" fmla="*/ 53 w 594"/>
              <a:gd name="T23" fmla="*/ 211 h 431"/>
              <a:gd name="T24" fmla="*/ 52 w 594"/>
              <a:gd name="T25" fmla="*/ 237 h 431"/>
              <a:gd name="T26" fmla="*/ 67 w 594"/>
              <a:gd name="T27" fmla="*/ 257 h 431"/>
              <a:gd name="T28" fmla="*/ 92 w 594"/>
              <a:gd name="T29" fmla="*/ 264 h 431"/>
              <a:gd name="T30" fmla="*/ 116 w 594"/>
              <a:gd name="T31" fmla="*/ 257 h 431"/>
              <a:gd name="T32" fmla="*/ 130 w 594"/>
              <a:gd name="T33" fmla="*/ 237 h 431"/>
              <a:gd name="T34" fmla="*/ 130 w 594"/>
              <a:gd name="T35" fmla="*/ 211 h 431"/>
              <a:gd name="T36" fmla="*/ 113 w 594"/>
              <a:gd name="T37" fmla="*/ 190 h 431"/>
              <a:gd name="T38" fmla="*/ 82 w 594"/>
              <a:gd name="T39" fmla="*/ 185 h 431"/>
              <a:gd name="T40" fmla="*/ 153 w 594"/>
              <a:gd name="T41" fmla="*/ 37 h 431"/>
              <a:gd name="T42" fmla="*/ 145 w 594"/>
              <a:gd name="T43" fmla="*/ 43 h 431"/>
              <a:gd name="T44" fmla="*/ 99 w 594"/>
              <a:gd name="T45" fmla="*/ 147 h 431"/>
              <a:gd name="T46" fmla="*/ 450 w 594"/>
              <a:gd name="T47" fmla="*/ 46 h 431"/>
              <a:gd name="T48" fmla="*/ 445 w 594"/>
              <a:gd name="T49" fmla="*/ 39 h 431"/>
              <a:gd name="T50" fmla="*/ 437 w 594"/>
              <a:gd name="T51" fmla="*/ 37 h 431"/>
              <a:gd name="T52" fmla="*/ 154 w 594"/>
              <a:gd name="T53" fmla="*/ 0 h 431"/>
              <a:gd name="T54" fmla="*/ 454 w 594"/>
              <a:gd name="T55" fmla="*/ 2 h 431"/>
              <a:gd name="T56" fmla="*/ 482 w 594"/>
              <a:gd name="T57" fmla="*/ 19 h 431"/>
              <a:gd name="T58" fmla="*/ 540 w 594"/>
              <a:gd name="T59" fmla="*/ 147 h 431"/>
              <a:gd name="T60" fmla="*/ 562 w 594"/>
              <a:gd name="T61" fmla="*/ 150 h 431"/>
              <a:gd name="T62" fmla="*/ 586 w 594"/>
              <a:gd name="T63" fmla="*/ 165 h 431"/>
              <a:gd name="T64" fmla="*/ 594 w 594"/>
              <a:gd name="T65" fmla="*/ 191 h 431"/>
              <a:gd name="T66" fmla="*/ 550 w 594"/>
              <a:gd name="T67" fmla="*/ 344 h 431"/>
              <a:gd name="T68" fmla="*/ 550 w 594"/>
              <a:gd name="T69" fmla="*/ 367 h 431"/>
              <a:gd name="T70" fmla="*/ 551 w 594"/>
              <a:gd name="T71" fmla="*/ 389 h 431"/>
              <a:gd name="T72" fmla="*/ 543 w 594"/>
              <a:gd name="T73" fmla="*/ 414 h 431"/>
              <a:gd name="T74" fmla="*/ 521 w 594"/>
              <a:gd name="T75" fmla="*/ 429 h 431"/>
              <a:gd name="T76" fmla="*/ 492 w 594"/>
              <a:gd name="T77" fmla="*/ 429 h 431"/>
              <a:gd name="T78" fmla="*/ 471 w 594"/>
              <a:gd name="T79" fmla="*/ 414 h 431"/>
              <a:gd name="T80" fmla="*/ 463 w 594"/>
              <a:gd name="T81" fmla="*/ 389 h 431"/>
              <a:gd name="T82" fmla="*/ 133 w 594"/>
              <a:gd name="T83" fmla="*/ 344 h 431"/>
              <a:gd name="T84" fmla="*/ 130 w 594"/>
              <a:gd name="T85" fmla="*/ 402 h 431"/>
              <a:gd name="T86" fmla="*/ 115 w 594"/>
              <a:gd name="T87" fmla="*/ 423 h 431"/>
              <a:gd name="T88" fmla="*/ 89 w 594"/>
              <a:gd name="T89" fmla="*/ 431 h 431"/>
              <a:gd name="T90" fmla="*/ 62 w 594"/>
              <a:gd name="T91" fmla="*/ 423 h 431"/>
              <a:gd name="T92" fmla="*/ 47 w 594"/>
              <a:gd name="T93" fmla="*/ 402 h 431"/>
              <a:gd name="T94" fmla="*/ 45 w 594"/>
              <a:gd name="T95" fmla="*/ 380 h 431"/>
              <a:gd name="T96" fmla="*/ 46 w 594"/>
              <a:gd name="T97" fmla="*/ 354 h 431"/>
              <a:gd name="T98" fmla="*/ 0 w 594"/>
              <a:gd name="T99" fmla="*/ 344 h 431"/>
              <a:gd name="T100" fmla="*/ 3 w 594"/>
              <a:gd name="T101" fmla="*/ 177 h 431"/>
              <a:gd name="T102" fmla="*/ 19 w 594"/>
              <a:gd name="T103" fmla="*/ 156 h 431"/>
              <a:gd name="T104" fmla="*/ 47 w 594"/>
              <a:gd name="T105" fmla="*/ 147 h 431"/>
              <a:gd name="T106" fmla="*/ 103 w 594"/>
              <a:gd name="T107" fmla="*/ 32 h 431"/>
              <a:gd name="T108" fmla="*/ 123 w 594"/>
              <a:gd name="T109" fmla="*/ 9 h 431"/>
              <a:gd name="T110" fmla="*/ 154 w 594"/>
              <a:gd name="T111" fmla="*/ 0 h 4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</a:cxnLst>
            <a:rect l="0" t="0" r="r" b="b"/>
            <a:pathLst>
              <a:path w="594" h="431">
                <a:moveTo>
                  <a:pt x="495" y="185"/>
                </a:moveTo>
                <a:lnTo>
                  <a:pt x="482" y="190"/>
                </a:lnTo>
                <a:lnTo>
                  <a:pt x="472" y="199"/>
                </a:lnTo>
                <a:lnTo>
                  <a:pt x="465" y="211"/>
                </a:lnTo>
                <a:lnTo>
                  <a:pt x="463" y="225"/>
                </a:lnTo>
                <a:lnTo>
                  <a:pt x="465" y="237"/>
                </a:lnTo>
                <a:lnTo>
                  <a:pt x="470" y="248"/>
                </a:lnTo>
                <a:lnTo>
                  <a:pt x="480" y="257"/>
                </a:lnTo>
                <a:lnTo>
                  <a:pt x="491" y="262"/>
                </a:lnTo>
                <a:lnTo>
                  <a:pt x="504" y="264"/>
                </a:lnTo>
                <a:lnTo>
                  <a:pt x="517" y="262"/>
                </a:lnTo>
                <a:lnTo>
                  <a:pt x="528" y="257"/>
                </a:lnTo>
                <a:lnTo>
                  <a:pt x="537" y="248"/>
                </a:lnTo>
                <a:lnTo>
                  <a:pt x="544" y="237"/>
                </a:lnTo>
                <a:lnTo>
                  <a:pt x="546" y="225"/>
                </a:lnTo>
                <a:lnTo>
                  <a:pt x="543" y="211"/>
                </a:lnTo>
                <a:lnTo>
                  <a:pt x="536" y="199"/>
                </a:lnTo>
                <a:lnTo>
                  <a:pt x="526" y="190"/>
                </a:lnTo>
                <a:lnTo>
                  <a:pt x="512" y="185"/>
                </a:lnTo>
                <a:lnTo>
                  <a:pt x="495" y="185"/>
                </a:lnTo>
                <a:close/>
                <a:moveTo>
                  <a:pt x="82" y="185"/>
                </a:moveTo>
                <a:lnTo>
                  <a:pt x="70" y="190"/>
                </a:lnTo>
                <a:lnTo>
                  <a:pt x="59" y="199"/>
                </a:lnTo>
                <a:lnTo>
                  <a:pt x="53" y="211"/>
                </a:lnTo>
                <a:lnTo>
                  <a:pt x="50" y="225"/>
                </a:lnTo>
                <a:lnTo>
                  <a:pt x="52" y="237"/>
                </a:lnTo>
                <a:lnTo>
                  <a:pt x="58" y="248"/>
                </a:lnTo>
                <a:lnTo>
                  <a:pt x="67" y="257"/>
                </a:lnTo>
                <a:lnTo>
                  <a:pt x="78" y="262"/>
                </a:lnTo>
                <a:lnTo>
                  <a:pt x="92" y="264"/>
                </a:lnTo>
                <a:lnTo>
                  <a:pt x="104" y="262"/>
                </a:lnTo>
                <a:lnTo>
                  <a:pt x="116" y="257"/>
                </a:lnTo>
                <a:lnTo>
                  <a:pt x="125" y="248"/>
                </a:lnTo>
                <a:lnTo>
                  <a:pt x="130" y="237"/>
                </a:lnTo>
                <a:lnTo>
                  <a:pt x="133" y="225"/>
                </a:lnTo>
                <a:lnTo>
                  <a:pt x="130" y="211"/>
                </a:lnTo>
                <a:lnTo>
                  <a:pt x="123" y="199"/>
                </a:lnTo>
                <a:lnTo>
                  <a:pt x="113" y="190"/>
                </a:lnTo>
                <a:lnTo>
                  <a:pt x="100" y="185"/>
                </a:lnTo>
                <a:lnTo>
                  <a:pt x="82" y="185"/>
                </a:lnTo>
                <a:close/>
                <a:moveTo>
                  <a:pt x="156" y="37"/>
                </a:moveTo>
                <a:lnTo>
                  <a:pt x="153" y="37"/>
                </a:lnTo>
                <a:lnTo>
                  <a:pt x="148" y="39"/>
                </a:lnTo>
                <a:lnTo>
                  <a:pt x="145" y="43"/>
                </a:lnTo>
                <a:lnTo>
                  <a:pt x="143" y="46"/>
                </a:lnTo>
                <a:lnTo>
                  <a:pt x="99" y="147"/>
                </a:lnTo>
                <a:lnTo>
                  <a:pt x="495" y="147"/>
                </a:lnTo>
                <a:lnTo>
                  <a:pt x="450" y="46"/>
                </a:lnTo>
                <a:lnTo>
                  <a:pt x="448" y="43"/>
                </a:lnTo>
                <a:lnTo>
                  <a:pt x="445" y="39"/>
                </a:lnTo>
                <a:lnTo>
                  <a:pt x="441" y="37"/>
                </a:lnTo>
                <a:lnTo>
                  <a:pt x="437" y="37"/>
                </a:lnTo>
                <a:lnTo>
                  <a:pt x="156" y="37"/>
                </a:lnTo>
                <a:close/>
                <a:moveTo>
                  <a:pt x="154" y="0"/>
                </a:moveTo>
                <a:lnTo>
                  <a:pt x="439" y="0"/>
                </a:lnTo>
                <a:lnTo>
                  <a:pt x="454" y="2"/>
                </a:lnTo>
                <a:lnTo>
                  <a:pt x="469" y="9"/>
                </a:lnTo>
                <a:lnTo>
                  <a:pt x="482" y="19"/>
                </a:lnTo>
                <a:lnTo>
                  <a:pt x="490" y="32"/>
                </a:lnTo>
                <a:lnTo>
                  <a:pt x="540" y="147"/>
                </a:lnTo>
                <a:lnTo>
                  <a:pt x="548" y="147"/>
                </a:lnTo>
                <a:lnTo>
                  <a:pt x="562" y="150"/>
                </a:lnTo>
                <a:lnTo>
                  <a:pt x="575" y="156"/>
                </a:lnTo>
                <a:lnTo>
                  <a:pt x="586" y="165"/>
                </a:lnTo>
                <a:lnTo>
                  <a:pt x="592" y="177"/>
                </a:lnTo>
                <a:lnTo>
                  <a:pt x="594" y="191"/>
                </a:lnTo>
                <a:lnTo>
                  <a:pt x="594" y="344"/>
                </a:lnTo>
                <a:lnTo>
                  <a:pt x="550" y="344"/>
                </a:lnTo>
                <a:lnTo>
                  <a:pt x="550" y="354"/>
                </a:lnTo>
                <a:lnTo>
                  <a:pt x="550" y="367"/>
                </a:lnTo>
                <a:lnTo>
                  <a:pt x="551" y="380"/>
                </a:lnTo>
                <a:lnTo>
                  <a:pt x="551" y="389"/>
                </a:lnTo>
                <a:lnTo>
                  <a:pt x="549" y="402"/>
                </a:lnTo>
                <a:lnTo>
                  <a:pt x="543" y="414"/>
                </a:lnTo>
                <a:lnTo>
                  <a:pt x="532" y="423"/>
                </a:lnTo>
                <a:lnTo>
                  <a:pt x="521" y="429"/>
                </a:lnTo>
                <a:lnTo>
                  <a:pt x="507" y="431"/>
                </a:lnTo>
                <a:lnTo>
                  <a:pt x="492" y="429"/>
                </a:lnTo>
                <a:lnTo>
                  <a:pt x="481" y="423"/>
                </a:lnTo>
                <a:lnTo>
                  <a:pt x="471" y="414"/>
                </a:lnTo>
                <a:lnTo>
                  <a:pt x="465" y="402"/>
                </a:lnTo>
                <a:lnTo>
                  <a:pt x="463" y="389"/>
                </a:lnTo>
                <a:lnTo>
                  <a:pt x="463" y="344"/>
                </a:lnTo>
                <a:lnTo>
                  <a:pt x="133" y="344"/>
                </a:lnTo>
                <a:lnTo>
                  <a:pt x="133" y="389"/>
                </a:lnTo>
                <a:lnTo>
                  <a:pt x="130" y="402"/>
                </a:lnTo>
                <a:lnTo>
                  <a:pt x="124" y="414"/>
                </a:lnTo>
                <a:lnTo>
                  <a:pt x="115" y="423"/>
                </a:lnTo>
                <a:lnTo>
                  <a:pt x="102" y="429"/>
                </a:lnTo>
                <a:lnTo>
                  <a:pt x="89" y="431"/>
                </a:lnTo>
                <a:lnTo>
                  <a:pt x="75" y="429"/>
                </a:lnTo>
                <a:lnTo>
                  <a:pt x="62" y="423"/>
                </a:lnTo>
                <a:lnTo>
                  <a:pt x="53" y="414"/>
                </a:lnTo>
                <a:lnTo>
                  <a:pt x="47" y="402"/>
                </a:lnTo>
                <a:lnTo>
                  <a:pt x="45" y="389"/>
                </a:lnTo>
                <a:lnTo>
                  <a:pt x="45" y="380"/>
                </a:lnTo>
                <a:lnTo>
                  <a:pt x="45" y="367"/>
                </a:lnTo>
                <a:lnTo>
                  <a:pt x="46" y="354"/>
                </a:lnTo>
                <a:lnTo>
                  <a:pt x="46" y="344"/>
                </a:lnTo>
                <a:lnTo>
                  <a:pt x="0" y="344"/>
                </a:lnTo>
                <a:lnTo>
                  <a:pt x="0" y="191"/>
                </a:lnTo>
                <a:lnTo>
                  <a:pt x="3" y="177"/>
                </a:lnTo>
                <a:lnTo>
                  <a:pt x="9" y="165"/>
                </a:lnTo>
                <a:lnTo>
                  <a:pt x="19" y="156"/>
                </a:lnTo>
                <a:lnTo>
                  <a:pt x="32" y="150"/>
                </a:lnTo>
                <a:lnTo>
                  <a:pt x="47" y="147"/>
                </a:lnTo>
                <a:lnTo>
                  <a:pt x="53" y="147"/>
                </a:lnTo>
                <a:lnTo>
                  <a:pt x="103" y="32"/>
                </a:lnTo>
                <a:lnTo>
                  <a:pt x="112" y="19"/>
                </a:lnTo>
                <a:lnTo>
                  <a:pt x="123" y="9"/>
                </a:lnTo>
                <a:lnTo>
                  <a:pt x="138" y="2"/>
                </a:lnTo>
                <a:lnTo>
                  <a:pt x="154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0" name="Freeform 20">
            <a:extLst>
              <a:ext uri="{FF2B5EF4-FFF2-40B4-BE49-F238E27FC236}">
                <a16:creationId xmlns:a16="http://schemas.microsoft.com/office/drawing/2014/main" id="{B3C49DDF-6C23-41B5-881F-FD3884B660A6}"/>
              </a:ext>
            </a:extLst>
          </xdr:cNvPr>
          <xdr:cNvSpPr>
            <a:spLocks noEditPoints="1"/>
          </xdr:cNvSpPr>
        </xdr:nvSpPr>
        <xdr:spPr bwMode="auto">
          <a:xfrm>
            <a:off x="226" y="30"/>
            <a:ext cx="51" cy="51"/>
          </a:xfrm>
          <a:custGeom>
            <a:avLst/>
            <a:gdLst>
              <a:gd name="T0" fmla="*/ 152 w 1017"/>
              <a:gd name="T1" fmla="*/ 19 h 976"/>
              <a:gd name="T2" fmla="*/ 98 w 1017"/>
              <a:gd name="T3" fmla="*/ 38 h 976"/>
              <a:gd name="T4" fmla="*/ 55 w 1017"/>
              <a:gd name="T5" fmla="*/ 73 h 976"/>
              <a:gd name="T6" fmla="*/ 27 w 1017"/>
              <a:gd name="T7" fmla="*/ 119 h 976"/>
              <a:gd name="T8" fmla="*/ 16 w 1017"/>
              <a:gd name="T9" fmla="*/ 175 h 976"/>
              <a:gd name="T10" fmla="*/ 20 w 1017"/>
              <a:gd name="T11" fmla="*/ 831 h 976"/>
              <a:gd name="T12" fmla="*/ 38 w 1017"/>
              <a:gd name="T13" fmla="*/ 882 h 976"/>
              <a:gd name="T14" fmla="*/ 75 w 1017"/>
              <a:gd name="T15" fmla="*/ 923 h 976"/>
              <a:gd name="T16" fmla="*/ 123 w 1017"/>
              <a:gd name="T17" fmla="*/ 950 h 976"/>
              <a:gd name="T18" fmla="*/ 181 w 1017"/>
              <a:gd name="T19" fmla="*/ 960 h 976"/>
              <a:gd name="T20" fmla="*/ 865 w 1017"/>
              <a:gd name="T21" fmla="*/ 957 h 976"/>
              <a:gd name="T22" fmla="*/ 918 w 1017"/>
              <a:gd name="T23" fmla="*/ 938 h 976"/>
              <a:gd name="T24" fmla="*/ 961 w 1017"/>
              <a:gd name="T25" fmla="*/ 904 h 976"/>
              <a:gd name="T26" fmla="*/ 989 w 1017"/>
              <a:gd name="T27" fmla="*/ 857 h 976"/>
              <a:gd name="T28" fmla="*/ 1000 w 1017"/>
              <a:gd name="T29" fmla="*/ 802 h 976"/>
              <a:gd name="T30" fmla="*/ 997 w 1017"/>
              <a:gd name="T31" fmla="*/ 147 h 976"/>
              <a:gd name="T32" fmla="*/ 977 w 1017"/>
              <a:gd name="T33" fmla="*/ 95 h 976"/>
              <a:gd name="T34" fmla="*/ 941 w 1017"/>
              <a:gd name="T35" fmla="*/ 54 h 976"/>
              <a:gd name="T36" fmla="*/ 893 w 1017"/>
              <a:gd name="T37" fmla="*/ 27 h 976"/>
              <a:gd name="T38" fmla="*/ 835 w 1017"/>
              <a:gd name="T39" fmla="*/ 17 h 976"/>
              <a:gd name="T40" fmla="*/ 181 w 1017"/>
              <a:gd name="T41" fmla="*/ 0 h 976"/>
              <a:gd name="T42" fmla="*/ 868 w 1017"/>
              <a:gd name="T43" fmla="*/ 3 h 976"/>
              <a:gd name="T44" fmla="*/ 927 w 1017"/>
              <a:gd name="T45" fmla="*/ 24 h 976"/>
              <a:gd name="T46" fmla="*/ 974 w 1017"/>
              <a:gd name="T47" fmla="*/ 62 h 976"/>
              <a:gd name="T48" fmla="*/ 1005 w 1017"/>
              <a:gd name="T49" fmla="*/ 113 h 976"/>
              <a:gd name="T50" fmla="*/ 1017 w 1017"/>
              <a:gd name="T51" fmla="*/ 175 h 976"/>
              <a:gd name="T52" fmla="*/ 1014 w 1017"/>
              <a:gd name="T53" fmla="*/ 834 h 976"/>
              <a:gd name="T54" fmla="*/ 992 w 1017"/>
              <a:gd name="T55" fmla="*/ 890 h 976"/>
              <a:gd name="T56" fmla="*/ 952 w 1017"/>
              <a:gd name="T57" fmla="*/ 935 h 976"/>
              <a:gd name="T58" fmla="*/ 898 w 1017"/>
              <a:gd name="T59" fmla="*/ 965 h 976"/>
              <a:gd name="T60" fmla="*/ 835 w 1017"/>
              <a:gd name="T61" fmla="*/ 976 h 976"/>
              <a:gd name="T62" fmla="*/ 149 w 1017"/>
              <a:gd name="T63" fmla="*/ 973 h 976"/>
              <a:gd name="T64" fmla="*/ 90 w 1017"/>
              <a:gd name="T65" fmla="*/ 952 h 976"/>
              <a:gd name="T66" fmla="*/ 42 w 1017"/>
              <a:gd name="T67" fmla="*/ 914 h 976"/>
              <a:gd name="T68" fmla="*/ 10 w 1017"/>
              <a:gd name="T69" fmla="*/ 863 h 976"/>
              <a:gd name="T70" fmla="*/ 0 w 1017"/>
              <a:gd name="T71" fmla="*/ 802 h 976"/>
              <a:gd name="T72" fmla="*/ 2 w 1017"/>
              <a:gd name="T73" fmla="*/ 143 h 976"/>
              <a:gd name="T74" fmla="*/ 24 w 1017"/>
              <a:gd name="T75" fmla="*/ 86 h 976"/>
              <a:gd name="T76" fmla="*/ 64 w 1017"/>
              <a:gd name="T77" fmla="*/ 41 h 976"/>
              <a:gd name="T78" fmla="*/ 118 w 1017"/>
              <a:gd name="T79" fmla="*/ 11 h 976"/>
              <a:gd name="T80" fmla="*/ 181 w 1017"/>
              <a:gd name="T81" fmla="*/ 0 h 9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</a:cxnLst>
            <a:rect l="0" t="0" r="r" b="b"/>
            <a:pathLst>
              <a:path w="1017" h="976">
                <a:moveTo>
                  <a:pt x="181" y="17"/>
                </a:moveTo>
                <a:lnTo>
                  <a:pt x="152" y="19"/>
                </a:lnTo>
                <a:lnTo>
                  <a:pt x="123" y="27"/>
                </a:lnTo>
                <a:lnTo>
                  <a:pt x="98" y="38"/>
                </a:lnTo>
                <a:lnTo>
                  <a:pt x="75" y="54"/>
                </a:lnTo>
                <a:lnTo>
                  <a:pt x="55" y="73"/>
                </a:lnTo>
                <a:lnTo>
                  <a:pt x="38" y="95"/>
                </a:lnTo>
                <a:lnTo>
                  <a:pt x="27" y="119"/>
                </a:lnTo>
                <a:lnTo>
                  <a:pt x="20" y="147"/>
                </a:lnTo>
                <a:lnTo>
                  <a:pt x="16" y="175"/>
                </a:lnTo>
                <a:lnTo>
                  <a:pt x="16" y="802"/>
                </a:lnTo>
                <a:lnTo>
                  <a:pt x="20" y="831"/>
                </a:lnTo>
                <a:lnTo>
                  <a:pt x="27" y="857"/>
                </a:lnTo>
                <a:lnTo>
                  <a:pt x="38" y="882"/>
                </a:lnTo>
                <a:lnTo>
                  <a:pt x="55" y="904"/>
                </a:lnTo>
                <a:lnTo>
                  <a:pt x="75" y="923"/>
                </a:lnTo>
                <a:lnTo>
                  <a:pt x="98" y="938"/>
                </a:lnTo>
                <a:lnTo>
                  <a:pt x="123" y="950"/>
                </a:lnTo>
                <a:lnTo>
                  <a:pt x="152" y="957"/>
                </a:lnTo>
                <a:lnTo>
                  <a:pt x="181" y="960"/>
                </a:lnTo>
                <a:lnTo>
                  <a:pt x="835" y="960"/>
                </a:lnTo>
                <a:lnTo>
                  <a:pt x="865" y="957"/>
                </a:lnTo>
                <a:lnTo>
                  <a:pt x="893" y="950"/>
                </a:lnTo>
                <a:lnTo>
                  <a:pt x="918" y="938"/>
                </a:lnTo>
                <a:lnTo>
                  <a:pt x="941" y="923"/>
                </a:lnTo>
                <a:lnTo>
                  <a:pt x="961" y="904"/>
                </a:lnTo>
                <a:lnTo>
                  <a:pt x="977" y="882"/>
                </a:lnTo>
                <a:lnTo>
                  <a:pt x="989" y="857"/>
                </a:lnTo>
                <a:lnTo>
                  <a:pt x="997" y="831"/>
                </a:lnTo>
                <a:lnTo>
                  <a:pt x="1000" y="802"/>
                </a:lnTo>
                <a:lnTo>
                  <a:pt x="1000" y="175"/>
                </a:lnTo>
                <a:lnTo>
                  <a:pt x="997" y="147"/>
                </a:lnTo>
                <a:lnTo>
                  <a:pt x="989" y="119"/>
                </a:lnTo>
                <a:lnTo>
                  <a:pt x="977" y="95"/>
                </a:lnTo>
                <a:lnTo>
                  <a:pt x="961" y="73"/>
                </a:lnTo>
                <a:lnTo>
                  <a:pt x="941" y="54"/>
                </a:lnTo>
                <a:lnTo>
                  <a:pt x="918" y="38"/>
                </a:lnTo>
                <a:lnTo>
                  <a:pt x="893" y="27"/>
                </a:lnTo>
                <a:lnTo>
                  <a:pt x="865" y="19"/>
                </a:lnTo>
                <a:lnTo>
                  <a:pt x="835" y="17"/>
                </a:lnTo>
                <a:lnTo>
                  <a:pt x="181" y="17"/>
                </a:lnTo>
                <a:close/>
                <a:moveTo>
                  <a:pt x="181" y="0"/>
                </a:moveTo>
                <a:lnTo>
                  <a:pt x="835" y="0"/>
                </a:lnTo>
                <a:lnTo>
                  <a:pt x="868" y="3"/>
                </a:lnTo>
                <a:lnTo>
                  <a:pt x="898" y="11"/>
                </a:lnTo>
                <a:lnTo>
                  <a:pt x="927" y="24"/>
                </a:lnTo>
                <a:lnTo>
                  <a:pt x="952" y="41"/>
                </a:lnTo>
                <a:lnTo>
                  <a:pt x="974" y="62"/>
                </a:lnTo>
                <a:lnTo>
                  <a:pt x="992" y="86"/>
                </a:lnTo>
                <a:lnTo>
                  <a:pt x="1005" y="113"/>
                </a:lnTo>
                <a:lnTo>
                  <a:pt x="1014" y="143"/>
                </a:lnTo>
                <a:lnTo>
                  <a:pt x="1017" y="175"/>
                </a:lnTo>
                <a:lnTo>
                  <a:pt x="1017" y="802"/>
                </a:lnTo>
                <a:lnTo>
                  <a:pt x="1014" y="834"/>
                </a:lnTo>
                <a:lnTo>
                  <a:pt x="1005" y="863"/>
                </a:lnTo>
                <a:lnTo>
                  <a:pt x="992" y="890"/>
                </a:lnTo>
                <a:lnTo>
                  <a:pt x="974" y="914"/>
                </a:lnTo>
                <a:lnTo>
                  <a:pt x="952" y="935"/>
                </a:lnTo>
                <a:lnTo>
                  <a:pt x="927" y="952"/>
                </a:lnTo>
                <a:lnTo>
                  <a:pt x="898" y="965"/>
                </a:lnTo>
                <a:lnTo>
                  <a:pt x="868" y="973"/>
                </a:lnTo>
                <a:lnTo>
                  <a:pt x="835" y="976"/>
                </a:lnTo>
                <a:lnTo>
                  <a:pt x="181" y="976"/>
                </a:lnTo>
                <a:lnTo>
                  <a:pt x="149" y="973"/>
                </a:lnTo>
                <a:lnTo>
                  <a:pt x="118" y="965"/>
                </a:lnTo>
                <a:lnTo>
                  <a:pt x="90" y="952"/>
                </a:lnTo>
                <a:lnTo>
                  <a:pt x="64" y="935"/>
                </a:lnTo>
                <a:lnTo>
                  <a:pt x="42" y="914"/>
                </a:lnTo>
                <a:lnTo>
                  <a:pt x="24" y="890"/>
                </a:lnTo>
                <a:lnTo>
                  <a:pt x="10" y="863"/>
                </a:lnTo>
                <a:lnTo>
                  <a:pt x="2" y="834"/>
                </a:lnTo>
                <a:lnTo>
                  <a:pt x="0" y="802"/>
                </a:lnTo>
                <a:lnTo>
                  <a:pt x="0" y="175"/>
                </a:lnTo>
                <a:lnTo>
                  <a:pt x="2" y="143"/>
                </a:lnTo>
                <a:lnTo>
                  <a:pt x="10" y="113"/>
                </a:lnTo>
                <a:lnTo>
                  <a:pt x="24" y="86"/>
                </a:lnTo>
                <a:lnTo>
                  <a:pt x="42" y="62"/>
                </a:lnTo>
                <a:lnTo>
                  <a:pt x="64" y="41"/>
                </a:lnTo>
                <a:lnTo>
                  <a:pt x="90" y="24"/>
                </a:lnTo>
                <a:lnTo>
                  <a:pt x="118" y="11"/>
                </a:lnTo>
                <a:lnTo>
                  <a:pt x="149" y="3"/>
                </a:lnTo>
                <a:lnTo>
                  <a:pt x="181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52531</xdr:colOff>
      <xdr:row>0</xdr:row>
      <xdr:rowOff>0</xdr:rowOff>
    </xdr:from>
    <xdr:to>
      <xdr:col>13</xdr:col>
      <xdr:colOff>527483</xdr:colOff>
      <xdr:row>3</xdr:row>
      <xdr:rowOff>173399</xdr:rowOff>
    </xdr:to>
    <xdr:grpSp>
      <xdr:nvGrpSpPr>
        <xdr:cNvPr id="21" name="Group 3" descr="Airplane, bus, and car">
          <a:extLst>
            <a:ext uri="{FF2B5EF4-FFF2-40B4-BE49-F238E27FC236}">
              <a16:creationId xmlns:a16="http://schemas.microsoft.com/office/drawing/2014/main" id="{0644E318-EB8B-424D-8D0A-79A83BA8ABBA}"/>
            </a:ext>
          </a:extLst>
        </xdr:cNvPr>
        <xdr:cNvGrpSpPr>
          <a:grpSpLocks noChangeAspect="1"/>
        </xdr:cNvGrpSpPr>
      </xdr:nvGrpSpPr>
      <xdr:grpSpPr bwMode="auto">
        <a:xfrm>
          <a:off x="8320231" y="0"/>
          <a:ext cx="2846677" cy="1002074"/>
          <a:chOff x="110" y="24"/>
          <a:chExt cx="173" cy="62"/>
        </a:xfrm>
      </xdr:grpSpPr>
      <xdr:sp macro="" textlink="">
        <xdr:nvSpPr>
          <xdr:cNvPr id="22" name="AutoShape 2">
            <a:extLst>
              <a:ext uri="{FF2B5EF4-FFF2-40B4-BE49-F238E27FC236}">
                <a16:creationId xmlns:a16="http://schemas.microsoft.com/office/drawing/2014/main" id="{681FC206-6FAD-43A5-92FA-D77CFAA1014C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110" y="24"/>
            <a:ext cx="173" cy="6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3" name="Rectangle 4">
            <a:extLst>
              <a:ext uri="{FF2B5EF4-FFF2-40B4-BE49-F238E27FC236}">
                <a16:creationId xmlns:a16="http://schemas.microsoft.com/office/drawing/2014/main" id="{9310FA73-5222-4AF5-9703-C0A047911D14}"/>
              </a:ext>
            </a:extLst>
          </xdr:cNvPr>
          <xdr:cNvSpPr>
            <a:spLocks noChangeArrowheads="1"/>
          </xdr:cNvSpPr>
        </xdr:nvSpPr>
        <xdr:spPr bwMode="auto">
          <a:xfrm>
            <a:off x="110" y="24"/>
            <a:ext cx="173" cy="62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4" name="Freeform 5">
            <a:extLst>
              <a:ext uri="{FF2B5EF4-FFF2-40B4-BE49-F238E27FC236}">
                <a16:creationId xmlns:a16="http://schemas.microsoft.com/office/drawing/2014/main" id="{B6D3B512-3B1C-45F3-BB7A-A18F1A405379}"/>
              </a:ext>
            </a:extLst>
          </xdr:cNvPr>
          <xdr:cNvSpPr>
            <a:spLocks/>
          </xdr:cNvSpPr>
        </xdr:nvSpPr>
        <xdr:spPr bwMode="auto">
          <a:xfrm>
            <a:off x="110" y="25"/>
            <a:ext cx="172" cy="61"/>
          </a:xfrm>
          <a:custGeom>
            <a:avLst/>
            <a:gdLst>
              <a:gd name="T0" fmla="*/ 242 w 3443"/>
              <a:gd name="T1" fmla="*/ 0 h 1163"/>
              <a:gd name="T2" fmla="*/ 3201 w 3443"/>
              <a:gd name="T3" fmla="*/ 0 h 1163"/>
              <a:gd name="T4" fmla="*/ 3240 w 3443"/>
              <a:gd name="T5" fmla="*/ 3 h 1163"/>
              <a:gd name="T6" fmla="*/ 3277 w 3443"/>
              <a:gd name="T7" fmla="*/ 12 h 1163"/>
              <a:gd name="T8" fmla="*/ 3311 w 3443"/>
              <a:gd name="T9" fmla="*/ 26 h 1163"/>
              <a:gd name="T10" fmla="*/ 3344 w 3443"/>
              <a:gd name="T11" fmla="*/ 45 h 1163"/>
              <a:gd name="T12" fmla="*/ 3372 w 3443"/>
              <a:gd name="T13" fmla="*/ 68 h 1163"/>
              <a:gd name="T14" fmla="*/ 3396 w 3443"/>
              <a:gd name="T15" fmla="*/ 96 h 1163"/>
              <a:gd name="T16" fmla="*/ 3416 w 3443"/>
              <a:gd name="T17" fmla="*/ 126 h 1163"/>
              <a:gd name="T18" fmla="*/ 3431 w 3443"/>
              <a:gd name="T19" fmla="*/ 159 h 1163"/>
              <a:gd name="T20" fmla="*/ 3439 w 3443"/>
              <a:gd name="T21" fmla="*/ 194 h 1163"/>
              <a:gd name="T22" fmla="*/ 3443 w 3443"/>
              <a:gd name="T23" fmla="*/ 232 h 1163"/>
              <a:gd name="T24" fmla="*/ 3443 w 3443"/>
              <a:gd name="T25" fmla="*/ 931 h 1163"/>
              <a:gd name="T26" fmla="*/ 3439 w 3443"/>
              <a:gd name="T27" fmla="*/ 968 h 1163"/>
              <a:gd name="T28" fmla="*/ 3431 w 3443"/>
              <a:gd name="T29" fmla="*/ 1004 h 1163"/>
              <a:gd name="T30" fmla="*/ 3416 w 3443"/>
              <a:gd name="T31" fmla="*/ 1037 h 1163"/>
              <a:gd name="T32" fmla="*/ 3396 w 3443"/>
              <a:gd name="T33" fmla="*/ 1067 h 1163"/>
              <a:gd name="T34" fmla="*/ 3372 w 3443"/>
              <a:gd name="T35" fmla="*/ 1095 h 1163"/>
              <a:gd name="T36" fmla="*/ 3344 w 3443"/>
              <a:gd name="T37" fmla="*/ 1118 h 1163"/>
              <a:gd name="T38" fmla="*/ 3311 w 3443"/>
              <a:gd name="T39" fmla="*/ 1137 h 1163"/>
              <a:gd name="T40" fmla="*/ 3277 w 3443"/>
              <a:gd name="T41" fmla="*/ 1151 h 1163"/>
              <a:gd name="T42" fmla="*/ 3240 w 3443"/>
              <a:gd name="T43" fmla="*/ 1160 h 1163"/>
              <a:gd name="T44" fmla="*/ 3201 w 3443"/>
              <a:gd name="T45" fmla="*/ 1163 h 1163"/>
              <a:gd name="T46" fmla="*/ 242 w 3443"/>
              <a:gd name="T47" fmla="*/ 1163 h 1163"/>
              <a:gd name="T48" fmla="*/ 203 w 3443"/>
              <a:gd name="T49" fmla="*/ 1160 h 1163"/>
              <a:gd name="T50" fmla="*/ 166 w 3443"/>
              <a:gd name="T51" fmla="*/ 1151 h 1163"/>
              <a:gd name="T52" fmla="*/ 131 w 3443"/>
              <a:gd name="T53" fmla="*/ 1137 h 1163"/>
              <a:gd name="T54" fmla="*/ 100 w 3443"/>
              <a:gd name="T55" fmla="*/ 1118 h 1163"/>
              <a:gd name="T56" fmla="*/ 71 w 3443"/>
              <a:gd name="T57" fmla="*/ 1095 h 1163"/>
              <a:gd name="T58" fmla="*/ 47 w 3443"/>
              <a:gd name="T59" fmla="*/ 1067 h 1163"/>
              <a:gd name="T60" fmla="*/ 27 w 3443"/>
              <a:gd name="T61" fmla="*/ 1037 h 1163"/>
              <a:gd name="T62" fmla="*/ 13 w 3443"/>
              <a:gd name="T63" fmla="*/ 1004 h 1163"/>
              <a:gd name="T64" fmla="*/ 3 w 3443"/>
              <a:gd name="T65" fmla="*/ 968 h 1163"/>
              <a:gd name="T66" fmla="*/ 0 w 3443"/>
              <a:gd name="T67" fmla="*/ 931 h 1163"/>
              <a:gd name="T68" fmla="*/ 0 w 3443"/>
              <a:gd name="T69" fmla="*/ 232 h 1163"/>
              <a:gd name="T70" fmla="*/ 3 w 3443"/>
              <a:gd name="T71" fmla="*/ 194 h 1163"/>
              <a:gd name="T72" fmla="*/ 13 w 3443"/>
              <a:gd name="T73" fmla="*/ 159 h 1163"/>
              <a:gd name="T74" fmla="*/ 27 w 3443"/>
              <a:gd name="T75" fmla="*/ 126 h 1163"/>
              <a:gd name="T76" fmla="*/ 47 w 3443"/>
              <a:gd name="T77" fmla="*/ 96 h 1163"/>
              <a:gd name="T78" fmla="*/ 71 w 3443"/>
              <a:gd name="T79" fmla="*/ 68 h 1163"/>
              <a:gd name="T80" fmla="*/ 100 w 3443"/>
              <a:gd name="T81" fmla="*/ 45 h 1163"/>
              <a:gd name="T82" fmla="*/ 131 w 3443"/>
              <a:gd name="T83" fmla="*/ 26 h 1163"/>
              <a:gd name="T84" fmla="*/ 166 w 3443"/>
              <a:gd name="T85" fmla="*/ 12 h 1163"/>
              <a:gd name="T86" fmla="*/ 203 w 3443"/>
              <a:gd name="T87" fmla="*/ 3 h 1163"/>
              <a:gd name="T88" fmla="*/ 242 w 3443"/>
              <a:gd name="T89" fmla="*/ 0 h 116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</a:cxnLst>
            <a:rect l="0" t="0" r="r" b="b"/>
            <a:pathLst>
              <a:path w="3443" h="1163">
                <a:moveTo>
                  <a:pt x="242" y="0"/>
                </a:moveTo>
                <a:lnTo>
                  <a:pt x="3201" y="0"/>
                </a:lnTo>
                <a:lnTo>
                  <a:pt x="3240" y="3"/>
                </a:lnTo>
                <a:lnTo>
                  <a:pt x="3277" y="12"/>
                </a:lnTo>
                <a:lnTo>
                  <a:pt x="3311" y="26"/>
                </a:lnTo>
                <a:lnTo>
                  <a:pt x="3344" y="45"/>
                </a:lnTo>
                <a:lnTo>
                  <a:pt x="3372" y="68"/>
                </a:lnTo>
                <a:lnTo>
                  <a:pt x="3396" y="96"/>
                </a:lnTo>
                <a:lnTo>
                  <a:pt x="3416" y="126"/>
                </a:lnTo>
                <a:lnTo>
                  <a:pt x="3431" y="159"/>
                </a:lnTo>
                <a:lnTo>
                  <a:pt x="3439" y="194"/>
                </a:lnTo>
                <a:lnTo>
                  <a:pt x="3443" y="232"/>
                </a:lnTo>
                <a:lnTo>
                  <a:pt x="3443" y="931"/>
                </a:lnTo>
                <a:lnTo>
                  <a:pt x="3439" y="968"/>
                </a:lnTo>
                <a:lnTo>
                  <a:pt x="3431" y="1004"/>
                </a:lnTo>
                <a:lnTo>
                  <a:pt x="3416" y="1037"/>
                </a:lnTo>
                <a:lnTo>
                  <a:pt x="3396" y="1067"/>
                </a:lnTo>
                <a:lnTo>
                  <a:pt x="3372" y="1095"/>
                </a:lnTo>
                <a:lnTo>
                  <a:pt x="3344" y="1118"/>
                </a:lnTo>
                <a:lnTo>
                  <a:pt x="3311" y="1137"/>
                </a:lnTo>
                <a:lnTo>
                  <a:pt x="3277" y="1151"/>
                </a:lnTo>
                <a:lnTo>
                  <a:pt x="3240" y="1160"/>
                </a:lnTo>
                <a:lnTo>
                  <a:pt x="3201" y="1163"/>
                </a:lnTo>
                <a:lnTo>
                  <a:pt x="242" y="1163"/>
                </a:lnTo>
                <a:lnTo>
                  <a:pt x="203" y="1160"/>
                </a:lnTo>
                <a:lnTo>
                  <a:pt x="166" y="1151"/>
                </a:lnTo>
                <a:lnTo>
                  <a:pt x="131" y="1137"/>
                </a:lnTo>
                <a:lnTo>
                  <a:pt x="100" y="1118"/>
                </a:lnTo>
                <a:lnTo>
                  <a:pt x="71" y="1095"/>
                </a:lnTo>
                <a:lnTo>
                  <a:pt x="47" y="1067"/>
                </a:lnTo>
                <a:lnTo>
                  <a:pt x="27" y="1037"/>
                </a:lnTo>
                <a:lnTo>
                  <a:pt x="13" y="1004"/>
                </a:lnTo>
                <a:lnTo>
                  <a:pt x="3" y="968"/>
                </a:lnTo>
                <a:lnTo>
                  <a:pt x="0" y="931"/>
                </a:lnTo>
                <a:lnTo>
                  <a:pt x="0" y="232"/>
                </a:lnTo>
                <a:lnTo>
                  <a:pt x="3" y="194"/>
                </a:lnTo>
                <a:lnTo>
                  <a:pt x="13" y="159"/>
                </a:lnTo>
                <a:lnTo>
                  <a:pt x="27" y="126"/>
                </a:lnTo>
                <a:lnTo>
                  <a:pt x="47" y="96"/>
                </a:lnTo>
                <a:lnTo>
                  <a:pt x="71" y="68"/>
                </a:lnTo>
                <a:lnTo>
                  <a:pt x="100" y="45"/>
                </a:lnTo>
                <a:lnTo>
                  <a:pt x="131" y="26"/>
                </a:lnTo>
                <a:lnTo>
                  <a:pt x="166" y="12"/>
                </a:lnTo>
                <a:lnTo>
                  <a:pt x="203" y="3"/>
                </a:lnTo>
                <a:lnTo>
                  <a:pt x="242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5" name="Freeform 6">
            <a:extLst>
              <a:ext uri="{FF2B5EF4-FFF2-40B4-BE49-F238E27FC236}">
                <a16:creationId xmlns:a16="http://schemas.microsoft.com/office/drawing/2014/main" id="{B84DC9F7-CC05-4096-B3B5-70410A80D67A}"/>
              </a:ext>
            </a:extLst>
          </xdr:cNvPr>
          <xdr:cNvSpPr>
            <a:spLocks noEditPoints="1"/>
          </xdr:cNvSpPr>
        </xdr:nvSpPr>
        <xdr:spPr bwMode="auto">
          <a:xfrm>
            <a:off x="120" y="35"/>
            <a:ext cx="40" cy="41"/>
          </a:xfrm>
          <a:custGeom>
            <a:avLst/>
            <a:gdLst>
              <a:gd name="T0" fmla="*/ 81 w 799"/>
              <a:gd name="T1" fmla="*/ 7 h 768"/>
              <a:gd name="T2" fmla="*/ 41 w 799"/>
              <a:gd name="T3" fmla="*/ 25 h 768"/>
              <a:gd name="T4" fmla="*/ 14 w 799"/>
              <a:gd name="T5" fmla="*/ 59 h 768"/>
              <a:gd name="T6" fmla="*/ 4 w 799"/>
              <a:gd name="T7" fmla="*/ 100 h 768"/>
              <a:gd name="T8" fmla="*/ 7 w 799"/>
              <a:gd name="T9" fmla="*/ 690 h 768"/>
              <a:gd name="T10" fmla="*/ 26 w 799"/>
              <a:gd name="T11" fmla="*/ 728 h 768"/>
              <a:gd name="T12" fmla="*/ 60 w 799"/>
              <a:gd name="T13" fmla="*/ 754 h 768"/>
              <a:gd name="T14" fmla="*/ 103 w 799"/>
              <a:gd name="T15" fmla="*/ 764 h 768"/>
              <a:gd name="T16" fmla="*/ 719 w 799"/>
              <a:gd name="T17" fmla="*/ 761 h 768"/>
              <a:gd name="T18" fmla="*/ 758 w 799"/>
              <a:gd name="T19" fmla="*/ 743 h 768"/>
              <a:gd name="T20" fmla="*/ 785 w 799"/>
              <a:gd name="T21" fmla="*/ 710 h 768"/>
              <a:gd name="T22" fmla="*/ 795 w 799"/>
              <a:gd name="T23" fmla="*/ 668 h 768"/>
              <a:gd name="T24" fmla="*/ 792 w 799"/>
              <a:gd name="T25" fmla="*/ 79 h 768"/>
              <a:gd name="T26" fmla="*/ 773 w 799"/>
              <a:gd name="T27" fmla="*/ 41 h 768"/>
              <a:gd name="T28" fmla="*/ 740 w 799"/>
              <a:gd name="T29" fmla="*/ 14 h 768"/>
              <a:gd name="T30" fmla="*/ 696 w 799"/>
              <a:gd name="T31" fmla="*/ 5 h 768"/>
              <a:gd name="T32" fmla="*/ 103 w 799"/>
              <a:gd name="T33" fmla="*/ 0 h 768"/>
              <a:gd name="T34" fmla="*/ 720 w 799"/>
              <a:gd name="T35" fmla="*/ 3 h 768"/>
              <a:gd name="T36" fmla="*/ 761 w 799"/>
              <a:gd name="T37" fmla="*/ 22 h 768"/>
              <a:gd name="T38" fmla="*/ 789 w 799"/>
              <a:gd name="T39" fmla="*/ 57 h 768"/>
              <a:gd name="T40" fmla="*/ 799 w 799"/>
              <a:gd name="T41" fmla="*/ 100 h 768"/>
              <a:gd name="T42" fmla="*/ 796 w 799"/>
              <a:gd name="T43" fmla="*/ 691 h 768"/>
              <a:gd name="T44" fmla="*/ 776 w 799"/>
              <a:gd name="T45" fmla="*/ 731 h 768"/>
              <a:gd name="T46" fmla="*/ 741 w 799"/>
              <a:gd name="T47" fmla="*/ 758 h 768"/>
              <a:gd name="T48" fmla="*/ 696 w 799"/>
              <a:gd name="T49" fmla="*/ 768 h 768"/>
              <a:gd name="T50" fmla="*/ 80 w 799"/>
              <a:gd name="T51" fmla="*/ 765 h 768"/>
              <a:gd name="T52" fmla="*/ 38 w 799"/>
              <a:gd name="T53" fmla="*/ 746 h 768"/>
              <a:gd name="T54" fmla="*/ 10 w 799"/>
              <a:gd name="T55" fmla="*/ 712 h 768"/>
              <a:gd name="T56" fmla="*/ 0 w 799"/>
              <a:gd name="T57" fmla="*/ 668 h 768"/>
              <a:gd name="T58" fmla="*/ 3 w 799"/>
              <a:gd name="T59" fmla="*/ 78 h 768"/>
              <a:gd name="T60" fmla="*/ 23 w 799"/>
              <a:gd name="T61" fmla="*/ 38 h 768"/>
              <a:gd name="T62" fmla="*/ 58 w 799"/>
              <a:gd name="T63" fmla="*/ 11 h 768"/>
              <a:gd name="T64" fmla="*/ 103 w 799"/>
              <a:gd name="T65" fmla="*/ 0 h 76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</a:cxnLst>
            <a:rect l="0" t="0" r="r" b="b"/>
            <a:pathLst>
              <a:path w="799" h="768">
                <a:moveTo>
                  <a:pt x="103" y="5"/>
                </a:moveTo>
                <a:lnTo>
                  <a:pt x="81" y="7"/>
                </a:lnTo>
                <a:lnTo>
                  <a:pt x="60" y="14"/>
                </a:lnTo>
                <a:lnTo>
                  <a:pt x="41" y="25"/>
                </a:lnTo>
                <a:lnTo>
                  <a:pt x="26" y="41"/>
                </a:lnTo>
                <a:lnTo>
                  <a:pt x="14" y="59"/>
                </a:lnTo>
                <a:lnTo>
                  <a:pt x="7" y="79"/>
                </a:lnTo>
                <a:lnTo>
                  <a:pt x="4" y="100"/>
                </a:lnTo>
                <a:lnTo>
                  <a:pt x="4" y="668"/>
                </a:lnTo>
                <a:lnTo>
                  <a:pt x="7" y="690"/>
                </a:lnTo>
                <a:lnTo>
                  <a:pt x="14" y="710"/>
                </a:lnTo>
                <a:lnTo>
                  <a:pt x="26" y="728"/>
                </a:lnTo>
                <a:lnTo>
                  <a:pt x="41" y="743"/>
                </a:lnTo>
                <a:lnTo>
                  <a:pt x="60" y="754"/>
                </a:lnTo>
                <a:lnTo>
                  <a:pt x="81" y="761"/>
                </a:lnTo>
                <a:lnTo>
                  <a:pt x="103" y="764"/>
                </a:lnTo>
                <a:lnTo>
                  <a:pt x="696" y="764"/>
                </a:lnTo>
                <a:lnTo>
                  <a:pt x="719" y="761"/>
                </a:lnTo>
                <a:lnTo>
                  <a:pt x="740" y="754"/>
                </a:lnTo>
                <a:lnTo>
                  <a:pt x="758" y="743"/>
                </a:lnTo>
                <a:lnTo>
                  <a:pt x="773" y="728"/>
                </a:lnTo>
                <a:lnTo>
                  <a:pt x="785" y="710"/>
                </a:lnTo>
                <a:lnTo>
                  <a:pt x="792" y="690"/>
                </a:lnTo>
                <a:lnTo>
                  <a:pt x="795" y="668"/>
                </a:lnTo>
                <a:lnTo>
                  <a:pt x="795" y="100"/>
                </a:lnTo>
                <a:lnTo>
                  <a:pt x="792" y="79"/>
                </a:lnTo>
                <a:lnTo>
                  <a:pt x="785" y="59"/>
                </a:lnTo>
                <a:lnTo>
                  <a:pt x="773" y="41"/>
                </a:lnTo>
                <a:lnTo>
                  <a:pt x="758" y="25"/>
                </a:lnTo>
                <a:lnTo>
                  <a:pt x="740" y="14"/>
                </a:lnTo>
                <a:lnTo>
                  <a:pt x="719" y="7"/>
                </a:lnTo>
                <a:lnTo>
                  <a:pt x="696" y="5"/>
                </a:lnTo>
                <a:lnTo>
                  <a:pt x="103" y="5"/>
                </a:lnTo>
                <a:close/>
                <a:moveTo>
                  <a:pt x="103" y="0"/>
                </a:moveTo>
                <a:lnTo>
                  <a:pt x="696" y="0"/>
                </a:lnTo>
                <a:lnTo>
                  <a:pt x="720" y="3"/>
                </a:lnTo>
                <a:lnTo>
                  <a:pt x="741" y="11"/>
                </a:lnTo>
                <a:lnTo>
                  <a:pt x="761" y="22"/>
                </a:lnTo>
                <a:lnTo>
                  <a:pt x="776" y="38"/>
                </a:lnTo>
                <a:lnTo>
                  <a:pt x="789" y="57"/>
                </a:lnTo>
                <a:lnTo>
                  <a:pt x="796" y="78"/>
                </a:lnTo>
                <a:lnTo>
                  <a:pt x="799" y="100"/>
                </a:lnTo>
                <a:lnTo>
                  <a:pt x="799" y="668"/>
                </a:lnTo>
                <a:lnTo>
                  <a:pt x="796" y="691"/>
                </a:lnTo>
                <a:lnTo>
                  <a:pt x="789" y="712"/>
                </a:lnTo>
                <a:lnTo>
                  <a:pt x="776" y="731"/>
                </a:lnTo>
                <a:lnTo>
                  <a:pt x="761" y="746"/>
                </a:lnTo>
                <a:lnTo>
                  <a:pt x="741" y="758"/>
                </a:lnTo>
                <a:lnTo>
                  <a:pt x="720" y="765"/>
                </a:lnTo>
                <a:lnTo>
                  <a:pt x="696" y="768"/>
                </a:lnTo>
                <a:lnTo>
                  <a:pt x="103" y="768"/>
                </a:lnTo>
                <a:lnTo>
                  <a:pt x="80" y="765"/>
                </a:lnTo>
                <a:lnTo>
                  <a:pt x="58" y="758"/>
                </a:lnTo>
                <a:lnTo>
                  <a:pt x="38" y="746"/>
                </a:lnTo>
                <a:lnTo>
                  <a:pt x="23" y="731"/>
                </a:lnTo>
                <a:lnTo>
                  <a:pt x="10" y="712"/>
                </a:lnTo>
                <a:lnTo>
                  <a:pt x="3" y="691"/>
                </a:lnTo>
                <a:lnTo>
                  <a:pt x="0" y="668"/>
                </a:lnTo>
                <a:lnTo>
                  <a:pt x="0" y="100"/>
                </a:lnTo>
                <a:lnTo>
                  <a:pt x="3" y="78"/>
                </a:lnTo>
                <a:lnTo>
                  <a:pt x="10" y="57"/>
                </a:lnTo>
                <a:lnTo>
                  <a:pt x="23" y="38"/>
                </a:lnTo>
                <a:lnTo>
                  <a:pt x="38" y="22"/>
                </a:lnTo>
                <a:lnTo>
                  <a:pt x="58" y="11"/>
                </a:lnTo>
                <a:lnTo>
                  <a:pt x="80" y="3"/>
                </a:lnTo>
                <a:lnTo>
                  <a:pt x="103" y="0"/>
                </a:lnTo>
                <a:close/>
              </a:path>
            </a:pathLst>
          </a:custGeom>
          <a:solidFill>
            <a:srgbClr val="BFBFB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6" name="Freeform 7">
            <a:extLst>
              <a:ext uri="{FF2B5EF4-FFF2-40B4-BE49-F238E27FC236}">
                <a16:creationId xmlns:a16="http://schemas.microsoft.com/office/drawing/2014/main" id="{DCFFE230-02AF-4521-9989-E895CC631514}"/>
              </a:ext>
            </a:extLst>
          </xdr:cNvPr>
          <xdr:cNvSpPr>
            <a:spLocks noEditPoints="1"/>
          </xdr:cNvSpPr>
        </xdr:nvSpPr>
        <xdr:spPr bwMode="auto">
          <a:xfrm>
            <a:off x="119" y="34"/>
            <a:ext cx="43" cy="43"/>
          </a:xfrm>
          <a:custGeom>
            <a:avLst/>
            <a:gdLst>
              <a:gd name="T0" fmla="*/ 99 w 857"/>
              <a:gd name="T1" fmla="*/ 8 h 822"/>
              <a:gd name="T2" fmla="*/ 51 w 857"/>
              <a:gd name="T3" fmla="*/ 30 h 822"/>
              <a:gd name="T4" fmla="*/ 17 w 857"/>
              <a:gd name="T5" fmla="*/ 71 h 822"/>
              <a:gd name="T6" fmla="*/ 4 w 857"/>
              <a:gd name="T7" fmla="*/ 122 h 822"/>
              <a:gd name="T8" fmla="*/ 8 w 857"/>
              <a:gd name="T9" fmla="*/ 727 h 822"/>
              <a:gd name="T10" fmla="*/ 32 w 857"/>
              <a:gd name="T11" fmla="*/ 774 h 822"/>
              <a:gd name="T12" fmla="*/ 74 w 857"/>
              <a:gd name="T13" fmla="*/ 806 h 822"/>
              <a:gd name="T14" fmla="*/ 127 w 857"/>
              <a:gd name="T15" fmla="*/ 818 h 822"/>
              <a:gd name="T16" fmla="*/ 758 w 857"/>
              <a:gd name="T17" fmla="*/ 815 h 822"/>
              <a:gd name="T18" fmla="*/ 806 w 857"/>
              <a:gd name="T19" fmla="*/ 792 h 822"/>
              <a:gd name="T20" fmla="*/ 840 w 857"/>
              <a:gd name="T21" fmla="*/ 753 h 822"/>
              <a:gd name="T22" fmla="*/ 853 w 857"/>
              <a:gd name="T23" fmla="*/ 701 h 822"/>
              <a:gd name="T24" fmla="*/ 849 w 857"/>
              <a:gd name="T25" fmla="*/ 95 h 822"/>
              <a:gd name="T26" fmla="*/ 825 w 857"/>
              <a:gd name="T27" fmla="*/ 48 h 822"/>
              <a:gd name="T28" fmla="*/ 784 w 857"/>
              <a:gd name="T29" fmla="*/ 16 h 822"/>
              <a:gd name="T30" fmla="*/ 731 w 857"/>
              <a:gd name="T31" fmla="*/ 5 h 822"/>
              <a:gd name="T32" fmla="*/ 127 w 857"/>
              <a:gd name="T33" fmla="*/ 0 h 822"/>
              <a:gd name="T34" fmla="*/ 756 w 857"/>
              <a:gd name="T35" fmla="*/ 3 h 822"/>
              <a:gd name="T36" fmla="*/ 801 w 857"/>
              <a:gd name="T37" fmla="*/ 21 h 822"/>
              <a:gd name="T38" fmla="*/ 835 w 857"/>
              <a:gd name="T39" fmla="*/ 54 h 822"/>
              <a:gd name="T40" fmla="*/ 855 w 857"/>
              <a:gd name="T41" fmla="*/ 98 h 822"/>
              <a:gd name="T42" fmla="*/ 857 w 857"/>
              <a:gd name="T43" fmla="*/ 701 h 822"/>
              <a:gd name="T44" fmla="*/ 847 w 857"/>
              <a:gd name="T45" fmla="*/ 748 h 822"/>
              <a:gd name="T46" fmla="*/ 820 w 857"/>
              <a:gd name="T47" fmla="*/ 787 h 822"/>
              <a:gd name="T48" fmla="*/ 779 w 857"/>
              <a:gd name="T49" fmla="*/ 813 h 822"/>
              <a:gd name="T50" fmla="*/ 731 w 857"/>
              <a:gd name="T51" fmla="*/ 822 h 822"/>
              <a:gd name="T52" fmla="*/ 102 w 857"/>
              <a:gd name="T53" fmla="*/ 820 h 822"/>
              <a:gd name="T54" fmla="*/ 56 w 857"/>
              <a:gd name="T55" fmla="*/ 802 h 822"/>
              <a:gd name="T56" fmla="*/ 22 w 857"/>
              <a:gd name="T57" fmla="*/ 769 h 822"/>
              <a:gd name="T58" fmla="*/ 3 w 857"/>
              <a:gd name="T59" fmla="*/ 725 h 822"/>
              <a:gd name="T60" fmla="*/ 0 w 857"/>
              <a:gd name="T61" fmla="*/ 122 h 822"/>
              <a:gd name="T62" fmla="*/ 11 w 857"/>
              <a:gd name="T63" fmla="*/ 75 h 822"/>
              <a:gd name="T64" fmla="*/ 38 w 857"/>
              <a:gd name="T65" fmla="*/ 36 h 822"/>
              <a:gd name="T66" fmla="*/ 78 w 857"/>
              <a:gd name="T67" fmla="*/ 10 h 822"/>
              <a:gd name="T68" fmla="*/ 127 w 857"/>
              <a:gd name="T69" fmla="*/ 0 h 82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</a:cxnLst>
            <a:rect l="0" t="0" r="r" b="b"/>
            <a:pathLst>
              <a:path w="857" h="822">
                <a:moveTo>
                  <a:pt x="127" y="5"/>
                </a:moveTo>
                <a:lnTo>
                  <a:pt x="99" y="8"/>
                </a:lnTo>
                <a:lnTo>
                  <a:pt x="74" y="16"/>
                </a:lnTo>
                <a:lnTo>
                  <a:pt x="51" y="30"/>
                </a:lnTo>
                <a:lnTo>
                  <a:pt x="32" y="48"/>
                </a:lnTo>
                <a:lnTo>
                  <a:pt x="17" y="71"/>
                </a:lnTo>
                <a:lnTo>
                  <a:pt x="8" y="95"/>
                </a:lnTo>
                <a:lnTo>
                  <a:pt x="4" y="122"/>
                </a:lnTo>
                <a:lnTo>
                  <a:pt x="4" y="701"/>
                </a:lnTo>
                <a:lnTo>
                  <a:pt x="8" y="727"/>
                </a:lnTo>
                <a:lnTo>
                  <a:pt x="17" y="753"/>
                </a:lnTo>
                <a:lnTo>
                  <a:pt x="32" y="774"/>
                </a:lnTo>
                <a:lnTo>
                  <a:pt x="51" y="792"/>
                </a:lnTo>
                <a:lnTo>
                  <a:pt x="74" y="806"/>
                </a:lnTo>
                <a:lnTo>
                  <a:pt x="99" y="815"/>
                </a:lnTo>
                <a:lnTo>
                  <a:pt x="127" y="818"/>
                </a:lnTo>
                <a:lnTo>
                  <a:pt x="731" y="818"/>
                </a:lnTo>
                <a:lnTo>
                  <a:pt x="758" y="815"/>
                </a:lnTo>
                <a:lnTo>
                  <a:pt x="784" y="806"/>
                </a:lnTo>
                <a:lnTo>
                  <a:pt x="806" y="792"/>
                </a:lnTo>
                <a:lnTo>
                  <a:pt x="825" y="774"/>
                </a:lnTo>
                <a:lnTo>
                  <a:pt x="840" y="753"/>
                </a:lnTo>
                <a:lnTo>
                  <a:pt x="849" y="727"/>
                </a:lnTo>
                <a:lnTo>
                  <a:pt x="853" y="701"/>
                </a:lnTo>
                <a:lnTo>
                  <a:pt x="853" y="122"/>
                </a:lnTo>
                <a:lnTo>
                  <a:pt x="849" y="95"/>
                </a:lnTo>
                <a:lnTo>
                  <a:pt x="840" y="71"/>
                </a:lnTo>
                <a:lnTo>
                  <a:pt x="825" y="48"/>
                </a:lnTo>
                <a:lnTo>
                  <a:pt x="806" y="30"/>
                </a:lnTo>
                <a:lnTo>
                  <a:pt x="784" y="16"/>
                </a:lnTo>
                <a:lnTo>
                  <a:pt x="758" y="8"/>
                </a:lnTo>
                <a:lnTo>
                  <a:pt x="731" y="5"/>
                </a:lnTo>
                <a:lnTo>
                  <a:pt x="127" y="5"/>
                </a:lnTo>
                <a:close/>
                <a:moveTo>
                  <a:pt x="127" y="0"/>
                </a:moveTo>
                <a:lnTo>
                  <a:pt x="731" y="0"/>
                </a:lnTo>
                <a:lnTo>
                  <a:pt x="756" y="3"/>
                </a:lnTo>
                <a:lnTo>
                  <a:pt x="779" y="10"/>
                </a:lnTo>
                <a:lnTo>
                  <a:pt x="801" y="21"/>
                </a:lnTo>
                <a:lnTo>
                  <a:pt x="820" y="36"/>
                </a:lnTo>
                <a:lnTo>
                  <a:pt x="835" y="54"/>
                </a:lnTo>
                <a:lnTo>
                  <a:pt x="847" y="75"/>
                </a:lnTo>
                <a:lnTo>
                  <a:pt x="855" y="98"/>
                </a:lnTo>
                <a:lnTo>
                  <a:pt x="857" y="122"/>
                </a:lnTo>
                <a:lnTo>
                  <a:pt x="857" y="701"/>
                </a:lnTo>
                <a:lnTo>
                  <a:pt x="855" y="725"/>
                </a:lnTo>
                <a:lnTo>
                  <a:pt x="847" y="748"/>
                </a:lnTo>
                <a:lnTo>
                  <a:pt x="835" y="769"/>
                </a:lnTo>
                <a:lnTo>
                  <a:pt x="820" y="787"/>
                </a:lnTo>
                <a:lnTo>
                  <a:pt x="801" y="802"/>
                </a:lnTo>
                <a:lnTo>
                  <a:pt x="779" y="813"/>
                </a:lnTo>
                <a:lnTo>
                  <a:pt x="756" y="820"/>
                </a:lnTo>
                <a:lnTo>
                  <a:pt x="731" y="822"/>
                </a:lnTo>
                <a:lnTo>
                  <a:pt x="127" y="822"/>
                </a:lnTo>
                <a:lnTo>
                  <a:pt x="102" y="820"/>
                </a:lnTo>
                <a:lnTo>
                  <a:pt x="78" y="813"/>
                </a:lnTo>
                <a:lnTo>
                  <a:pt x="56" y="802"/>
                </a:lnTo>
                <a:lnTo>
                  <a:pt x="38" y="787"/>
                </a:lnTo>
                <a:lnTo>
                  <a:pt x="22" y="769"/>
                </a:lnTo>
                <a:lnTo>
                  <a:pt x="11" y="748"/>
                </a:lnTo>
                <a:lnTo>
                  <a:pt x="3" y="725"/>
                </a:lnTo>
                <a:lnTo>
                  <a:pt x="0" y="701"/>
                </a:lnTo>
                <a:lnTo>
                  <a:pt x="0" y="122"/>
                </a:lnTo>
                <a:lnTo>
                  <a:pt x="3" y="98"/>
                </a:lnTo>
                <a:lnTo>
                  <a:pt x="11" y="75"/>
                </a:lnTo>
                <a:lnTo>
                  <a:pt x="22" y="54"/>
                </a:lnTo>
                <a:lnTo>
                  <a:pt x="38" y="36"/>
                </a:lnTo>
                <a:lnTo>
                  <a:pt x="56" y="21"/>
                </a:lnTo>
                <a:lnTo>
                  <a:pt x="78" y="10"/>
                </a:lnTo>
                <a:lnTo>
                  <a:pt x="102" y="3"/>
                </a:lnTo>
                <a:lnTo>
                  <a:pt x="127" y="0"/>
                </a:lnTo>
                <a:close/>
              </a:path>
            </a:pathLst>
          </a:custGeom>
          <a:solidFill>
            <a:srgbClr val="BFBFB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7" name="Freeform 8">
            <a:extLst>
              <a:ext uri="{FF2B5EF4-FFF2-40B4-BE49-F238E27FC236}">
                <a16:creationId xmlns:a16="http://schemas.microsoft.com/office/drawing/2014/main" id="{08A1D11D-04D4-4060-9B95-7B4184D15AF4}"/>
              </a:ext>
            </a:extLst>
          </xdr:cNvPr>
          <xdr:cNvSpPr>
            <a:spLocks noEditPoints="1"/>
          </xdr:cNvSpPr>
        </xdr:nvSpPr>
        <xdr:spPr bwMode="auto">
          <a:xfrm>
            <a:off x="176" y="35"/>
            <a:ext cx="40" cy="41"/>
          </a:xfrm>
          <a:custGeom>
            <a:avLst/>
            <a:gdLst>
              <a:gd name="T0" fmla="*/ 82 w 800"/>
              <a:gd name="T1" fmla="*/ 7 h 768"/>
              <a:gd name="T2" fmla="*/ 42 w 800"/>
              <a:gd name="T3" fmla="*/ 25 h 768"/>
              <a:gd name="T4" fmla="*/ 15 w 800"/>
              <a:gd name="T5" fmla="*/ 59 h 768"/>
              <a:gd name="T6" fmla="*/ 4 w 800"/>
              <a:gd name="T7" fmla="*/ 100 h 768"/>
              <a:gd name="T8" fmla="*/ 7 w 800"/>
              <a:gd name="T9" fmla="*/ 690 h 768"/>
              <a:gd name="T10" fmla="*/ 26 w 800"/>
              <a:gd name="T11" fmla="*/ 728 h 768"/>
              <a:gd name="T12" fmla="*/ 61 w 800"/>
              <a:gd name="T13" fmla="*/ 754 h 768"/>
              <a:gd name="T14" fmla="*/ 104 w 800"/>
              <a:gd name="T15" fmla="*/ 764 h 768"/>
              <a:gd name="T16" fmla="*/ 719 w 800"/>
              <a:gd name="T17" fmla="*/ 761 h 768"/>
              <a:gd name="T18" fmla="*/ 758 w 800"/>
              <a:gd name="T19" fmla="*/ 743 h 768"/>
              <a:gd name="T20" fmla="*/ 785 w 800"/>
              <a:gd name="T21" fmla="*/ 710 h 768"/>
              <a:gd name="T22" fmla="*/ 796 w 800"/>
              <a:gd name="T23" fmla="*/ 668 h 768"/>
              <a:gd name="T24" fmla="*/ 793 w 800"/>
              <a:gd name="T25" fmla="*/ 79 h 768"/>
              <a:gd name="T26" fmla="*/ 774 w 800"/>
              <a:gd name="T27" fmla="*/ 41 h 768"/>
              <a:gd name="T28" fmla="*/ 740 w 800"/>
              <a:gd name="T29" fmla="*/ 14 h 768"/>
              <a:gd name="T30" fmla="*/ 696 w 800"/>
              <a:gd name="T31" fmla="*/ 5 h 768"/>
              <a:gd name="T32" fmla="*/ 104 w 800"/>
              <a:gd name="T33" fmla="*/ 0 h 768"/>
              <a:gd name="T34" fmla="*/ 720 w 800"/>
              <a:gd name="T35" fmla="*/ 3 h 768"/>
              <a:gd name="T36" fmla="*/ 761 w 800"/>
              <a:gd name="T37" fmla="*/ 22 h 768"/>
              <a:gd name="T38" fmla="*/ 790 w 800"/>
              <a:gd name="T39" fmla="*/ 57 h 768"/>
              <a:gd name="T40" fmla="*/ 800 w 800"/>
              <a:gd name="T41" fmla="*/ 100 h 768"/>
              <a:gd name="T42" fmla="*/ 797 w 800"/>
              <a:gd name="T43" fmla="*/ 691 h 768"/>
              <a:gd name="T44" fmla="*/ 777 w 800"/>
              <a:gd name="T45" fmla="*/ 731 h 768"/>
              <a:gd name="T46" fmla="*/ 741 w 800"/>
              <a:gd name="T47" fmla="*/ 758 h 768"/>
              <a:gd name="T48" fmla="*/ 696 w 800"/>
              <a:gd name="T49" fmla="*/ 768 h 768"/>
              <a:gd name="T50" fmla="*/ 81 w 800"/>
              <a:gd name="T51" fmla="*/ 765 h 768"/>
              <a:gd name="T52" fmla="*/ 40 w 800"/>
              <a:gd name="T53" fmla="*/ 746 h 768"/>
              <a:gd name="T54" fmla="*/ 11 w 800"/>
              <a:gd name="T55" fmla="*/ 712 h 768"/>
              <a:gd name="T56" fmla="*/ 0 w 800"/>
              <a:gd name="T57" fmla="*/ 668 h 768"/>
              <a:gd name="T58" fmla="*/ 3 w 800"/>
              <a:gd name="T59" fmla="*/ 78 h 768"/>
              <a:gd name="T60" fmla="*/ 23 w 800"/>
              <a:gd name="T61" fmla="*/ 38 h 768"/>
              <a:gd name="T62" fmla="*/ 59 w 800"/>
              <a:gd name="T63" fmla="*/ 11 h 768"/>
              <a:gd name="T64" fmla="*/ 104 w 800"/>
              <a:gd name="T65" fmla="*/ 0 h 76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</a:cxnLst>
            <a:rect l="0" t="0" r="r" b="b"/>
            <a:pathLst>
              <a:path w="800" h="768">
                <a:moveTo>
                  <a:pt x="104" y="5"/>
                </a:moveTo>
                <a:lnTo>
                  <a:pt x="82" y="7"/>
                </a:lnTo>
                <a:lnTo>
                  <a:pt x="61" y="14"/>
                </a:lnTo>
                <a:lnTo>
                  <a:pt x="42" y="25"/>
                </a:lnTo>
                <a:lnTo>
                  <a:pt x="26" y="41"/>
                </a:lnTo>
                <a:lnTo>
                  <a:pt x="15" y="59"/>
                </a:lnTo>
                <a:lnTo>
                  <a:pt x="7" y="79"/>
                </a:lnTo>
                <a:lnTo>
                  <a:pt x="4" y="100"/>
                </a:lnTo>
                <a:lnTo>
                  <a:pt x="4" y="668"/>
                </a:lnTo>
                <a:lnTo>
                  <a:pt x="7" y="690"/>
                </a:lnTo>
                <a:lnTo>
                  <a:pt x="15" y="710"/>
                </a:lnTo>
                <a:lnTo>
                  <a:pt x="26" y="728"/>
                </a:lnTo>
                <a:lnTo>
                  <a:pt x="42" y="743"/>
                </a:lnTo>
                <a:lnTo>
                  <a:pt x="61" y="754"/>
                </a:lnTo>
                <a:lnTo>
                  <a:pt x="82" y="761"/>
                </a:lnTo>
                <a:lnTo>
                  <a:pt x="104" y="764"/>
                </a:lnTo>
                <a:lnTo>
                  <a:pt x="696" y="764"/>
                </a:lnTo>
                <a:lnTo>
                  <a:pt x="719" y="761"/>
                </a:lnTo>
                <a:lnTo>
                  <a:pt x="740" y="754"/>
                </a:lnTo>
                <a:lnTo>
                  <a:pt x="758" y="743"/>
                </a:lnTo>
                <a:lnTo>
                  <a:pt x="774" y="728"/>
                </a:lnTo>
                <a:lnTo>
                  <a:pt x="785" y="710"/>
                </a:lnTo>
                <a:lnTo>
                  <a:pt x="793" y="690"/>
                </a:lnTo>
                <a:lnTo>
                  <a:pt x="796" y="668"/>
                </a:lnTo>
                <a:lnTo>
                  <a:pt x="796" y="100"/>
                </a:lnTo>
                <a:lnTo>
                  <a:pt x="793" y="79"/>
                </a:lnTo>
                <a:lnTo>
                  <a:pt x="785" y="59"/>
                </a:lnTo>
                <a:lnTo>
                  <a:pt x="774" y="41"/>
                </a:lnTo>
                <a:lnTo>
                  <a:pt x="758" y="25"/>
                </a:lnTo>
                <a:lnTo>
                  <a:pt x="740" y="14"/>
                </a:lnTo>
                <a:lnTo>
                  <a:pt x="719" y="7"/>
                </a:lnTo>
                <a:lnTo>
                  <a:pt x="696" y="5"/>
                </a:lnTo>
                <a:lnTo>
                  <a:pt x="104" y="5"/>
                </a:lnTo>
                <a:close/>
                <a:moveTo>
                  <a:pt x="104" y="0"/>
                </a:moveTo>
                <a:lnTo>
                  <a:pt x="696" y="0"/>
                </a:lnTo>
                <a:lnTo>
                  <a:pt x="720" y="3"/>
                </a:lnTo>
                <a:lnTo>
                  <a:pt x="741" y="11"/>
                </a:lnTo>
                <a:lnTo>
                  <a:pt x="761" y="22"/>
                </a:lnTo>
                <a:lnTo>
                  <a:pt x="777" y="38"/>
                </a:lnTo>
                <a:lnTo>
                  <a:pt x="790" y="57"/>
                </a:lnTo>
                <a:lnTo>
                  <a:pt x="797" y="78"/>
                </a:lnTo>
                <a:lnTo>
                  <a:pt x="800" y="100"/>
                </a:lnTo>
                <a:lnTo>
                  <a:pt x="800" y="668"/>
                </a:lnTo>
                <a:lnTo>
                  <a:pt x="797" y="691"/>
                </a:lnTo>
                <a:lnTo>
                  <a:pt x="790" y="712"/>
                </a:lnTo>
                <a:lnTo>
                  <a:pt x="777" y="731"/>
                </a:lnTo>
                <a:lnTo>
                  <a:pt x="761" y="746"/>
                </a:lnTo>
                <a:lnTo>
                  <a:pt x="741" y="758"/>
                </a:lnTo>
                <a:lnTo>
                  <a:pt x="720" y="765"/>
                </a:lnTo>
                <a:lnTo>
                  <a:pt x="696" y="768"/>
                </a:lnTo>
                <a:lnTo>
                  <a:pt x="104" y="768"/>
                </a:lnTo>
                <a:lnTo>
                  <a:pt x="81" y="765"/>
                </a:lnTo>
                <a:lnTo>
                  <a:pt x="59" y="758"/>
                </a:lnTo>
                <a:lnTo>
                  <a:pt x="40" y="746"/>
                </a:lnTo>
                <a:lnTo>
                  <a:pt x="23" y="731"/>
                </a:lnTo>
                <a:lnTo>
                  <a:pt x="11" y="712"/>
                </a:lnTo>
                <a:lnTo>
                  <a:pt x="3" y="691"/>
                </a:lnTo>
                <a:lnTo>
                  <a:pt x="0" y="668"/>
                </a:lnTo>
                <a:lnTo>
                  <a:pt x="0" y="100"/>
                </a:lnTo>
                <a:lnTo>
                  <a:pt x="3" y="78"/>
                </a:lnTo>
                <a:lnTo>
                  <a:pt x="11" y="57"/>
                </a:lnTo>
                <a:lnTo>
                  <a:pt x="23" y="38"/>
                </a:lnTo>
                <a:lnTo>
                  <a:pt x="40" y="22"/>
                </a:lnTo>
                <a:lnTo>
                  <a:pt x="59" y="11"/>
                </a:lnTo>
                <a:lnTo>
                  <a:pt x="81" y="3"/>
                </a:lnTo>
                <a:lnTo>
                  <a:pt x="104" y="0"/>
                </a:lnTo>
                <a:close/>
              </a:path>
            </a:pathLst>
          </a:custGeom>
          <a:solidFill>
            <a:srgbClr val="BFBFB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8" name="Freeform 9">
            <a:extLst>
              <a:ext uri="{FF2B5EF4-FFF2-40B4-BE49-F238E27FC236}">
                <a16:creationId xmlns:a16="http://schemas.microsoft.com/office/drawing/2014/main" id="{12E3E326-B38D-4938-BBD0-651DB94AD7AB}"/>
              </a:ext>
            </a:extLst>
          </xdr:cNvPr>
          <xdr:cNvSpPr>
            <a:spLocks noEditPoints="1"/>
          </xdr:cNvSpPr>
        </xdr:nvSpPr>
        <xdr:spPr bwMode="auto">
          <a:xfrm>
            <a:off x="175" y="34"/>
            <a:ext cx="42" cy="43"/>
          </a:xfrm>
          <a:custGeom>
            <a:avLst/>
            <a:gdLst>
              <a:gd name="T0" fmla="*/ 98 w 856"/>
              <a:gd name="T1" fmla="*/ 8 h 822"/>
              <a:gd name="T2" fmla="*/ 50 w 856"/>
              <a:gd name="T3" fmla="*/ 30 h 822"/>
              <a:gd name="T4" fmla="*/ 17 w 856"/>
              <a:gd name="T5" fmla="*/ 71 h 822"/>
              <a:gd name="T6" fmla="*/ 4 w 856"/>
              <a:gd name="T7" fmla="*/ 122 h 822"/>
              <a:gd name="T8" fmla="*/ 8 w 856"/>
              <a:gd name="T9" fmla="*/ 727 h 822"/>
              <a:gd name="T10" fmla="*/ 31 w 856"/>
              <a:gd name="T11" fmla="*/ 774 h 822"/>
              <a:gd name="T12" fmla="*/ 73 w 856"/>
              <a:gd name="T13" fmla="*/ 806 h 822"/>
              <a:gd name="T14" fmla="*/ 127 w 856"/>
              <a:gd name="T15" fmla="*/ 818 h 822"/>
              <a:gd name="T16" fmla="*/ 758 w 856"/>
              <a:gd name="T17" fmla="*/ 815 h 822"/>
              <a:gd name="T18" fmla="*/ 806 w 856"/>
              <a:gd name="T19" fmla="*/ 792 h 822"/>
              <a:gd name="T20" fmla="*/ 840 w 856"/>
              <a:gd name="T21" fmla="*/ 753 h 822"/>
              <a:gd name="T22" fmla="*/ 852 w 856"/>
              <a:gd name="T23" fmla="*/ 701 h 822"/>
              <a:gd name="T24" fmla="*/ 849 w 856"/>
              <a:gd name="T25" fmla="*/ 95 h 822"/>
              <a:gd name="T26" fmla="*/ 825 w 856"/>
              <a:gd name="T27" fmla="*/ 48 h 822"/>
              <a:gd name="T28" fmla="*/ 784 w 856"/>
              <a:gd name="T29" fmla="*/ 16 h 822"/>
              <a:gd name="T30" fmla="*/ 731 w 856"/>
              <a:gd name="T31" fmla="*/ 5 h 822"/>
              <a:gd name="T32" fmla="*/ 127 w 856"/>
              <a:gd name="T33" fmla="*/ 0 h 822"/>
              <a:gd name="T34" fmla="*/ 756 w 856"/>
              <a:gd name="T35" fmla="*/ 3 h 822"/>
              <a:gd name="T36" fmla="*/ 801 w 856"/>
              <a:gd name="T37" fmla="*/ 21 h 822"/>
              <a:gd name="T38" fmla="*/ 834 w 856"/>
              <a:gd name="T39" fmla="*/ 54 h 822"/>
              <a:gd name="T40" fmla="*/ 854 w 856"/>
              <a:gd name="T41" fmla="*/ 98 h 822"/>
              <a:gd name="T42" fmla="*/ 856 w 856"/>
              <a:gd name="T43" fmla="*/ 701 h 822"/>
              <a:gd name="T44" fmla="*/ 847 w 856"/>
              <a:gd name="T45" fmla="*/ 748 h 822"/>
              <a:gd name="T46" fmla="*/ 820 w 856"/>
              <a:gd name="T47" fmla="*/ 787 h 822"/>
              <a:gd name="T48" fmla="*/ 779 w 856"/>
              <a:gd name="T49" fmla="*/ 813 h 822"/>
              <a:gd name="T50" fmla="*/ 731 w 856"/>
              <a:gd name="T51" fmla="*/ 822 h 822"/>
              <a:gd name="T52" fmla="*/ 101 w 856"/>
              <a:gd name="T53" fmla="*/ 820 h 822"/>
              <a:gd name="T54" fmla="*/ 56 w 856"/>
              <a:gd name="T55" fmla="*/ 802 h 822"/>
              <a:gd name="T56" fmla="*/ 22 w 856"/>
              <a:gd name="T57" fmla="*/ 769 h 822"/>
              <a:gd name="T58" fmla="*/ 3 w 856"/>
              <a:gd name="T59" fmla="*/ 725 h 822"/>
              <a:gd name="T60" fmla="*/ 0 w 856"/>
              <a:gd name="T61" fmla="*/ 122 h 822"/>
              <a:gd name="T62" fmla="*/ 10 w 856"/>
              <a:gd name="T63" fmla="*/ 75 h 822"/>
              <a:gd name="T64" fmla="*/ 38 w 856"/>
              <a:gd name="T65" fmla="*/ 36 h 822"/>
              <a:gd name="T66" fmla="*/ 77 w 856"/>
              <a:gd name="T67" fmla="*/ 10 h 822"/>
              <a:gd name="T68" fmla="*/ 127 w 856"/>
              <a:gd name="T69" fmla="*/ 0 h 82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</a:cxnLst>
            <a:rect l="0" t="0" r="r" b="b"/>
            <a:pathLst>
              <a:path w="856" h="822">
                <a:moveTo>
                  <a:pt x="127" y="5"/>
                </a:moveTo>
                <a:lnTo>
                  <a:pt x="98" y="8"/>
                </a:lnTo>
                <a:lnTo>
                  <a:pt x="73" y="16"/>
                </a:lnTo>
                <a:lnTo>
                  <a:pt x="50" y="30"/>
                </a:lnTo>
                <a:lnTo>
                  <a:pt x="31" y="48"/>
                </a:lnTo>
                <a:lnTo>
                  <a:pt x="17" y="71"/>
                </a:lnTo>
                <a:lnTo>
                  <a:pt x="8" y="95"/>
                </a:lnTo>
                <a:lnTo>
                  <a:pt x="4" y="122"/>
                </a:lnTo>
                <a:lnTo>
                  <a:pt x="4" y="701"/>
                </a:lnTo>
                <a:lnTo>
                  <a:pt x="8" y="727"/>
                </a:lnTo>
                <a:lnTo>
                  <a:pt x="17" y="753"/>
                </a:lnTo>
                <a:lnTo>
                  <a:pt x="31" y="774"/>
                </a:lnTo>
                <a:lnTo>
                  <a:pt x="50" y="792"/>
                </a:lnTo>
                <a:lnTo>
                  <a:pt x="73" y="806"/>
                </a:lnTo>
                <a:lnTo>
                  <a:pt x="98" y="815"/>
                </a:lnTo>
                <a:lnTo>
                  <a:pt x="127" y="818"/>
                </a:lnTo>
                <a:lnTo>
                  <a:pt x="731" y="818"/>
                </a:lnTo>
                <a:lnTo>
                  <a:pt x="758" y="815"/>
                </a:lnTo>
                <a:lnTo>
                  <a:pt x="784" y="806"/>
                </a:lnTo>
                <a:lnTo>
                  <a:pt x="806" y="792"/>
                </a:lnTo>
                <a:lnTo>
                  <a:pt x="825" y="774"/>
                </a:lnTo>
                <a:lnTo>
                  <a:pt x="840" y="753"/>
                </a:lnTo>
                <a:lnTo>
                  <a:pt x="849" y="727"/>
                </a:lnTo>
                <a:lnTo>
                  <a:pt x="852" y="701"/>
                </a:lnTo>
                <a:lnTo>
                  <a:pt x="852" y="122"/>
                </a:lnTo>
                <a:lnTo>
                  <a:pt x="849" y="95"/>
                </a:lnTo>
                <a:lnTo>
                  <a:pt x="840" y="71"/>
                </a:lnTo>
                <a:lnTo>
                  <a:pt x="825" y="48"/>
                </a:lnTo>
                <a:lnTo>
                  <a:pt x="806" y="30"/>
                </a:lnTo>
                <a:lnTo>
                  <a:pt x="784" y="16"/>
                </a:lnTo>
                <a:lnTo>
                  <a:pt x="758" y="8"/>
                </a:lnTo>
                <a:lnTo>
                  <a:pt x="731" y="5"/>
                </a:lnTo>
                <a:lnTo>
                  <a:pt x="127" y="5"/>
                </a:lnTo>
                <a:close/>
                <a:moveTo>
                  <a:pt x="127" y="0"/>
                </a:moveTo>
                <a:lnTo>
                  <a:pt x="731" y="0"/>
                </a:lnTo>
                <a:lnTo>
                  <a:pt x="756" y="3"/>
                </a:lnTo>
                <a:lnTo>
                  <a:pt x="779" y="10"/>
                </a:lnTo>
                <a:lnTo>
                  <a:pt x="801" y="21"/>
                </a:lnTo>
                <a:lnTo>
                  <a:pt x="820" y="36"/>
                </a:lnTo>
                <a:lnTo>
                  <a:pt x="834" y="54"/>
                </a:lnTo>
                <a:lnTo>
                  <a:pt x="847" y="75"/>
                </a:lnTo>
                <a:lnTo>
                  <a:pt x="854" y="98"/>
                </a:lnTo>
                <a:lnTo>
                  <a:pt x="856" y="122"/>
                </a:lnTo>
                <a:lnTo>
                  <a:pt x="856" y="701"/>
                </a:lnTo>
                <a:lnTo>
                  <a:pt x="854" y="725"/>
                </a:lnTo>
                <a:lnTo>
                  <a:pt x="847" y="748"/>
                </a:lnTo>
                <a:lnTo>
                  <a:pt x="834" y="769"/>
                </a:lnTo>
                <a:lnTo>
                  <a:pt x="820" y="787"/>
                </a:lnTo>
                <a:lnTo>
                  <a:pt x="801" y="802"/>
                </a:lnTo>
                <a:lnTo>
                  <a:pt x="779" y="813"/>
                </a:lnTo>
                <a:lnTo>
                  <a:pt x="756" y="820"/>
                </a:lnTo>
                <a:lnTo>
                  <a:pt x="731" y="822"/>
                </a:lnTo>
                <a:lnTo>
                  <a:pt x="127" y="822"/>
                </a:lnTo>
                <a:lnTo>
                  <a:pt x="101" y="820"/>
                </a:lnTo>
                <a:lnTo>
                  <a:pt x="77" y="813"/>
                </a:lnTo>
                <a:lnTo>
                  <a:pt x="56" y="802"/>
                </a:lnTo>
                <a:lnTo>
                  <a:pt x="38" y="787"/>
                </a:lnTo>
                <a:lnTo>
                  <a:pt x="22" y="769"/>
                </a:lnTo>
                <a:lnTo>
                  <a:pt x="10" y="748"/>
                </a:lnTo>
                <a:lnTo>
                  <a:pt x="3" y="725"/>
                </a:lnTo>
                <a:lnTo>
                  <a:pt x="0" y="701"/>
                </a:lnTo>
                <a:lnTo>
                  <a:pt x="0" y="122"/>
                </a:lnTo>
                <a:lnTo>
                  <a:pt x="3" y="98"/>
                </a:lnTo>
                <a:lnTo>
                  <a:pt x="10" y="75"/>
                </a:lnTo>
                <a:lnTo>
                  <a:pt x="22" y="54"/>
                </a:lnTo>
                <a:lnTo>
                  <a:pt x="38" y="36"/>
                </a:lnTo>
                <a:lnTo>
                  <a:pt x="56" y="21"/>
                </a:lnTo>
                <a:lnTo>
                  <a:pt x="77" y="10"/>
                </a:lnTo>
                <a:lnTo>
                  <a:pt x="101" y="3"/>
                </a:lnTo>
                <a:lnTo>
                  <a:pt x="127" y="0"/>
                </a:lnTo>
                <a:close/>
              </a:path>
            </a:pathLst>
          </a:custGeom>
          <a:solidFill>
            <a:srgbClr val="BFBFB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9" name="Freeform 10">
            <a:extLst>
              <a:ext uri="{FF2B5EF4-FFF2-40B4-BE49-F238E27FC236}">
                <a16:creationId xmlns:a16="http://schemas.microsoft.com/office/drawing/2014/main" id="{51623456-4FA5-46F3-B3D8-B281CCE1A3F8}"/>
              </a:ext>
            </a:extLst>
          </xdr:cNvPr>
          <xdr:cNvSpPr>
            <a:spLocks noEditPoints="1"/>
          </xdr:cNvSpPr>
        </xdr:nvSpPr>
        <xdr:spPr bwMode="auto">
          <a:xfrm>
            <a:off x="232" y="35"/>
            <a:ext cx="40" cy="41"/>
          </a:xfrm>
          <a:custGeom>
            <a:avLst/>
            <a:gdLst>
              <a:gd name="T0" fmla="*/ 80 w 799"/>
              <a:gd name="T1" fmla="*/ 7 h 768"/>
              <a:gd name="T2" fmla="*/ 41 w 799"/>
              <a:gd name="T3" fmla="*/ 25 h 768"/>
              <a:gd name="T4" fmla="*/ 13 w 799"/>
              <a:gd name="T5" fmla="*/ 59 h 768"/>
              <a:gd name="T6" fmla="*/ 4 w 799"/>
              <a:gd name="T7" fmla="*/ 100 h 768"/>
              <a:gd name="T8" fmla="*/ 6 w 799"/>
              <a:gd name="T9" fmla="*/ 690 h 768"/>
              <a:gd name="T10" fmla="*/ 26 w 799"/>
              <a:gd name="T11" fmla="*/ 728 h 768"/>
              <a:gd name="T12" fmla="*/ 59 w 799"/>
              <a:gd name="T13" fmla="*/ 754 h 768"/>
              <a:gd name="T14" fmla="*/ 104 w 799"/>
              <a:gd name="T15" fmla="*/ 764 h 768"/>
              <a:gd name="T16" fmla="*/ 718 w 799"/>
              <a:gd name="T17" fmla="*/ 761 h 768"/>
              <a:gd name="T18" fmla="*/ 757 w 799"/>
              <a:gd name="T19" fmla="*/ 743 h 768"/>
              <a:gd name="T20" fmla="*/ 784 w 799"/>
              <a:gd name="T21" fmla="*/ 710 h 768"/>
              <a:gd name="T22" fmla="*/ 794 w 799"/>
              <a:gd name="T23" fmla="*/ 668 h 768"/>
              <a:gd name="T24" fmla="*/ 792 w 799"/>
              <a:gd name="T25" fmla="*/ 79 h 768"/>
              <a:gd name="T26" fmla="*/ 772 w 799"/>
              <a:gd name="T27" fmla="*/ 41 h 768"/>
              <a:gd name="T28" fmla="*/ 739 w 799"/>
              <a:gd name="T29" fmla="*/ 14 h 768"/>
              <a:gd name="T30" fmla="*/ 695 w 799"/>
              <a:gd name="T31" fmla="*/ 5 h 768"/>
              <a:gd name="T32" fmla="*/ 104 w 799"/>
              <a:gd name="T33" fmla="*/ 0 h 768"/>
              <a:gd name="T34" fmla="*/ 719 w 799"/>
              <a:gd name="T35" fmla="*/ 3 h 768"/>
              <a:gd name="T36" fmla="*/ 760 w 799"/>
              <a:gd name="T37" fmla="*/ 22 h 768"/>
              <a:gd name="T38" fmla="*/ 788 w 799"/>
              <a:gd name="T39" fmla="*/ 57 h 768"/>
              <a:gd name="T40" fmla="*/ 799 w 799"/>
              <a:gd name="T41" fmla="*/ 100 h 768"/>
              <a:gd name="T42" fmla="*/ 797 w 799"/>
              <a:gd name="T43" fmla="*/ 691 h 768"/>
              <a:gd name="T44" fmla="*/ 776 w 799"/>
              <a:gd name="T45" fmla="*/ 731 h 768"/>
              <a:gd name="T46" fmla="*/ 741 w 799"/>
              <a:gd name="T47" fmla="*/ 758 h 768"/>
              <a:gd name="T48" fmla="*/ 695 w 799"/>
              <a:gd name="T49" fmla="*/ 768 h 768"/>
              <a:gd name="T50" fmla="*/ 79 w 799"/>
              <a:gd name="T51" fmla="*/ 765 h 768"/>
              <a:gd name="T52" fmla="*/ 39 w 799"/>
              <a:gd name="T53" fmla="*/ 746 h 768"/>
              <a:gd name="T54" fmla="*/ 10 w 799"/>
              <a:gd name="T55" fmla="*/ 712 h 768"/>
              <a:gd name="T56" fmla="*/ 0 w 799"/>
              <a:gd name="T57" fmla="*/ 668 h 768"/>
              <a:gd name="T58" fmla="*/ 2 w 799"/>
              <a:gd name="T59" fmla="*/ 78 h 768"/>
              <a:gd name="T60" fmla="*/ 22 w 799"/>
              <a:gd name="T61" fmla="*/ 38 h 768"/>
              <a:gd name="T62" fmla="*/ 57 w 799"/>
              <a:gd name="T63" fmla="*/ 11 h 768"/>
              <a:gd name="T64" fmla="*/ 104 w 799"/>
              <a:gd name="T65" fmla="*/ 0 h 76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</a:cxnLst>
            <a:rect l="0" t="0" r="r" b="b"/>
            <a:pathLst>
              <a:path w="799" h="768">
                <a:moveTo>
                  <a:pt x="104" y="5"/>
                </a:moveTo>
                <a:lnTo>
                  <a:pt x="80" y="7"/>
                </a:lnTo>
                <a:lnTo>
                  <a:pt x="59" y="14"/>
                </a:lnTo>
                <a:lnTo>
                  <a:pt x="41" y="25"/>
                </a:lnTo>
                <a:lnTo>
                  <a:pt x="26" y="41"/>
                </a:lnTo>
                <a:lnTo>
                  <a:pt x="13" y="59"/>
                </a:lnTo>
                <a:lnTo>
                  <a:pt x="6" y="79"/>
                </a:lnTo>
                <a:lnTo>
                  <a:pt x="4" y="100"/>
                </a:lnTo>
                <a:lnTo>
                  <a:pt x="4" y="668"/>
                </a:lnTo>
                <a:lnTo>
                  <a:pt x="6" y="690"/>
                </a:lnTo>
                <a:lnTo>
                  <a:pt x="13" y="710"/>
                </a:lnTo>
                <a:lnTo>
                  <a:pt x="26" y="728"/>
                </a:lnTo>
                <a:lnTo>
                  <a:pt x="41" y="743"/>
                </a:lnTo>
                <a:lnTo>
                  <a:pt x="59" y="754"/>
                </a:lnTo>
                <a:lnTo>
                  <a:pt x="80" y="761"/>
                </a:lnTo>
                <a:lnTo>
                  <a:pt x="104" y="764"/>
                </a:lnTo>
                <a:lnTo>
                  <a:pt x="695" y="764"/>
                </a:lnTo>
                <a:lnTo>
                  <a:pt x="718" y="761"/>
                </a:lnTo>
                <a:lnTo>
                  <a:pt x="739" y="754"/>
                </a:lnTo>
                <a:lnTo>
                  <a:pt x="757" y="743"/>
                </a:lnTo>
                <a:lnTo>
                  <a:pt x="772" y="728"/>
                </a:lnTo>
                <a:lnTo>
                  <a:pt x="784" y="710"/>
                </a:lnTo>
                <a:lnTo>
                  <a:pt x="792" y="690"/>
                </a:lnTo>
                <a:lnTo>
                  <a:pt x="794" y="668"/>
                </a:lnTo>
                <a:lnTo>
                  <a:pt x="794" y="100"/>
                </a:lnTo>
                <a:lnTo>
                  <a:pt x="792" y="79"/>
                </a:lnTo>
                <a:lnTo>
                  <a:pt x="784" y="59"/>
                </a:lnTo>
                <a:lnTo>
                  <a:pt x="772" y="41"/>
                </a:lnTo>
                <a:lnTo>
                  <a:pt x="757" y="25"/>
                </a:lnTo>
                <a:lnTo>
                  <a:pt x="739" y="14"/>
                </a:lnTo>
                <a:lnTo>
                  <a:pt x="718" y="7"/>
                </a:lnTo>
                <a:lnTo>
                  <a:pt x="695" y="5"/>
                </a:lnTo>
                <a:lnTo>
                  <a:pt x="104" y="5"/>
                </a:lnTo>
                <a:close/>
                <a:moveTo>
                  <a:pt x="104" y="0"/>
                </a:moveTo>
                <a:lnTo>
                  <a:pt x="695" y="0"/>
                </a:lnTo>
                <a:lnTo>
                  <a:pt x="719" y="3"/>
                </a:lnTo>
                <a:lnTo>
                  <a:pt x="741" y="11"/>
                </a:lnTo>
                <a:lnTo>
                  <a:pt x="760" y="22"/>
                </a:lnTo>
                <a:lnTo>
                  <a:pt x="776" y="38"/>
                </a:lnTo>
                <a:lnTo>
                  <a:pt x="788" y="57"/>
                </a:lnTo>
                <a:lnTo>
                  <a:pt x="797" y="78"/>
                </a:lnTo>
                <a:lnTo>
                  <a:pt x="799" y="100"/>
                </a:lnTo>
                <a:lnTo>
                  <a:pt x="799" y="668"/>
                </a:lnTo>
                <a:lnTo>
                  <a:pt x="797" y="691"/>
                </a:lnTo>
                <a:lnTo>
                  <a:pt x="788" y="712"/>
                </a:lnTo>
                <a:lnTo>
                  <a:pt x="776" y="731"/>
                </a:lnTo>
                <a:lnTo>
                  <a:pt x="760" y="746"/>
                </a:lnTo>
                <a:lnTo>
                  <a:pt x="741" y="758"/>
                </a:lnTo>
                <a:lnTo>
                  <a:pt x="719" y="765"/>
                </a:lnTo>
                <a:lnTo>
                  <a:pt x="695" y="768"/>
                </a:lnTo>
                <a:lnTo>
                  <a:pt x="104" y="768"/>
                </a:lnTo>
                <a:lnTo>
                  <a:pt x="79" y="765"/>
                </a:lnTo>
                <a:lnTo>
                  <a:pt x="57" y="758"/>
                </a:lnTo>
                <a:lnTo>
                  <a:pt x="39" y="746"/>
                </a:lnTo>
                <a:lnTo>
                  <a:pt x="22" y="731"/>
                </a:lnTo>
                <a:lnTo>
                  <a:pt x="10" y="712"/>
                </a:lnTo>
                <a:lnTo>
                  <a:pt x="2" y="691"/>
                </a:lnTo>
                <a:lnTo>
                  <a:pt x="0" y="668"/>
                </a:lnTo>
                <a:lnTo>
                  <a:pt x="0" y="100"/>
                </a:lnTo>
                <a:lnTo>
                  <a:pt x="2" y="78"/>
                </a:lnTo>
                <a:lnTo>
                  <a:pt x="10" y="57"/>
                </a:lnTo>
                <a:lnTo>
                  <a:pt x="22" y="38"/>
                </a:lnTo>
                <a:lnTo>
                  <a:pt x="39" y="22"/>
                </a:lnTo>
                <a:lnTo>
                  <a:pt x="57" y="11"/>
                </a:lnTo>
                <a:lnTo>
                  <a:pt x="79" y="3"/>
                </a:lnTo>
                <a:lnTo>
                  <a:pt x="104" y="0"/>
                </a:lnTo>
                <a:close/>
              </a:path>
            </a:pathLst>
          </a:custGeom>
          <a:solidFill>
            <a:srgbClr val="BFBFB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30" name="Freeform 11">
            <a:extLst>
              <a:ext uri="{FF2B5EF4-FFF2-40B4-BE49-F238E27FC236}">
                <a16:creationId xmlns:a16="http://schemas.microsoft.com/office/drawing/2014/main" id="{DB730B38-B1D6-435A-8933-CD4CEAA71487}"/>
              </a:ext>
            </a:extLst>
          </xdr:cNvPr>
          <xdr:cNvSpPr>
            <a:spLocks noEditPoints="1"/>
          </xdr:cNvSpPr>
        </xdr:nvSpPr>
        <xdr:spPr bwMode="auto">
          <a:xfrm>
            <a:off x="230" y="34"/>
            <a:ext cx="43" cy="43"/>
          </a:xfrm>
          <a:custGeom>
            <a:avLst/>
            <a:gdLst>
              <a:gd name="T0" fmla="*/ 99 w 857"/>
              <a:gd name="T1" fmla="*/ 8 h 822"/>
              <a:gd name="T2" fmla="*/ 51 w 857"/>
              <a:gd name="T3" fmla="*/ 30 h 822"/>
              <a:gd name="T4" fmla="*/ 17 w 857"/>
              <a:gd name="T5" fmla="*/ 71 h 822"/>
              <a:gd name="T6" fmla="*/ 6 w 857"/>
              <a:gd name="T7" fmla="*/ 122 h 822"/>
              <a:gd name="T8" fmla="*/ 9 w 857"/>
              <a:gd name="T9" fmla="*/ 727 h 822"/>
              <a:gd name="T10" fmla="*/ 32 w 857"/>
              <a:gd name="T11" fmla="*/ 774 h 822"/>
              <a:gd name="T12" fmla="*/ 74 w 857"/>
              <a:gd name="T13" fmla="*/ 806 h 822"/>
              <a:gd name="T14" fmla="*/ 127 w 857"/>
              <a:gd name="T15" fmla="*/ 818 h 822"/>
              <a:gd name="T16" fmla="*/ 758 w 857"/>
              <a:gd name="T17" fmla="*/ 815 h 822"/>
              <a:gd name="T18" fmla="*/ 808 w 857"/>
              <a:gd name="T19" fmla="*/ 792 h 822"/>
              <a:gd name="T20" fmla="*/ 840 w 857"/>
              <a:gd name="T21" fmla="*/ 753 h 822"/>
              <a:gd name="T22" fmla="*/ 853 w 857"/>
              <a:gd name="T23" fmla="*/ 701 h 822"/>
              <a:gd name="T24" fmla="*/ 850 w 857"/>
              <a:gd name="T25" fmla="*/ 95 h 822"/>
              <a:gd name="T26" fmla="*/ 827 w 857"/>
              <a:gd name="T27" fmla="*/ 48 h 822"/>
              <a:gd name="T28" fmla="*/ 785 w 857"/>
              <a:gd name="T29" fmla="*/ 16 h 822"/>
              <a:gd name="T30" fmla="*/ 731 w 857"/>
              <a:gd name="T31" fmla="*/ 5 h 822"/>
              <a:gd name="T32" fmla="*/ 127 w 857"/>
              <a:gd name="T33" fmla="*/ 0 h 822"/>
              <a:gd name="T34" fmla="*/ 756 w 857"/>
              <a:gd name="T35" fmla="*/ 3 h 822"/>
              <a:gd name="T36" fmla="*/ 801 w 857"/>
              <a:gd name="T37" fmla="*/ 21 h 822"/>
              <a:gd name="T38" fmla="*/ 836 w 857"/>
              <a:gd name="T39" fmla="*/ 54 h 822"/>
              <a:gd name="T40" fmla="*/ 855 w 857"/>
              <a:gd name="T41" fmla="*/ 98 h 822"/>
              <a:gd name="T42" fmla="*/ 857 w 857"/>
              <a:gd name="T43" fmla="*/ 701 h 822"/>
              <a:gd name="T44" fmla="*/ 848 w 857"/>
              <a:gd name="T45" fmla="*/ 748 h 822"/>
              <a:gd name="T46" fmla="*/ 820 w 857"/>
              <a:gd name="T47" fmla="*/ 787 h 822"/>
              <a:gd name="T48" fmla="*/ 780 w 857"/>
              <a:gd name="T49" fmla="*/ 813 h 822"/>
              <a:gd name="T50" fmla="*/ 731 w 857"/>
              <a:gd name="T51" fmla="*/ 822 h 822"/>
              <a:gd name="T52" fmla="*/ 102 w 857"/>
              <a:gd name="T53" fmla="*/ 820 h 822"/>
              <a:gd name="T54" fmla="*/ 57 w 857"/>
              <a:gd name="T55" fmla="*/ 802 h 822"/>
              <a:gd name="T56" fmla="*/ 22 w 857"/>
              <a:gd name="T57" fmla="*/ 769 h 822"/>
              <a:gd name="T58" fmla="*/ 4 w 857"/>
              <a:gd name="T59" fmla="*/ 725 h 822"/>
              <a:gd name="T60" fmla="*/ 0 w 857"/>
              <a:gd name="T61" fmla="*/ 122 h 822"/>
              <a:gd name="T62" fmla="*/ 11 w 857"/>
              <a:gd name="T63" fmla="*/ 75 h 822"/>
              <a:gd name="T64" fmla="*/ 38 w 857"/>
              <a:gd name="T65" fmla="*/ 36 h 822"/>
              <a:gd name="T66" fmla="*/ 78 w 857"/>
              <a:gd name="T67" fmla="*/ 10 h 822"/>
              <a:gd name="T68" fmla="*/ 127 w 857"/>
              <a:gd name="T69" fmla="*/ 0 h 82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</a:cxnLst>
            <a:rect l="0" t="0" r="r" b="b"/>
            <a:pathLst>
              <a:path w="857" h="822">
                <a:moveTo>
                  <a:pt x="127" y="5"/>
                </a:moveTo>
                <a:lnTo>
                  <a:pt x="99" y="8"/>
                </a:lnTo>
                <a:lnTo>
                  <a:pt x="74" y="16"/>
                </a:lnTo>
                <a:lnTo>
                  <a:pt x="51" y="30"/>
                </a:lnTo>
                <a:lnTo>
                  <a:pt x="32" y="48"/>
                </a:lnTo>
                <a:lnTo>
                  <a:pt x="17" y="71"/>
                </a:lnTo>
                <a:lnTo>
                  <a:pt x="9" y="95"/>
                </a:lnTo>
                <a:lnTo>
                  <a:pt x="6" y="122"/>
                </a:lnTo>
                <a:lnTo>
                  <a:pt x="6" y="701"/>
                </a:lnTo>
                <a:lnTo>
                  <a:pt x="9" y="727"/>
                </a:lnTo>
                <a:lnTo>
                  <a:pt x="17" y="753"/>
                </a:lnTo>
                <a:lnTo>
                  <a:pt x="32" y="774"/>
                </a:lnTo>
                <a:lnTo>
                  <a:pt x="51" y="792"/>
                </a:lnTo>
                <a:lnTo>
                  <a:pt x="74" y="806"/>
                </a:lnTo>
                <a:lnTo>
                  <a:pt x="99" y="815"/>
                </a:lnTo>
                <a:lnTo>
                  <a:pt x="127" y="818"/>
                </a:lnTo>
                <a:lnTo>
                  <a:pt x="731" y="818"/>
                </a:lnTo>
                <a:lnTo>
                  <a:pt x="758" y="815"/>
                </a:lnTo>
                <a:lnTo>
                  <a:pt x="785" y="806"/>
                </a:lnTo>
                <a:lnTo>
                  <a:pt x="808" y="792"/>
                </a:lnTo>
                <a:lnTo>
                  <a:pt x="827" y="774"/>
                </a:lnTo>
                <a:lnTo>
                  <a:pt x="840" y="753"/>
                </a:lnTo>
                <a:lnTo>
                  <a:pt x="850" y="727"/>
                </a:lnTo>
                <a:lnTo>
                  <a:pt x="853" y="701"/>
                </a:lnTo>
                <a:lnTo>
                  <a:pt x="853" y="122"/>
                </a:lnTo>
                <a:lnTo>
                  <a:pt x="850" y="95"/>
                </a:lnTo>
                <a:lnTo>
                  <a:pt x="840" y="71"/>
                </a:lnTo>
                <a:lnTo>
                  <a:pt x="827" y="48"/>
                </a:lnTo>
                <a:lnTo>
                  <a:pt x="808" y="30"/>
                </a:lnTo>
                <a:lnTo>
                  <a:pt x="785" y="16"/>
                </a:lnTo>
                <a:lnTo>
                  <a:pt x="758" y="8"/>
                </a:lnTo>
                <a:lnTo>
                  <a:pt x="731" y="5"/>
                </a:lnTo>
                <a:lnTo>
                  <a:pt x="127" y="5"/>
                </a:lnTo>
                <a:close/>
                <a:moveTo>
                  <a:pt x="127" y="0"/>
                </a:moveTo>
                <a:lnTo>
                  <a:pt x="731" y="0"/>
                </a:lnTo>
                <a:lnTo>
                  <a:pt x="756" y="3"/>
                </a:lnTo>
                <a:lnTo>
                  <a:pt x="780" y="10"/>
                </a:lnTo>
                <a:lnTo>
                  <a:pt x="801" y="21"/>
                </a:lnTo>
                <a:lnTo>
                  <a:pt x="820" y="36"/>
                </a:lnTo>
                <a:lnTo>
                  <a:pt x="836" y="54"/>
                </a:lnTo>
                <a:lnTo>
                  <a:pt x="848" y="75"/>
                </a:lnTo>
                <a:lnTo>
                  <a:pt x="855" y="98"/>
                </a:lnTo>
                <a:lnTo>
                  <a:pt x="857" y="122"/>
                </a:lnTo>
                <a:lnTo>
                  <a:pt x="857" y="701"/>
                </a:lnTo>
                <a:lnTo>
                  <a:pt x="855" y="725"/>
                </a:lnTo>
                <a:lnTo>
                  <a:pt x="848" y="748"/>
                </a:lnTo>
                <a:lnTo>
                  <a:pt x="836" y="769"/>
                </a:lnTo>
                <a:lnTo>
                  <a:pt x="820" y="787"/>
                </a:lnTo>
                <a:lnTo>
                  <a:pt x="801" y="802"/>
                </a:lnTo>
                <a:lnTo>
                  <a:pt x="780" y="813"/>
                </a:lnTo>
                <a:lnTo>
                  <a:pt x="756" y="820"/>
                </a:lnTo>
                <a:lnTo>
                  <a:pt x="731" y="822"/>
                </a:lnTo>
                <a:lnTo>
                  <a:pt x="127" y="822"/>
                </a:lnTo>
                <a:lnTo>
                  <a:pt x="102" y="820"/>
                </a:lnTo>
                <a:lnTo>
                  <a:pt x="78" y="813"/>
                </a:lnTo>
                <a:lnTo>
                  <a:pt x="57" y="802"/>
                </a:lnTo>
                <a:lnTo>
                  <a:pt x="38" y="787"/>
                </a:lnTo>
                <a:lnTo>
                  <a:pt x="22" y="769"/>
                </a:lnTo>
                <a:lnTo>
                  <a:pt x="11" y="748"/>
                </a:lnTo>
                <a:lnTo>
                  <a:pt x="4" y="725"/>
                </a:lnTo>
                <a:lnTo>
                  <a:pt x="0" y="701"/>
                </a:lnTo>
                <a:lnTo>
                  <a:pt x="0" y="122"/>
                </a:lnTo>
                <a:lnTo>
                  <a:pt x="4" y="98"/>
                </a:lnTo>
                <a:lnTo>
                  <a:pt x="11" y="75"/>
                </a:lnTo>
                <a:lnTo>
                  <a:pt x="22" y="54"/>
                </a:lnTo>
                <a:lnTo>
                  <a:pt x="38" y="36"/>
                </a:lnTo>
                <a:lnTo>
                  <a:pt x="57" y="21"/>
                </a:lnTo>
                <a:lnTo>
                  <a:pt x="78" y="10"/>
                </a:lnTo>
                <a:lnTo>
                  <a:pt x="102" y="3"/>
                </a:lnTo>
                <a:lnTo>
                  <a:pt x="127" y="0"/>
                </a:lnTo>
                <a:close/>
              </a:path>
            </a:pathLst>
          </a:custGeom>
          <a:solidFill>
            <a:srgbClr val="BFBFB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31" name="Freeform 12">
            <a:extLst>
              <a:ext uri="{FF2B5EF4-FFF2-40B4-BE49-F238E27FC236}">
                <a16:creationId xmlns:a16="http://schemas.microsoft.com/office/drawing/2014/main" id="{10E84408-96BD-4ED1-967C-D113205467B6}"/>
              </a:ext>
            </a:extLst>
          </xdr:cNvPr>
          <xdr:cNvSpPr>
            <a:spLocks/>
          </xdr:cNvSpPr>
        </xdr:nvSpPr>
        <xdr:spPr bwMode="auto">
          <a:xfrm>
            <a:off x="125" y="41"/>
            <a:ext cx="30" cy="29"/>
          </a:xfrm>
          <a:custGeom>
            <a:avLst/>
            <a:gdLst>
              <a:gd name="T0" fmla="*/ 310 w 605"/>
              <a:gd name="T1" fmla="*/ 2 h 555"/>
              <a:gd name="T2" fmla="*/ 321 w 605"/>
              <a:gd name="T3" fmla="*/ 13 h 555"/>
              <a:gd name="T4" fmla="*/ 326 w 605"/>
              <a:gd name="T5" fmla="*/ 28 h 555"/>
              <a:gd name="T6" fmla="*/ 327 w 605"/>
              <a:gd name="T7" fmla="*/ 44 h 555"/>
              <a:gd name="T8" fmla="*/ 330 w 605"/>
              <a:gd name="T9" fmla="*/ 75 h 555"/>
              <a:gd name="T10" fmla="*/ 333 w 605"/>
              <a:gd name="T11" fmla="*/ 113 h 555"/>
              <a:gd name="T12" fmla="*/ 337 w 605"/>
              <a:gd name="T13" fmla="*/ 146 h 555"/>
              <a:gd name="T14" fmla="*/ 338 w 605"/>
              <a:gd name="T15" fmla="*/ 167 h 555"/>
              <a:gd name="T16" fmla="*/ 429 w 605"/>
              <a:gd name="T17" fmla="*/ 228 h 555"/>
              <a:gd name="T18" fmla="*/ 451 w 605"/>
              <a:gd name="T19" fmla="*/ 211 h 555"/>
              <a:gd name="T20" fmla="*/ 514 w 605"/>
              <a:gd name="T21" fmla="*/ 283 h 555"/>
              <a:gd name="T22" fmla="*/ 536 w 605"/>
              <a:gd name="T23" fmla="*/ 264 h 555"/>
              <a:gd name="T24" fmla="*/ 605 w 605"/>
              <a:gd name="T25" fmla="*/ 344 h 555"/>
              <a:gd name="T26" fmla="*/ 386 w 605"/>
              <a:gd name="T27" fmla="*/ 303 h 555"/>
              <a:gd name="T28" fmla="*/ 382 w 605"/>
              <a:gd name="T29" fmla="*/ 301 h 555"/>
              <a:gd name="T30" fmla="*/ 369 w 605"/>
              <a:gd name="T31" fmla="*/ 298 h 555"/>
              <a:gd name="T32" fmla="*/ 354 w 605"/>
              <a:gd name="T33" fmla="*/ 298 h 555"/>
              <a:gd name="T34" fmla="*/ 342 w 605"/>
              <a:gd name="T35" fmla="*/ 306 h 555"/>
              <a:gd name="T36" fmla="*/ 337 w 605"/>
              <a:gd name="T37" fmla="*/ 326 h 555"/>
              <a:gd name="T38" fmla="*/ 418 w 605"/>
              <a:gd name="T39" fmla="*/ 539 h 555"/>
              <a:gd name="T40" fmla="*/ 324 w 605"/>
              <a:gd name="T41" fmla="*/ 533 h 555"/>
              <a:gd name="T42" fmla="*/ 188 w 605"/>
              <a:gd name="T43" fmla="*/ 555 h 555"/>
              <a:gd name="T44" fmla="*/ 273 w 605"/>
              <a:gd name="T45" fmla="*/ 472 h 555"/>
              <a:gd name="T46" fmla="*/ 267 w 605"/>
              <a:gd name="T47" fmla="*/ 314 h 555"/>
              <a:gd name="T48" fmla="*/ 258 w 605"/>
              <a:gd name="T49" fmla="*/ 301 h 555"/>
              <a:gd name="T50" fmla="*/ 243 w 605"/>
              <a:gd name="T51" fmla="*/ 297 h 555"/>
              <a:gd name="T52" fmla="*/ 230 w 605"/>
              <a:gd name="T53" fmla="*/ 300 h 555"/>
              <a:gd name="T54" fmla="*/ 220 w 605"/>
              <a:gd name="T55" fmla="*/ 303 h 555"/>
              <a:gd name="T56" fmla="*/ 0 w 605"/>
              <a:gd name="T57" fmla="*/ 379 h 555"/>
              <a:gd name="T58" fmla="*/ 70 w 605"/>
              <a:gd name="T59" fmla="*/ 297 h 555"/>
              <a:gd name="T60" fmla="*/ 91 w 605"/>
              <a:gd name="T61" fmla="*/ 264 h 555"/>
              <a:gd name="T62" fmla="*/ 155 w 605"/>
              <a:gd name="T63" fmla="*/ 243 h 555"/>
              <a:gd name="T64" fmla="*/ 176 w 605"/>
              <a:gd name="T65" fmla="*/ 211 h 555"/>
              <a:gd name="T66" fmla="*/ 267 w 605"/>
              <a:gd name="T67" fmla="*/ 170 h 555"/>
              <a:gd name="T68" fmla="*/ 268 w 605"/>
              <a:gd name="T69" fmla="*/ 159 h 555"/>
              <a:gd name="T70" fmla="*/ 271 w 605"/>
              <a:gd name="T71" fmla="*/ 131 h 555"/>
              <a:gd name="T72" fmla="*/ 274 w 605"/>
              <a:gd name="T73" fmla="*/ 93 h 555"/>
              <a:gd name="T74" fmla="*/ 277 w 605"/>
              <a:gd name="T75" fmla="*/ 59 h 555"/>
              <a:gd name="T76" fmla="*/ 279 w 605"/>
              <a:gd name="T77" fmla="*/ 34 h 555"/>
              <a:gd name="T78" fmla="*/ 281 w 605"/>
              <a:gd name="T79" fmla="*/ 21 h 555"/>
              <a:gd name="T80" fmla="*/ 288 w 605"/>
              <a:gd name="T81" fmla="*/ 6 h 555"/>
              <a:gd name="T82" fmla="*/ 303 w 605"/>
              <a:gd name="T83" fmla="*/ 0 h 55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</a:cxnLst>
            <a:rect l="0" t="0" r="r" b="b"/>
            <a:pathLst>
              <a:path w="605" h="555">
                <a:moveTo>
                  <a:pt x="303" y="0"/>
                </a:moveTo>
                <a:lnTo>
                  <a:pt x="310" y="2"/>
                </a:lnTo>
                <a:lnTo>
                  <a:pt x="317" y="6"/>
                </a:lnTo>
                <a:lnTo>
                  <a:pt x="321" y="13"/>
                </a:lnTo>
                <a:lnTo>
                  <a:pt x="324" y="21"/>
                </a:lnTo>
                <a:lnTo>
                  <a:pt x="326" y="28"/>
                </a:lnTo>
                <a:lnTo>
                  <a:pt x="326" y="34"/>
                </a:lnTo>
                <a:lnTo>
                  <a:pt x="327" y="44"/>
                </a:lnTo>
                <a:lnTo>
                  <a:pt x="328" y="59"/>
                </a:lnTo>
                <a:lnTo>
                  <a:pt x="330" y="75"/>
                </a:lnTo>
                <a:lnTo>
                  <a:pt x="331" y="93"/>
                </a:lnTo>
                <a:lnTo>
                  <a:pt x="333" y="113"/>
                </a:lnTo>
                <a:lnTo>
                  <a:pt x="334" y="131"/>
                </a:lnTo>
                <a:lnTo>
                  <a:pt x="337" y="146"/>
                </a:lnTo>
                <a:lnTo>
                  <a:pt x="338" y="159"/>
                </a:lnTo>
                <a:lnTo>
                  <a:pt x="338" y="167"/>
                </a:lnTo>
                <a:lnTo>
                  <a:pt x="339" y="170"/>
                </a:lnTo>
                <a:lnTo>
                  <a:pt x="429" y="228"/>
                </a:lnTo>
                <a:lnTo>
                  <a:pt x="429" y="211"/>
                </a:lnTo>
                <a:lnTo>
                  <a:pt x="451" y="211"/>
                </a:lnTo>
                <a:lnTo>
                  <a:pt x="451" y="243"/>
                </a:lnTo>
                <a:lnTo>
                  <a:pt x="514" y="283"/>
                </a:lnTo>
                <a:lnTo>
                  <a:pt x="514" y="264"/>
                </a:lnTo>
                <a:lnTo>
                  <a:pt x="536" y="264"/>
                </a:lnTo>
                <a:lnTo>
                  <a:pt x="536" y="297"/>
                </a:lnTo>
                <a:lnTo>
                  <a:pt x="605" y="344"/>
                </a:lnTo>
                <a:lnTo>
                  <a:pt x="605" y="379"/>
                </a:lnTo>
                <a:lnTo>
                  <a:pt x="386" y="303"/>
                </a:lnTo>
                <a:lnTo>
                  <a:pt x="385" y="303"/>
                </a:lnTo>
                <a:lnTo>
                  <a:pt x="382" y="301"/>
                </a:lnTo>
                <a:lnTo>
                  <a:pt x="375" y="300"/>
                </a:lnTo>
                <a:lnTo>
                  <a:pt x="369" y="298"/>
                </a:lnTo>
                <a:lnTo>
                  <a:pt x="362" y="297"/>
                </a:lnTo>
                <a:lnTo>
                  <a:pt x="354" y="298"/>
                </a:lnTo>
                <a:lnTo>
                  <a:pt x="348" y="301"/>
                </a:lnTo>
                <a:lnTo>
                  <a:pt x="342" y="306"/>
                </a:lnTo>
                <a:lnTo>
                  <a:pt x="339" y="314"/>
                </a:lnTo>
                <a:lnTo>
                  <a:pt x="337" y="326"/>
                </a:lnTo>
                <a:lnTo>
                  <a:pt x="332" y="472"/>
                </a:lnTo>
                <a:lnTo>
                  <a:pt x="418" y="539"/>
                </a:lnTo>
                <a:lnTo>
                  <a:pt x="418" y="555"/>
                </a:lnTo>
                <a:lnTo>
                  <a:pt x="324" y="533"/>
                </a:lnTo>
                <a:lnTo>
                  <a:pt x="281" y="533"/>
                </a:lnTo>
                <a:lnTo>
                  <a:pt x="188" y="555"/>
                </a:lnTo>
                <a:lnTo>
                  <a:pt x="188" y="539"/>
                </a:lnTo>
                <a:lnTo>
                  <a:pt x="273" y="472"/>
                </a:lnTo>
                <a:lnTo>
                  <a:pt x="268" y="326"/>
                </a:lnTo>
                <a:lnTo>
                  <a:pt x="267" y="314"/>
                </a:lnTo>
                <a:lnTo>
                  <a:pt x="263" y="306"/>
                </a:lnTo>
                <a:lnTo>
                  <a:pt x="258" y="301"/>
                </a:lnTo>
                <a:lnTo>
                  <a:pt x="251" y="298"/>
                </a:lnTo>
                <a:lnTo>
                  <a:pt x="243" y="297"/>
                </a:lnTo>
                <a:lnTo>
                  <a:pt x="236" y="298"/>
                </a:lnTo>
                <a:lnTo>
                  <a:pt x="230" y="300"/>
                </a:lnTo>
                <a:lnTo>
                  <a:pt x="224" y="301"/>
                </a:lnTo>
                <a:lnTo>
                  <a:pt x="220" y="303"/>
                </a:lnTo>
                <a:lnTo>
                  <a:pt x="219" y="303"/>
                </a:lnTo>
                <a:lnTo>
                  <a:pt x="0" y="379"/>
                </a:lnTo>
                <a:lnTo>
                  <a:pt x="0" y="344"/>
                </a:lnTo>
                <a:lnTo>
                  <a:pt x="70" y="297"/>
                </a:lnTo>
                <a:lnTo>
                  <a:pt x="70" y="264"/>
                </a:lnTo>
                <a:lnTo>
                  <a:pt x="91" y="264"/>
                </a:lnTo>
                <a:lnTo>
                  <a:pt x="91" y="283"/>
                </a:lnTo>
                <a:lnTo>
                  <a:pt x="155" y="243"/>
                </a:lnTo>
                <a:lnTo>
                  <a:pt x="155" y="211"/>
                </a:lnTo>
                <a:lnTo>
                  <a:pt x="176" y="211"/>
                </a:lnTo>
                <a:lnTo>
                  <a:pt x="176" y="228"/>
                </a:lnTo>
                <a:lnTo>
                  <a:pt x="267" y="170"/>
                </a:lnTo>
                <a:lnTo>
                  <a:pt x="267" y="167"/>
                </a:lnTo>
                <a:lnTo>
                  <a:pt x="268" y="159"/>
                </a:lnTo>
                <a:lnTo>
                  <a:pt x="269" y="146"/>
                </a:lnTo>
                <a:lnTo>
                  <a:pt x="271" y="131"/>
                </a:lnTo>
                <a:lnTo>
                  <a:pt x="273" y="113"/>
                </a:lnTo>
                <a:lnTo>
                  <a:pt x="274" y="93"/>
                </a:lnTo>
                <a:lnTo>
                  <a:pt x="276" y="75"/>
                </a:lnTo>
                <a:lnTo>
                  <a:pt x="277" y="59"/>
                </a:lnTo>
                <a:lnTo>
                  <a:pt x="278" y="44"/>
                </a:lnTo>
                <a:lnTo>
                  <a:pt x="279" y="34"/>
                </a:lnTo>
                <a:lnTo>
                  <a:pt x="280" y="28"/>
                </a:lnTo>
                <a:lnTo>
                  <a:pt x="281" y="21"/>
                </a:lnTo>
                <a:lnTo>
                  <a:pt x="284" y="13"/>
                </a:lnTo>
                <a:lnTo>
                  <a:pt x="288" y="6"/>
                </a:lnTo>
                <a:lnTo>
                  <a:pt x="295" y="2"/>
                </a:lnTo>
                <a:lnTo>
                  <a:pt x="303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32" name="Freeform 13">
            <a:extLst>
              <a:ext uri="{FF2B5EF4-FFF2-40B4-BE49-F238E27FC236}">
                <a16:creationId xmlns:a16="http://schemas.microsoft.com/office/drawing/2014/main" id="{E1804628-3CB9-46FE-AA92-9C383ED67881}"/>
              </a:ext>
            </a:extLst>
          </xdr:cNvPr>
          <xdr:cNvSpPr>
            <a:spLocks noEditPoints="1"/>
          </xdr:cNvSpPr>
        </xdr:nvSpPr>
        <xdr:spPr bwMode="auto">
          <a:xfrm>
            <a:off x="115" y="30"/>
            <a:ext cx="51" cy="51"/>
          </a:xfrm>
          <a:custGeom>
            <a:avLst/>
            <a:gdLst>
              <a:gd name="T0" fmla="*/ 152 w 1019"/>
              <a:gd name="T1" fmla="*/ 19 h 976"/>
              <a:gd name="T2" fmla="*/ 100 w 1019"/>
              <a:gd name="T3" fmla="*/ 38 h 976"/>
              <a:gd name="T4" fmla="*/ 57 w 1019"/>
              <a:gd name="T5" fmla="*/ 73 h 976"/>
              <a:gd name="T6" fmla="*/ 29 w 1019"/>
              <a:gd name="T7" fmla="*/ 119 h 976"/>
              <a:gd name="T8" fmla="*/ 18 w 1019"/>
              <a:gd name="T9" fmla="*/ 175 h 976"/>
              <a:gd name="T10" fmla="*/ 20 w 1019"/>
              <a:gd name="T11" fmla="*/ 831 h 976"/>
              <a:gd name="T12" fmla="*/ 40 w 1019"/>
              <a:gd name="T13" fmla="*/ 882 h 976"/>
              <a:gd name="T14" fmla="*/ 77 w 1019"/>
              <a:gd name="T15" fmla="*/ 923 h 976"/>
              <a:gd name="T16" fmla="*/ 125 w 1019"/>
              <a:gd name="T17" fmla="*/ 950 h 976"/>
              <a:gd name="T18" fmla="*/ 183 w 1019"/>
              <a:gd name="T19" fmla="*/ 960 h 976"/>
              <a:gd name="T20" fmla="*/ 867 w 1019"/>
              <a:gd name="T21" fmla="*/ 957 h 976"/>
              <a:gd name="T22" fmla="*/ 920 w 1019"/>
              <a:gd name="T23" fmla="*/ 938 h 976"/>
              <a:gd name="T24" fmla="*/ 963 w 1019"/>
              <a:gd name="T25" fmla="*/ 904 h 976"/>
              <a:gd name="T26" fmla="*/ 991 w 1019"/>
              <a:gd name="T27" fmla="*/ 857 h 976"/>
              <a:gd name="T28" fmla="*/ 1001 w 1019"/>
              <a:gd name="T29" fmla="*/ 802 h 976"/>
              <a:gd name="T30" fmla="*/ 999 w 1019"/>
              <a:gd name="T31" fmla="*/ 147 h 976"/>
              <a:gd name="T32" fmla="*/ 979 w 1019"/>
              <a:gd name="T33" fmla="*/ 95 h 976"/>
              <a:gd name="T34" fmla="*/ 943 w 1019"/>
              <a:gd name="T35" fmla="*/ 54 h 976"/>
              <a:gd name="T36" fmla="*/ 894 w 1019"/>
              <a:gd name="T37" fmla="*/ 27 h 976"/>
              <a:gd name="T38" fmla="*/ 837 w 1019"/>
              <a:gd name="T39" fmla="*/ 17 h 976"/>
              <a:gd name="T40" fmla="*/ 183 w 1019"/>
              <a:gd name="T41" fmla="*/ 0 h 976"/>
              <a:gd name="T42" fmla="*/ 870 w 1019"/>
              <a:gd name="T43" fmla="*/ 3 h 976"/>
              <a:gd name="T44" fmla="*/ 928 w 1019"/>
              <a:gd name="T45" fmla="*/ 24 h 976"/>
              <a:gd name="T46" fmla="*/ 976 w 1019"/>
              <a:gd name="T47" fmla="*/ 62 h 976"/>
              <a:gd name="T48" fmla="*/ 1007 w 1019"/>
              <a:gd name="T49" fmla="*/ 113 h 976"/>
              <a:gd name="T50" fmla="*/ 1019 w 1019"/>
              <a:gd name="T51" fmla="*/ 175 h 976"/>
              <a:gd name="T52" fmla="*/ 1015 w 1019"/>
              <a:gd name="T53" fmla="*/ 834 h 976"/>
              <a:gd name="T54" fmla="*/ 993 w 1019"/>
              <a:gd name="T55" fmla="*/ 890 h 976"/>
              <a:gd name="T56" fmla="*/ 954 w 1019"/>
              <a:gd name="T57" fmla="*/ 935 h 976"/>
              <a:gd name="T58" fmla="*/ 900 w 1019"/>
              <a:gd name="T59" fmla="*/ 965 h 976"/>
              <a:gd name="T60" fmla="*/ 837 w 1019"/>
              <a:gd name="T61" fmla="*/ 976 h 976"/>
              <a:gd name="T62" fmla="*/ 150 w 1019"/>
              <a:gd name="T63" fmla="*/ 973 h 976"/>
              <a:gd name="T64" fmla="*/ 91 w 1019"/>
              <a:gd name="T65" fmla="*/ 952 h 976"/>
              <a:gd name="T66" fmla="*/ 43 w 1019"/>
              <a:gd name="T67" fmla="*/ 914 h 976"/>
              <a:gd name="T68" fmla="*/ 12 w 1019"/>
              <a:gd name="T69" fmla="*/ 863 h 976"/>
              <a:gd name="T70" fmla="*/ 0 w 1019"/>
              <a:gd name="T71" fmla="*/ 802 h 976"/>
              <a:gd name="T72" fmla="*/ 4 w 1019"/>
              <a:gd name="T73" fmla="*/ 143 h 976"/>
              <a:gd name="T74" fmla="*/ 26 w 1019"/>
              <a:gd name="T75" fmla="*/ 86 h 976"/>
              <a:gd name="T76" fmla="*/ 65 w 1019"/>
              <a:gd name="T77" fmla="*/ 41 h 976"/>
              <a:gd name="T78" fmla="*/ 119 w 1019"/>
              <a:gd name="T79" fmla="*/ 11 h 976"/>
              <a:gd name="T80" fmla="*/ 183 w 1019"/>
              <a:gd name="T81" fmla="*/ 0 h 9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</a:cxnLst>
            <a:rect l="0" t="0" r="r" b="b"/>
            <a:pathLst>
              <a:path w="1019" h="976">
                <a:moveTo>
                  <a:pt x="183" y="17"/>
                </a:moveTo>
                <a:lnTo>
                  <a:pt x="152" y="19"/>
                </a:lnTo>
                <a:lnTo>
                  <a:pt x="125" y="27"/>
                </a:lnTo>
                <a:lnTo>
                  <a:pt x="100" y="38"/>
                </a:lnTo>
                <a:lnTo>
                  <a:pt x="77" y="54"/>
                </a:lnTo>
                <a:lnTo>
                  <a:pt x="57" y="73"/>
                </a:lnTo>
                <a:lnTo>
                  <a:pt x="40" y="95"/>
                </a:lnTo>
                <a:lnTo>
                  <a:pt x="29" y="119"/>
                </a:lnTo>
                <a:lnTo>
                  <a:pt x="20" y="147"/>
                </a:lnTo>
                <a:lnTo>
                  <a:pt x="18" y="175"/>
                </a:lnTo>
                <a:lnTo>
                  <a:pt x="18" y="802"/>
                </a:lnTo>
                <a:lnTo>
                  <a:pt x="20" y="831"/>
                </a:lnTo>
                <a:lnTo>
                  <a:pt x="29" y="857"/>
                </a:lnTo>
                <a:lnTo>
                  <a:pt x="40" y="882"/>
                </a:lnTo>
                <a:lnTo>
                  <a:pt x="57" y="904"/>
                </a:lnTo>
                <a:lnTo>
                  <a:pt x="77" y="923"/>
                </a:lnTo>
                <a:lnTo>
                  <a:pt x="100" y="938"/>
                </a:lnTo>
                <a:lnTo>
                  <a:pt x="125" y="950"/>
                </a:lnTo>
                <a:lnTo>
                  <a:pt x="152" y="957"/>
                </a:lnTo>
                <a:lnTo>
                  <a:pt x="183" y="960"/>
                </a:lnTo>
                <a:lnTo>
                  <a:pt x="837" y="960"/>
                </a:lnTo>
                <a:lnTo>
                  <a:pt x="867" y="957"/>
                </a:lnTo>
                <a:lnTo>
                  <a:pt x="894" y="950"/>
                </a:lnTo>
                <a:lnTo>
                  <a:pt x="920" y="938"/>
                </a:lnTo>
                <a:lnTo>
                  <a:pt x="943" y="923"/>
                </a:lnTo>
                <a:lnTo>
                  <a:pt x="963" y="904"/>
                </a:lnTo>
                <a:lnTo>
                  <a:pt x="979" y="882"/>
                </a:lnTo>
                <a:lnTo>
                  <a:pt x="991" y="857"/>
                </a:lnTo>
                <a:lnTo>
                  <a:pt x="999" y="831"/>
                </a:lnTo>
                <a:lnTo>
                  <a:pt x="1001" y="802"/>
                </a:lnTo>
                <a:lnTo>
                  <a:pt x="1001" y="175"/>
                </a:lnTo>
                <a:lnTo>
                  <a:pt x="999" y="147"/>
                </a:lnTo>
                <a:lnTo>
                  <a:pt x="991" y="119"/>
                </a:lnTo>
                <a:lnTo>
                  <a:pt x="979" y="95"/>
                </a:lnTo>
                <a:lnTo>
                  <a:pt x="963" y="73"/>
                </a:lnTo>
                <a:lnTo>
                  <a:pt x="943" y="54"/>
                </a:lnTo>
                <a:lnTo>
                  <a:pt x="920" y="38"/>
                </a:lnTo>
                <a:lnTo>
                  <a:pt x="894" y="27"/>
                </a:lnTo>
                <a:lnTo>
                  <a:pt x="867" y="19"/>
                </a:lnTo>
                <a:lnTo>
                  <a:pt x="837" y="17"/>
                </a:lnTo>
                <a:lnTo>
                  <a:pt x="183" y="17"/>
                </a:lnTo>
                <a:close/>
                <a:moveTo>
                  <a:pt x="183" y="0"/>
                </a:moveTo>
                <a:lnTo>
                  <a:pt x="837" y="0"/>
                </a:lnTo>
                <a:lnTo>
                  <a:pt x="870" y="3"/>
                </a:lnTo>
                <a:lnTo>
                  <a:pt x="900" y="11"/>
                </a:lnTo>
                <a:lnTo>
                  <a:pt x="928" y="24"/>
                </a:lnTo>
                <a:lnTo>
                  <a:pt x="954" y="41"/>
                </a:lnTo>
                <a:lnTo>
                  <a:pt x="976" y="62"/>
                </a:lnTo>
                <a:lnTo>
                  <a:pt x="993" y="86"/>
                </a:lnTo>
                <a:lnTo>
                  <a:pt x="1007" y="113"/>
                </a:lnTo>
                <a:lnTo>
                  <a:pt x="1015" y="143"/>
                </a:lnTo>
                <a:lnTo>
                  <a:pt x="1019" y="175"/>
                </a:lnTo>
                <a:lnTo>
                  <a:pt x="1019" y="802"/>
                </a:lnTo>
                <a:lnTo>
                  <a:pt x="1015" y="834"/>
                </a:lnTo>
                <a:lnTo>
                  <a:pt x="1007" y="863"/>
                </a:lnTo>
                <a:lnTo>
                  <a:pt x="993" y="890"/>
                </a:lnTo>
                <a:lnTo>
                  <a:pt x="976" y="914"/>
                </a:lnTo>
                <a:lnTo>
                  <a:pt x="954" y="935"/>
                </a:lnTo>
                <a:lnTo>
                  <a:pt x="928" y="952"/>
                </a:lnTo>
                <a:lnTo>
                  <a:pt x="900" y="965"/>
                </a:lnTo>
                <a:lnTo>
                  <a:pt x="870" y="973"/>
                </a:lnTo>
                <a:lnTo>
                  <a:pt x="837" y="976"/>
                </a:lnTo>
                <a:lnTo>
                  <a:pt x="183" y="976"/>
                </a:lnTo>
                <a:lnTo>
                  <a:pt x="150" y="973"/>
                </a:lnTo>
                <a:lnTo>
                  <a:pt x="119" y="965"/>
                </a:lnTo>
                <a:lnTo>
                  <a:pt x="91" y="952"/>
                </a:lnTo>
                <a:lnTo>
                  <a:pt x="65" y="935"/>
                </a:lnTo>
                <a:lnTo>
                  <a:pt x="43" y="914"/>
                </a:lnTo>
                <a:lnTo>
                  <a:pt x="26" y="890"/>
                </a:lnTo>
                <a:lnTo>
                  <a:pt x="12" y="863"/>
                </a:lnTo>
                <a:lnTo>
                  <a:pt x="4" y="834"/>
                </a:lnTo>
                <a:lnTo>
                  <a:pt x="0" y="802"/>
                </a:lnTo>
                <a:lnTo>
                  <a:pt x="0" y="175"/>
                </a:lnTo>
                <a:lnTo>
                  <a:pt x="4" y="143"/>
                </a:lnTo>
                <a:lnTo>
                  <a:pt x="12" y="113"/>
                </a:lnTo>
                <a:lnTo>
                  <a:pt x="26" y="86"/>
                </a:lnTo>
                <a:lnTo>
                  <a:pt x="43" y="62"/>
                </a:lnTo>
                <a:lnTo>
                  <a:pt x="65" y="41"/>
                </a:lnTo>
                <a:lnTo>
                  <a:pt x="91" y="24"/>
                </a:lnTo>
                <a:lnTo>
                  <a:pt x="119" y="11"/>
                </a:lnTo>
                <a:lnTo>
                  <a:pt x="150" y="3"/>
                </a:lnTo>
                <a:lnTo>
                  <a:pt x="183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33" name="Freeform 14">
            <a:extLst>
              <a:ext uri="{FF2B5EF4-FFF2-40B4-BE49-F238E27FC236}">
                <a16:creationId xmlns:a16="http://schemas.microsoft.com/office/drawing/2014/main" id="{CFBAAA04-8B38-4D83-A17F-CBA407C890F9}"/>
              </a:ext>
            </a:extLst>
          </xdr:cNvPr>
          <xdr:cNvSpPr>
            <a:spLocks noEditPoints="1"/>
          </xdr:cNvSpPr>
        </xdr:nvSpPr>
        <xdr:spPr bwMode="auto">
          <a:xfrm>
            <a:off x="186" y="58"/>
            <a:ext cx="20" cy="7"/>
          </a:xfrm>
          <a:custGeom>
            <a:avLst/>
            <a:gdLst>
              <a:gd name="T0" fmla="*/ 336 w 408"/>
              <a:gd name="T1" fmla="*/ 56 h 141"/>
              <a:gd name="T2" fmla="*/ 321 w 408"/>
              <a:gd name="T3" fmla="*/ 70 h 141"/>
              <a:gd name="T4" fmla="*/ 321 w 408"/>
              <a:gd name="T5" fmla="*/ 91 h 141"/>
              <a:gd name="T6" fmla="*/ 336 w 408"/>
              <a:gd name="T7" fmla="*/ 105 h 141"/>
              <a:gd name="T8" fmla="*/ 358 w 408"/>
              <a:gd name="T9" fmla="*/ 105 h 141"/>
              <a:gd name="T10" fmla="*/ 372 w 408"/>
              <a:gd name="T11" fmla="*/ 91 h 141"/>
              <a:gd name="T12" fmla="*/ 372 w 408"/>
              <a:gd name="T13" fmla="*/ 70 h 141"/>
              <a:gd name="T14" fmla="*/ 358 w 408"/>
              <a:gd name="T15" fmla="*/ 56 h 141"/>
              <a:gd name="T16" fmla="*/ 66 w 408"/>
              <a:gd name="T17" fmla="*/ 54 h 141"/>
              <a:gd name="T18" fmla="*/ 46 w 408"/>
              <a:gd name="T19" fmla="*/ 62 h 141"/>
              <a:gd name="T20" fmla="*/ 38 w 408"/>
              <a:gd name="T21" fmla="*/ 80 h 141"/>
              <a:gd name="T22" fmla="*/ 46 w 408"/>
              <a:gd name="T23" fmla="*/ 99 h 141"/>
              <a:gd name="T24" fmla="*/ 66 w 408"/>
              <a:gd name="T25" fmla="*/ 107 h 141"/>
              <a:gd name="T26" fmla="*/ 86 w 408"/>
              <a:gd name="T27" fmla="*/ 99 h 141"/>
              <a:gd name="T28" fmla="*/ 95 w 408"/>
              <a:gd name="T29" fmla="*/ 80 h 141"/>
              <a:gd name="T30" fmla="*/ 86 w 408"/>
              <a:gd name="T31" fmla="*/ 62 h 141"/>
              <a:gd name="T32" fmla="*/ 66 w 408"/>
              <a:gd name="T33" fmla="*/ 54 h 141"/>
              <a:gd name="T34" fmla="*/ 383 w 408"/>
              <a:gd name="T35" fmla="*/ 0 h 141"/>
              <a:gd name="T36" fmla="*/ 408 w 408"/>
              <a:gd name="T37" fmla="*/ 3 h 141"/>
              <a:gd name="T38" fmla="*/ 406 w 408"/>
              <a:gd name="T39" fmla="*/ 95 h 141"/>
              <a:gd name="T40" fmla="*/ 389 w 408"/>
              <a:gd name="T41" fmla="*/ 123 h 141"/>
              <a:gd name="T42" fmla="*/ 361 w 408"/>
              <a:gd name="T43" fmla="*/ 139 h 141"/>
              <a:gd name="T44" fmla="*/ 65 w 408"/>
              <a:gd name="T45" fmla="*/ 141 h 141"/>
              <a:gd name="T46" fmla="*/ 33 w 408"/>
              <a:gd name="T47" fmla="*/ 133 h 141"/>
              <a:gd name="T48" fmla="*/ 10 w 408"/>
              <a:gd name="T49" fmla="*/ 110 h 141"/>
              <a:gd name="T50" fmla="*/ 0 w 408"/>
              <a:gd name="T51" fmla="*/ 78 h 141"/>
              <a:gd name="T52" fmla="*/ 9 w 408"/>
              <a:gd name="T53" fmla="*/ 2 h 141"/>
              <a:gd name="T54" fmla="*/ 38 w 408"/>
              <a:gd name="T55" fmla="*/ 0 h 141"/>
              <a:gd name="T56" fmla="*/ 79 w 408"/>
              <a:gd name="T57" fmla="*/ 3 h 141"/>
              <a:gd name="T58" fmla="*/ 126 w 408"/>
              <a:gd name="T59" fmla="*/ 15 h 141"/>
              <a:gd name="T60" fmla="*/ 174 w 408"/>
              <a:gd name="T61" fmla="*/ 40 h 141"/>
              <a:gd name="T62" fmla="*/ 205 w 408"/>
              <a:gd name="T63" fmla="*/ 65 h 141"/>
              <a:gd name="T64" fmla="*/ 237 w 408"/>
              <a:gd name="T65" fmla="*/ 38 h 141"/>
              <a:gd name="T66" fmla="*/ 291 w 408"/>
              <a:gd name="T67" fmla="*/ 11 h 141"/>
              <a:gd name="T68" fmla="*/ 342 w 408"/>
              <a:gd name="T69" fmla="*/ 1 h 14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</a:cxnLst>
            <a:rect l="0" t="0" r="r" b="b"/>
            <a:pathLst>
              <a:path w="408" h="141">
                <a:moveTo>
                  <a:pt x="347" y="54"/>
                </a:moveTo>
                <a:lnTo>
                  <a:pt x="336" y="56"/>
                </a:lnTo>
                <a:lnTo>
                  <a:pt x="327" y="62"/>
                </a:lnTo>
                <a:lnTo>
                  <a:pt x="321" y="70"/>
                </a:lnTo>
                <a:lnTo>
                  <a:pt x="319" y="80"/>
                </a:lnTo>
                <a:lnTo>
                  <a:pt x="321" y="91"/>
                </a:lnTo>
                <a:lnTo>
                  <a:pt x="327" y="99"/>
                </a:lnTo>
                <a:lnTo>
                  <a:pt x="336" y="105"/>
                </a:lnTo>
                <a:lnTo>
                  <a:pt x="347" y="107"/>
                </a:lnTo>
                <a:lnTo>
                  <a:pt x="358" y="105"/>
                </a:lnTo>
                <a:lnTo>
                  <a:pt x="366" y="99"/>
                </a:lnTo>
                <a:lnTo>
                  <a:pt x="372" y="91"/>
                </a:lnTo>
                <a:lnTo>
                  <a:pt x="374" y="80"/>
                </a:lnTo>
                <a:lnTo>
                  <a:pt x="372" y="70"/>
                </a:lnTo>
                <a:lnTo>
                  <a:pt x="366" y="62"/>
                </a:lnTo>
                <a:lnTo>
                  <a:pt x="358" y="56"/>
                </a:lnTo>
                <a:lnTo>
                  <a:pt x="347" y="54"/>
                </a:lnTo>
                <a:close/>
                <a:moveTo>
                  <a:pt x="66" y="54"/>
                </a:moveTo>
                <a:lnTo>
                  <a:pt x="56" y="56"/>
                </a:lnTo>
                <a:lnTo>
                  <a:pt x="46" y="62"/>
                </a:lnTo>
                <a:lnTo>
                  <a:pt x="40" y="70"/>
                </a:lnTo>
                <a:lnTo>
                  <a:pt x="38" y="80"/>
                </a:lnTo>
                <a:lnTo>
                  <a:pt x="40" y="91"/>
                </a:lnTo>
                <a:lnTo>
                  <a:pt x="46" y="99"/>
                </a:lnTo>
                <a:lnTo>
                  <a:pt x="56" y="105"/>
                </a:lnTo>
                <a:lnTo>
                  <a:pt x="66" y="107"/>
                </a:lnTo>
                <a:lnTo>
                  <a:pt x="77" y="105"/>
                </a:lnTo>
                <a:lnTo>
                  <a:pt x="86" y="99"/>
                </a:lnTo>
                <a:lnTo>
                  <a:pt x="91" y="91"/>
                </a:lnTo>
                <a:lnTo>
                  <a:pt x="95" y="80"/>
                </a:lnTo>
                <a:lnTo>
                  <a:pt x="91" y="70"/>
                </a:lnTo>
                <a:lnTo>
                  <a:pt x="86" y="62"/>
                </a:lnTo>
                <a:lnTo>
                  <a:pt x="77" y="56"/>
                </a:lnTo>
                <a:lnTo>
                  <a:pt x="66" y="54"/>
                </a:lnTo>
                <a:close/>
                <a:moveTo>
                  <a:pt x="364" y="0"/>
                </a:moveTo>
                <a:lnTo>
                  <a:pt x="383" y="0"/>
                </a:lnTo>
                <a:lnTo>
                  <a:pt x="399" y="2"/>
                </a:lnTo>
                <a:lnTo>
                  <a:pt x="408" y="3"/>
                </a:lnTo>
                <a:lnTo>
                  <a:pt x="408" y="78"/>
                </a:lnTo>
                <a:lnTo>
                  <a:pt x="406" y="95"/>
                </a:lnTo>
                <a:lnTo>
                  <a:pt x="400" y="110"/>
                </a:lnTo>
                <a:lnTo>
                  <a:pt x="389" y="123"/>
                </a:lnTo>
                <a:lnTo>
                  <a:pt x="377" y="133"/>
                </a:lnTo>
                <a:lnTo>
                  <a:pt x="361" y="139"/>
                </a:lnTo>
                <a:lnTo>
                  <a:pt x="343" y="141"/>
                </a:lnTo>
                <a:lnTo>
                  <a:pt x="65" y="141"/>
                </a:lnTo>
                <a:lnTo>
                  <a:pt x="48" y="139"/>
                </a:lnTo>
                <a:lnTo>
                  <a:pt x="33" y="133"/>
                </a:lnTo>
                <a:lnTo>
                  <a:pt x="19" y="123"/>
                </a:lnTo>
                <a:lnTo>
                  <a:pt x="10" y="110"/>
                </a:lnTo>
                <a:lnTo>
                  <a:pt x="2" y="95"/>
                </a:lnTo>
                <a:lnTo>
                  <a:pt x="0" y="78"/>
                </a:lnTo>
                <a:lnTo>
                  <a:pt x="0" y="4"/>
                </a:lnTo>
                <a:lnTo>
                  <a:pt x="9" y="2"/>
                </a:lnTo>
                <a:lnTo>
                  <a:pt x="21" y="1"/>
                </a:lnTo>
                <a:lnTo>
                  <a:pt x="38" y="0"/>
                </a:lnTo>
                <a:lnTo>
                  <a:pt x="57" y="1"/>
                </a:lnTo>
                <a:lnTo>
                  <a:pt x="79" y="3"/>
                </a:lnTo>
                <a:lnTo>
                  <a:pt x="102" y="7"/>
                </a:lnTo>
                <a:lnTo>
                  <a:pt x="126" y="15"/>
                </a:lnTo>
                <a:lnTo>
                  <a:pt x="150" y="25"/>
                </a:lnTo>
                <a:lnTo>
                  <a:pt x="174" y="40"/>
                </a:lnTo>
                <a:lnTo>
                  <a:pt x="197" y="59"/>
                </a:lnTo>
                <a:lnTo>
                  <a:pt x="205" y="65"/>
                </a:lnTo>
                <a:lnTo>
                  <a:pt x="211" y="59"/>
                </a:lnTo>
                <a:lnTo>
                  <a:pt x="237" y="38"/>
                </a:lnTo>
                <a:lnTo>
                  <a:pt x="264" y="22"/>
                </a:lnTo>
                <a:lnTo>
                  <a:pt x="291" y="11"/>
                </a:lnTo>
                <a:lnTo>
                  <a:pt x="318" y="4"/>
                </a:lnTo>
                <a:lnTo>
                  <a:pt x="342" y="1"/>
                </a:lnTo>
                <a:lnTo>
                  <a:pt x="364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34" name="Freeform 15">
            <a:extLst>
              <a:ext uri="{FF2B5EF4-FFF2-40B4-BE49-F238E27FC236}">
                <a16:creationId xmlns:a16="http://schemas.microsoft.com/office/drawing/2014/main" id="{87E19F0F-8573-425E-B304-B81F26D3C799}"/>
              </a:ext>
            </a:extLst>
          </xdr:cNvPr>
          <xdr:cNvSpPr>
            <a:spLocks noEditPoints="1"/>
          </xdr:cNvSpPr>
        </xdr:nvSpPr>
        <xdr:spPr bwMode="auto">
          <a:xfrm>
            <a:off x="186" y="41"/>
            <a:ext cx="20" cy="19"/>
          </a:xfrm>
          <a:custGeom>
            <a:avLst/>
            <a:gdLst>
              <a:gd name="T0" fmla="*/ 225 w 408"/>
              <a:gd name="T1" fmla="*/ 86 h 365"/>
              <a:gd name="T2" fmla="*/ 215 w 408"/>
              <a:gd name="T3" fmla="*/ 100 h 365"/>
              <a:gd name="T4" fmla="*/ 217 w 408"/>
              <a:gd name="T5" fmla="*/ 156 h 365"/>
              <a:gd name="T6" fmla="*/ 233 w 408"/>
              <a:gd name="T7" fmla="*/ 168 h 365"/>
              <a:gd name="T8" fmla="*/ 386 w 408"/>
              <a:gd name="T9" fmla="*/ 194 h 365"/>
              <a:gd name="T10" fmla="*/ 395 w 408"/>
              <a:gd name="T11" fmla="*/ 180 h 365"/>
              <a:gd name="T12" fmla="*/ 392 w 408"/>
              <a:gd name="T13" fmla="*/ 125 h 365"/>
              <a:gd name="T14" fmla="*/ 377 w 408"/>
              <a:gd name="T15" fmla="*/ 113 h 365"/>
              <a:gd name="T16" fmla="*/ 179 w 408"/>
              <a:gd name="T17" fmla="*/ 86 h 365"/>
              <a:gd name="T18" fmla="*/ 26 w 408"/>
              <a:gd name="T19" fmla="*/ 118 h 365"/>
              <a:gd name="T20" fmla="*/ 17 w 408"/>
              <a:gd name="T21" fmla="*/ 135 h 365"/>
              <a:gd name="T22" fmla="*/ 20 w 408"/>
              <a:gd name="T23" fmla="*/ 189 h 365"/>
              <a:gd name="T24" fmla="*/ 36 w 408"/>
              <a:gd name="T25" fmla="*/ 194 h 365"/>
              <a:gd name="T26" fmla="*/ 188 w 408"/>
              <a:gd name="T27" fmla="*/ 163 h 365"/>
              <a:gd name="T28" fmla="*/ 197 w 408"/>
              <a:gd name="T29" fmla="*/ 146 h 365"/>
              <a:gd name="T30" fmla="*/ 195 w 408"/>
              <a:gd name="T31" fmla="*/ 92 h 365"/>
              <a:gd name="T32" fmla="*/ 179 w 408"/>
              <a:gd name="T33" fmla="*/ 86 h 365"/>
              <a:gd name="T34" fmla="*/ 192 w 408"/>
              <a:gd name="T35" fmla="*/ 14 h 365"/>
              <a:gd name="T36" fmla="*/ 175 w 408"/>
              <a:gd name="T37" fmla="*/ 30 h 365"/>
              <a:gd name="T38" fmla="*/ 175 w 408"/>
              <a:gd name="T39" fmla="*/ 53 h 365"/>
              <a:gd name="T40" fmla="*/ 192 w 408"/>
              <a:gd name="T41" fmla="*/ 69 h 365"/>
              <a:gd name="T42" fmla="*/ 216 w 408"/>
              <a:gd name="T43" fmla="*/ 69 h 365"/>
              <a:gd name="T44" fmla="*/ 233 w 408"/>
              <a:gd name="T45" fmla="*/ 53 h 365"/>
              <a:gd name="T46" fmla="*/ 233 w 408"/>
              <a:gd name="T47" fmla="*/ 30 h 365"/>
              <a:gd name="T48" fmla="*/ 216 w 408"/>
              <a:gd name="T49" fmla="*/ 14 h 365"/>
              <a:gd name="T50" fmla="*/ 75 w 408"/>
              <a:gd name="T51" fmla="*/ 0 h 365"/>
              <a:gd name="T52" fmla="*/ 353 w 408"/>
              <a:gd name="T53" fmla="*/ 3 h 365"/>
              <a:gd name="T54" fmla="*/ 386 w 408"/>
              <a:gd name="T55" fmla="*/ 21 h 365"/>
              <a:gd name="T56" fmla="*/ 406 w 408"/>
              <a:gd name="T57" fmla="*/ 52 h 365"/>
              <a:gd name="T58" fmla="*/ 408 w 408"/>
              <a:gd name="T59" fmla="*/ 310 h 365"/>
              <a:gd name="T60" fmla="*/ 380 w 408"/>
              <a:gd name="T61" fmla="*/ 307 h 365"/>
              <a:gd name="T62" fmla="*/ 337 w 408"/>
              <a:gd name="T63" fmla="*/ 308 h 365"/>
              <a:gd name="T64" fmla="*/ 285 w 408"/>
              <a:gd name="T65" fmla="*/ 319 h 365"/>
              <a:gd name="T66" fmla="*/ 231 w 408"/>
              <a:gd name="T67" fmla="*/ 345 h 365"/>
              <a:gd name="T68" fmla="*/ 177 w 408"/>
              <a:gd name="T69" fmla="*/ 345 h 365"/>
              <a:gd name="T70" fmla="*/ 123 w 408"/>
              <a:gd name="T71" fmla="*/ 319 h 365"/>
              <a:gd name="T72" fmla="*/ 71 w 408"/>
              <a:gd name="T73" fmla="*/ 309 h 365"/>
              <a:gd name="T74" fmla="*/ 28 w 408"/>
              <a:gd name="T75" fmla="*/ 308 h 365"/>
              <a:gd name="T76" fmla="*/ 0 w 408"/>
              <a:gd name="T77" fmla="*/ 310 h 365"/>
              <a:gd name="T78" fmla="*/ 3 w 408"/>
              <a:gd name="T79" fmla="*/ 52 h 365"/>
              <a:gd name="T80" fmla="*/ 22 w 408"/>
              <a:gd name="T81" fmla="*/ 21 h 365"/>
              <a:gd name="T82" fmla="*/ 55 w 408"/>
              <a:gd name="T83" fmla="*/ 3 h 36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</a:cxnLst>
            <a:rect l="0" t="0" r="r" b="b"/>
            <a:pathLst>
              <a:path w="408" h="365">
                <a:moveTo>
                  <a:pt x="233" y="86"/>
                </a:moveTo>
                <a:lnTo>
                  <a:pt x="225" y="86"/>
                </a:lnTo>
                <a:lnTo>
                  <a:pt x="217" y="92"/>
                </a:lnTo>
                <a:lnTo>
                  <a:pt x="215" y="100"/>
                </a:lnTo>
                <a:lnTo>
                  <a:pt x="215" y="146"/>
                </a:lnTo>
                <a:lnTo>
                  <a:pt x="217" y="156"/>
                </a:lnTo>
                <a:lnTo>
                  <a:pt x="225" y="163"/>
                </a:lnTo>
                <a:lnTo>
                  <a:pt x="233" y="168"/>
                </a:lnTo>
                <a:lnTo>
                  <a:pt x="377" y="194"/>
                </a:lnTo>
                <a:lnTo>
                  <a:pt x="386" y="194"/>
                </a:lnTo>
                <a:lnTo>
                  <a:pt x="392" y="189"/>
                </a:lnTo>
                <a:lnTo>
                  <a:pt x="395" y="180"/>
                </a:lnTo>
                <a:lnTo>
                  <a:pt x="395" y="135"/>
                </a:lnTo>
                <a:lnTo>
                  <a:pt x="392" y="125"/>
                </a:lnTo>
                <a:lnTo>
                  <a:pt x="386" y="118"/>
                </a:lnTo>
                <a:lnTo>
                  <a:pt x="377" y="113"/>
                </a:lnTo>
                <a:lnTo>
                  <a:pt x="233" y="86"/>
                </a:lnTo>
                <a:close/>
                <a:moveTo>
                  <a:pt x="179" y="86"/>
                </a:moveTo>
                <a:lnTo>
                  <a:pt x="36" y="113"/>
                </a:lnTo>
                <a:lnTo>
                  <a:pt x="26" y="118"/>
                </a:lnTo>
                <a:lnTo>
                  <a:pt x="20" y="125"/>
                </a:lnTo>
                <a:lnTo>
                  <a:pt x="17" y="135"/>
                </a:lnTo>
                <a:lnTo>
                  <a:pt x="17" y="180"/>
                </a:lnTo>
                <a:lnTo>
                  <a:pt x="20" y="189"/>
                </a:lnTo>
                <a:lnTo>
                  <a:pt x="26" y="194"/>
                </a:lnTo>
                <a:lnTo>
                  <a:pt x="36" y="194"/>
                </a:lnTo>
                <a:lnTo>
                  <a:pt x="179" y="168"/>
                </a:lnTo>
                <a:lnTo>
                  <a:pt x="188" y="163"/>
                </a:lnTo>
                <a:lnTo>
                  <a:pt x="195" y="156"/>
                </a:lnTo>
                <a:lnTo>
                  <a:pt x="197" y="146"/>
                </a:lnTo>
                <a:lnTo>
                  <a:pt x="197" y="100"/>
                </a:lnTo>
                <a:lnTo>
                  <a:pt x="195" y="92"/>
                </a:lnTo>
                <a:lnTo>
                  <a:pt x="188" y="86"/>
                </a:lnTo>
                <a:lnTo>
                  <a:pt x="179" y="86"/>
                </a:lnTo>
                <a:close/>
                <a:moveTo>
                  <a:pt x="205" y="11"/>
                </a:moveTo>
                <a:lnTo>
                  <a:pt x="192" y="14"/>
                </a:lnTo>
                <a:lnTo>
                  <a:pt x="183" y="20"/>
                </a:lnTo>
                <a:lnTo>
                  <a:pt x="175" y="30"/>
                </a:lnTo>
                <a:lnTo>
                  <a:pt x="173" y="41"/>
                </a:lnTo>
                <a:lnTo>
                  <a:pt x="175" y="53"/>
                </a:lnTo>
                <a:lnTo>
                  <a:pt x="183" y="62"/>
                </a:lnTo>
                <a:lnTo>
                  <a:pt x="192" y="69"/>
                </a:lnTo>
                <a:lnTo>
                  <a:pt x="205" y="71"/>
                </a:lnTo>
                <a:lnTo>
                  <a:pt x="216" y="69"/>
                </a:lnTo>
                <a:lnTo>
                  <a:pt x="227" y="62"/>
                </a:lnTo>
                <a:lnTo>
                  <a:pt x="233" y="53"/>
                </a:lnTo>
                <a:lnTo>
                  <a:pt x="235" y="41"/>
                </a:lnTo>
                <a:lnTo>
                  <a:pt x="233" y="30"/>
                </a:lnTo>
                <a:lnTo>
                  <a:pt x="227" y="20"/>
                </a:lnTo>
                <a:lnTo>
                  <a:pt x="216" y="14"/>
                </a:lnTo>
                <a:lnTo>
                  <a:pt x="205" y="11"/>
                </a:lnTo>
                <a:close/>
                <a:moveTo>
                  <a:pt x="75" y="0"/>
                </a:moveTo>
                <a:lnTo>
                  <a:pt x="334" y="0"/>
                </a:lnTo>
                <a:lnTo>
                  <a:pt x="353" y="3"/>
                </a:lnTo>
                <a:lnTo>
                  <a:pt x="371" y="10"/>
                </a:lnTo>
                <a:lnTo>
                  <a:pt x="386" y="21"/>
                </a:lnTo>
                <a:lnTo>
                  <a:pt x="399" y="35"/>
                </a:lnTo>
                <a:lnTo>
                  <a:pt x="406" y="52"/>
                </a:lnTo>
                <a:lnTo>
                  <a:pt x="408" y="71"/>
                </a:lnTo>
                <a:lnTo>
                  <a:pt x="408" y="310"/>
                </a:lnTo>
                <a:lnTo>
                  <a:pt x="396" y="308"/>
                </a:lnTo>
                <a:lnTo>
                  <a:pt x="380" y="307"/>
                </a:lnTo>
                <a:lnTo>
                  <a:pt x="360" y="307"/>
                </a:lnTo>
                <a:lnTo>
                  <a:pt x="337" y="308"/>
                </a:lnTo>
                <a:lnTo>
                  <a:pt x="312" y="312"/>
                </a:lnTo>
                <a:lnTo>
                  <a:pt x="285" y="319"/>
                </a:lnTo>
                <a:lnTo>
                  <a:pt x="258" y="330"/>
                </a:lnTo>
                <a:lnTo>
                  <a:pt x="231" y="345"/>
                </a:lnTo>
                <a:lnTo>
                  <a:pt x="205" y="365"/>
                </a:lnTo>
                <a:lnTo>
                  <a:pt x="177" y="345"/>
                </a:lnTo>
                <a:lnTo>
                  <a:pt x="150" y="330"/>
                </a:lnTo>
                <a:lnTo>
                  <a:pt x="123" y="319"/>
                </a:lnTo>
                <a:lnTo>
                  <a:pt x="97" y="313"/>
                </a:lnTo>
                <a:lnTo>
                  <a:pt x="71" y="309"/>
                </a:lnTo>
                <a:lnTo>
                  <a:pt x="48" y="307"/>
                </a:lnTo>
                <a:lnTo>
                  <a:pt x="28" y="308"/>
                </a:lnTo>
                <a:lnTo>
                  <a:pt x="12" y="309"/>
                </a:lnTo>
                <a:lnTo>
                  <a:pt x="0" y="310"/>
                </a:lnTo>
                <a:lnTo>
                  <a:pt x="0" y="71"/>
                </a:lnTo>
                <a:lnTo>
                  <a:pt x="3" y="52"/>
                </a:lnTo>
                <a:lnTo>
                  <a:pt x="11" y="35"/>
                </a:lnTo>
                <a:lnTo>
                  <a:pt x="22" y="21"/>
                </a:lnTo>
                <a:lnTo>
                  <a:pt x="37" y="10"/>
                </a:lnTo>
                <a:lnTo>
                  <a:pt x="55" y="3"/>
                </a:lnTo>
                <a:lnTo>
                  <a:pt x="75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35" name="Freeform 16">
            <a:extLst>
              <a:ext uri="{FF2B5EF4-FFF2-40B4-BE49-F238E27FC236}">
                <a16:creationId xmlns:a16="http://schemas.microsoft.com/office/drawing/2014/main" id="{52B95DF6-E94B-4C85-80F5-6B25A012B880}"/>
              </a:ext>
            </a:extLst>
          </xdr:cNvPr>
          <xdr:cNvSpPr>
            <a:spLocks/>
          </xdr:cNvSpPr>
        </xdr:nvSpPr>
        <xdr:spPr bwMode="auto">
          <a:xfrm>
            <a:off x="187" y="66"/>
            <a:ext cx="6" cy="4"/>
          </a:xfrm>
          <a:custGeom>
            <a:avLst/>
            <a:gdLst>
              <a:gd name="T0" fmla="*/ 91 w 117"/>
              <a:gd name="T1" fmla="*/ 0 h 79"/>
              <a:gd name="T2" fmla="*/ 117 w 117"/>
              <a:gd name="T3" fmla="*/ 0 h 79"/>
              <a:gd name="T4" fmla="*/ 50 w 117"/>
              <a:gd name="T5" fmla="*/ 79 h 79"/>
              <a:gd name="T6" fmla="*/ 0 w 117"/>
              <a:gd name="T7" fmla="*/ 79 h 79"/>
              <a:gd name="T8" fmla="*/ 91 w 117"/>
              <a:gd name="T9" fmla="*/ 0 h 7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17" h="79">
                <a:moveTo>
                  <a:pt x="91" y="0"/>
                </a:moveTo>
                <a:lnTo>
                  <a:pt x="117" y="0"/>
                </a:lnTo>
                <a:lnTo>
                  <a:pt x="50" y="79"/>
                </a:lnTo>
                <a:lnTo>
                  <a:pt x="0" y="79"/>
                </a:lnTo>
                <a:lnTo>
                  <a:pt x="91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36" name="Freeform 17">
            <a:extLst>
              <a:ext uri="{FF2B5EF4-FFF2-40B4-BE49-F238E27FC236}">
                <a16:creationId xmlns:a16="http://schemas.microsoft.com/office/drawing/2014/main" id="{E241AB56-6C9A-42AA-814E-093924FD34D9}"/>
              </a:ext>
            </a:extLst>
          </xdr:cNvPr>
          <xdr:cNvSpPr>
            <a:spLocks/>
          </xdr:cNvSpPr>
        </xdr:nvSpPr>
        <xdr:spPr bwMode="auto">
          <a:xfrm>
            <a:off x="200" y="66"/>
            <a:ext cx="6" cy="4"/>
          </a:xfrm>
          <a:custGeom>
            <a:avLst/>
            <a:gdLst>
              <a:gd name="T0" fmla="*/ 0 w 115"/>
              <a:gd name="T1" fmla="*/ 0 h 79"/>
              <a:gd name="T2" fmla="*/ 25 w 115"/>
              <a:gd name="T3" fmla="*/ 0 h 79"/>
              <a:gd name="T4" fmla="*/ 115 w 115"/>
              <a:gd name="T5" fmla="*/ 79 h 79"/>
              <a:gd name="T6" fmla="*/ 65 w 115"/>
              <a:gd name="T7" fmla="*/ 79 h 79"/>
              <a:gd name="T8" fmla="*/ 0 w 115"/>
              <a:gd name="T9" fmla="*/ 0 h 7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15" h="79">
                <a:moveTo>
                  <a:pt x="0" y="0"/>
                </a:moveTo>
                <a:lnTo>
                  <a:pt x="25" y="0"/>
                </a:lnTo>
                <a:lnTo>
                  <a:pt x="115" y="79"/>
                </a:lnTo>
                <a:lnTo>
                  <a:pt x="65" y="79"/>
                </a:lnTo>
                <a:lnTo>
                  <a:pt x="0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37" name="Freeform 18">
            <a:extLst>
              <a:ext uri="{FF2B5EF4-FFF2-40B4-BE49-F238E27FC236}">
                <a16:creationId xmlns:a16="http://schemas.microsoft.com/office/drawing/2014/main" id="{0DA56F61-354E-4DA8-BCDB-0B017DA947AF}"/>
              </a:ext>
            </a:extLst>
          </xdr:cNvPr>
          <xdr:cNvSpPr>
            <a:spLocks noEditPoints="1"/>
          </xdr:cNvSpPr>
        </xdr:nvSpPr>
        <xdr:spPr bwMode="auto">
          <a:xfrm>
            <a:off x="171" y="30"/>
            <a:ext cx="51" cy="51"/>
          </a:xfrm>
          <a:custGeom>
            <a:avLst/>
            <a:gdLst>
              <a:gd name="T0" fmla="*/ 152 w 1018"/>
              <a:gd name="T1" fmla="*/ 19 h 976"/>
              <a:gd name="T2" fmla="*/ 100 w 1018"/>
              <a:gd name="T3" fmla="*/ 38 h 976"/>
              <a:gd name="T4" fmla="*/ 57 w 1018"/>
              <a:gd name="T5" fmla="*/ 73 h 976"/>
              <a:gd name="T6" fmla="*/ 28 w 1018"/>
              <a:gd name="T7" fmla="*/ 119 h 976"/>
              <a:gd name="T8" fmla="*/ 18 w 1018"/>
              <a:gd name="T9" fmla="*/ 175 h 976"/>
              <a:gd name="T10" fmla="*/ 20 w 1018"/>
              <a:gd name="T11" fmla="*/ 831 h 976"/>
              <a:gd name="T12" fmla="*/ 40 w 1018"/>
              <a:gd name="T13" fmla="*/ 882 h 976"/>
              <a:gd name="T14" fmla="*/ 77 w 1018"/>
              <a:gd name="T15" fmla="*/ 923 h 976"/>
              <a:gd name="T16" fmla="*/ 125 w 1018"/>
              <a:gd name="T17" fmla="*/ 950 h 976"/>
              <a:gd name="T18" fmla="*/ 182 w 1018"/>
              <a:gd name="T19" fmla="*/ 960 h 976"/>
              <a:gd name="T20" fmla="*/ 866 w 1018"/>
              <a:gd name="T21" fmla="*/ 957 h 976"/>
              <a:gd name="T22" fmla="*/ 920 w 1018"/>
              <a:gd name="T23" fmla="*/ 938 h 976"/>
              <a:gd name="T24" fmla="*/ 963 w 1018"/>
              <a:gd name="T25" fmla="*/ 904 h 976"/>
              <a:gd name="T26" fmla="*/ 991 w 1018"/>
              <a:gd name="T27" fmla="*/ 857 h 976"/>
              <a:gd name="T28" fmla="*/ 1001 w 1018"/>
              <a:gd name="T29" fmla="*/ 802 h 976"/>
              <a:gd name="T30" fmla="*/ 998 w 1018"/>
              <a:gd name="T31" fmla="*/ 147 h 976"/>
              <a:gd name="T32" fmla="*/ 978 w 1018"/>
              <a:gd name="T33" fmla="*/ 95 h 976"/>
              <a:gd name="T34" fmla="*/ 943 w 1018"/>
              <a:gd name="T35" fmla="*/ 54 h 976"/>
              <a:gd name="T36" fmla="*/ 893 w 1018"/>
              <a:gd name="T37" fmla="*/ 27 h 976"/>
              <a:gd name="T38" fmla="*/ 837 w 1018"/>
              <a:gd name="T39" fmla="*/ 17 h 976"/>
              <a:gd name="T40" fmla="*/ 182 w 1018"/>
              <a:gd name="T41" fmla="*/ 0 h 976"/>
              <a:gd name="T42" fmla="*/ 869 w 1018"/>
              <a:gd name="T43" fmla="*/ 3 h 976"/>
              <a:gd name="T44" fmla="*/ 928 w 1018"/>
              <a:gd name="T45" fmla="*/ 24 h 976"/>
              <a:gd name="T46" fmla="*/ 975 w 1018"/>
              <a:gd name="T47" fmla="*/ 62 h 976"/>
              <a:gd name="T48" fmla="*/ 1007 w 1018"/>
              <a:gd name="T49" fmla="*/ 113 h 976"/>
              <a:gd name="T50" fmla="*/ 1018 w 1018"/>
              <a:gd name="T51" fmla="*/ 175 h 976"/>
              <a:gd name="T52" fmla="*/ 1015 w 1018"/>
              <a:gd name="T53" fmla="*/ 834 h 976"/>
              <a:gd name="T54" fmla="*/ 993 w 1018"/>
              <a:gd name="T55" fmla="*/ 890 h 976"/>
              <a:gd name="T56" fmla="*/ 953 w 1018"/>
              <a:gd name="T57" fmla="*/ 935 h 976"/>
              <a:gd name="T58" fmla="*/ 900 w 1018"/>
              <a:gd name="T59" fmla="*/ 965 h 976"/>
              <a:gd name="T60" fmla="*/ 837 w 1018"/>
              <a:gd name="T61" fmla="*/ 976 h 976"/>
              <a:gd name="T62" fmla="*/ 150 w 1018"/>
              <a:gd name="T63" fmla="*/ 973 h 976"/>
              <a:gd name="T64" fmla="*/ 90 w 1018"/>
              <a:gd name="T65" fmla="*/ 952 h 976"/>
              <a:gd name="T66" fmla="*/ 43 w 1018"/>
              <a:gd name="T67" fmla="*/ 914 h 976"/>
              <a:gd name="T68" fmla="*/ 12 w 1018"/>
              <a:gd name="T69" fmla="*/ 863 h 976"/>
              <a:gd name="T70" fmla="*/ 0 w 1018"/>
              <a:gd name="T71" fmla="*/ 802 h 976"/>
              <a:gd name="T72" fmla="*/ 3 w 1018"/>
              <a:gd name="T73" fmla="*/ 143 h 976"/>
              <a:gd name="T74" fmla="*/ 25 w 1018"/>
              <a:gd name="T75" fmla="*/ 86 h 976"/>
              <a:gd name="T76" fmla="*/ 65 w 1018"/>
              <a:gd name="T77" fmla="*/ 41 h 976"/>
              <a:gd name="T78" fmla="*/ 119 w 1018"/>
              <a:gd name="T79" fmla="*/ 11 h 976"/>
              <a:gd name="T80" fmla="*/ 182 w 1018"/>
              <a:gd name="T81" fmla="*/ 0 h 9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</a:cxnLst>
            <a:rect l="0" t="0" r="r" b="b"/>
            <a:pathLst>
              <a:path w="1018" h="976">
                <a:moveTo>
                  <a:pt x="182" y="17"/>
                </a:moveTo>
                <a:lnTo>
                  <a:pt x="152" y="19"/>
                </a:lnTo>
                <a:lnTo>
                  <a:pt x="125" y="27"/>
                </a:lnTo>
                <a:lnTo>
                  <a:pt x="100" y="38"/>
                </a:lnTo>
                <a:lnTo>
                  <a:pt x="77" y="54"/>
                </a:lnTo>
                <a:lnTo>
                  <a:pt x="57" y="73"/>
                </a:lnTo>
                <a:lnTo>
                  <a:pt x="40" y="95"/>
                </a:lnTo>
                <a:lnTo>
                  <a:pt x="28" y="119"/>
                </a:lnTo>
                <a:lnTo>
                  <a:pt x="20" y="147"/>
                </a:lnTo>
                <a:lnTo>
                  <a:pt x="18" y="175"/>
                </a:lnTo>
                <a:lnTo>
                  <a:pt x="18" y="802"/>
                </a:lnTo>
                <a:lnTo>
                  <a:pt x="20" y="831"/>
                </a:lnTo>
                <a:lnTo>
                  <a:pt x="28" y="857"/>
                </a:lnTo>
                <a:lnTo>
                  <a:pt x="40" y="882"/>
                </a:lnTo>
                <a:lnTo>
                  <a:pt x="57" y="904"/>
                </a:lnTo>
                <a:lnTo>
                  <a:pt x="77" y="923"/>
                </a:lnTo>
                <a:lnTo>
                  <a:pt x="100" y="938"/>
                </a:lnTo>
                <a:lnTo>
                  <a:pt x="125" y="950"/>
                </a:lnTo>
                <a:lnTo>
                  <a:pt x="152" y="957"/>
                </a:lnTo>
                <a:lnTo>
                  <a:pt x="182" y="960"/>
                </a:lnTo>
                <a:lnTo>
                  <a:pt x="837" y="960"/>
                </a:lnTo>
                <a:lnTo>
                  <a:pt x="866" y="957"/>
                </a:lnTo>
                <a:lnTo>
                  <a:pt x="893" y="950"/>
                </a:lnTo>
                <a:lnTo>
                  <a:pt x="920" y="938"/>
                </a:lnTo>
                <a:lnTo>
                  <a:pt x="943" y="923"/>
                </a:lnTo>
                <a:lnTo>
                  <a:pt x="963" y="904"/>
                </a:lnTo>
                <a:lnTo>
                  <a:pt x="978" y="882"/>
                </a:lnTo>
                <a:lnTo>
                  <a:pt x="991" y="857"/>
                </a:lnTo>
                <a:lnTo>
                  <a:pt x="998" y="831"/>
                </a:lnTo>
                <a:lnTo>
                  <a:pt x="1001" y="802"/>
                </a:lnTo>
                <a:lnTo>
                  <a:pt x="1001" y="175"/>
                </a:lnTo>
                <a:lnTo>
                  <a:pt x="998" y="147"/>
                </a:lnTo>
                <a:lnTo>
                  <a:pt x="991" y="119"/>
                </a:lnTo>
                <a:lnTo>
                  <a:pt x="978" y="95"/>
                </a:lnTo>
                <a:lnTo>
                  <a:pt x="963" y="73"/>
                </a:lnTo>
                <a:lnTo>
                  <a:pt x="943" y="54"/>
                </a:lnTo>
                <a:lnTo>
                  <a:pt x="920" y="38"/>
                </a:lnTo>
                <a:lnTo>
                  <a:pt x="893" y="27"/>
                </a:lnTo>
                <a:lnTo>
                  <a:pt x="866" y="19"/>
                </a:lnTo>
                <a:lnTo>
                  <a:pt x="837" y="17"/>
                </a:lnTo>
                <a:lnTo>
                  <a:pt x="182" y="17"/>
                </a:lnTo>
                <a:close/>
                <a:moveTo>
                  <a:pt x="182" y="0"/>
                </a:moveTo>
                <a:lnTo>
                  <a:pt x="837" y="0"/>
                </a:lnTo>
                <a:lnTo>
                  <a:pt x="869" y="3"/>
                </a:lnTo>
                <a:lnTo>
                  <a:pt x="900" y="11"/>
                </a:lnTo>
                <a:lnTo>
                  <a:pt x="928" y="24"/>
                </a:lnTo>
                <a:lnTo>
                  <a:pt x="953" y="41"/>
                </a:lnTo>
                <a:lnTo>
                  <a:pt x="975" y="62"/>
                </a:lnTo>
                <a:lnTo>
                  <a:pt x="993" y="86"/>
                </a:lnTo>
                <a:lnTo>
                  <a:pt x="1007" y="113"/>
                </a:lnTo>
                <a:lnTo>
                  <a:pt x="1015" y="143"/>
                </a:lnTo>
                <a:lnTo>
                  <a:pt x="1018" y="175"/>
                </a:lnTo>
                <a:lnTo>
                  <a:pt x="1018" y="802"/>
                </a:lnTo>
                <a:lnTo>
                  <a:pt x="1015" y="834"/>
                </a:lnTo>
                <a:lnTo>
                  <a:pt x="1007" y="863"/>
                </a:lnTo>
                <a:lnTo>
                  <a:pt x="993" y="890"/>
                </a:lnTo>
                <a:lnTo>
                  <a:pt x="975" y="914"/>
                </a:lnTo>
                <a:lnTo>
                  <a:pt x="953" y="935"/>
                </a:lnTo>
                <a:lnTo>
                  <a:pt x="928" y="952"/>
                </a:lnTo>
                <a:lnTo>
                  <a:pt x="900" y="965"/>
                </a:lnTo>
                <a:lnTo>
                  <a:pt x="869" y="973"/>
                </a:lnTo>
                <a:lnTo>
                  <a:pt x="837" y="976"/>
                </a:lnTo>
                <a:lnTo>
                  <a:pt x="182" y="976"/>
                </a:lnTo>
                <a:lnTo>
                  <a:pt x="150" y="973"/>
                </a:lnTo>
                <a:lnTo>
                  <a:pt x="119" y="965"/>
                </a:lnTo>
                <a:lnTo>
                  <a:pt x="90" y="952"/>
                </a:lnTo>
                <a:lnTo>
                  <a:pt x="65" y="935"/>
                </a:lnTo>
                <a:lnTo>
                  <a:pt x="43" y="914"/>
                </a:lnTo>
                <a:lnTo>
                  <a:pt x="25" y="890"/>
                </a:lnTo>
                <a:lnTo>
                  <a:pt x="12" y="863"/>
                </a:lnTo>
                <a:lnTo>
                  <a:pt x="3" y="834"/>
                </a:lnTo>
                <a:lnTo>
                  <a:pt x="0" y="802"/>
                </a:lnTo>
                <a:lnTo>
                  <a:pt x="0" y="175"/>
                </a:lnTo>
                <a:lnTo>
                  <a:pt x="3" y="143"/>
                </a:lnTo>
                <a:lnTo>
                  <a:pt x="12" y="113"/>
                </a:lnTo>
                <a:lnTo>
                  <a:pt x="25" y="86"/>
                </a:lnTo>
                <a:lnTo>
                  <a:pt x="43" y="62"/>
                </a:lnTo>
                <a:lnTo>
                  <a:pt x="65" y="41"/>
                </a:lnTo>
                <a:lnTo>
                  <a:pt x="90" y="24"/>
                </a:lnTo>
                <a:lnTo>
                  <a:pt x="119" y="11"/>
                </a:lnTo>
                <a:lnTo>
                  <a:pt x="150" y="3"/>
                </a:lnTo>
                <a:lnTo>
                  <a:pt x="182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38" name="Freeform 19">
            <a:extLst>
              <a:ext uri="{FF2B5EF4-FFF2-40B4-BE49-F238E27FC236}">
                <a16:creationId xmlns:a16="http://schemas.microsoft.com/office/drawing/2014/main" id="{488A1785-651D-41FC-9558-CC83F50223A6}"/>
              </a:ext>
            </a:extLst>
          </xdr:cNvPr>
          <xdr:cNvSpPr>
            <a:spLocks noEditPoints="1"/>
          </xdr:cNvSpPr>
        </xdr:nvSpPr>
        <xdr:spPr bwMode="auto">
          <a:xfrm>
            <a:off x="237" y="44"/>
            <a:ext cx="30" cy="23"/>
          </a:xfrm>
          <a:custGeom>
            <a:avLst/>
            <a:gdLst>
              <a:gd name="T0" fmla="*/ 482 w 594"/>
              <a:gd name="T1" fmla="*/ 190 h 431"/>
              <a:gd name="T2" fmla="*/ 465 w 594"/>
              <a:gd name="T3" fmla="*/ 211 h 431"/>
              <a:gd name="T4" fmla="*/ 465 w 594"/>
              <a:gd name="T5" fmla="*/ 237 h 431"/>
              <a:gd name="T6" fmla="*/ 480 w 594"/>
              <a:gd name="T7" fmla="*/ 257 h 431"/>
              <a:gd name="T8" fmla="*/ 504 w 594"/>
              <a:gd name="T9" fmla="*/ 264 h 431"/>
              <a:gd name="T10" fmla="*/ 528 w 594"/>
              <a:gd name="T11" fmla="*/ 257 h 431"/>
              <a:gd name="T12" fmla="*/ 544 w 594"/>
              <a:gd name="T13" fmla="*/ 237 h 431"/>
              <a:gd name="T14" fmla="*/ 543 w 594"/>
              <a:gd name="T15" fmla="*/ 211 h 431"/>
              <a:gd name="T16" fmla="*/ 526 w 594"/>
              <a:gd name="T17" fmla="*/ 190 h 431"/>
              <a:gd name="T18" fmla="*/ 495 w 594"/>
              <a:gd name="T19" fmla="*/ 185 h 431"/>
              <a:gd name="T20" fmla="*/ 70 w 594"/>
              <a:gd name="T21" fmla="*/ 190 h 431"/>
              <a:gd name="T22" fmla="*/ 53 w 594"/>
              <a:gd name="T23" fmla="*/ 211 h 431"/>
              <a:gd name="T24" fmla="*/ 52 w 594"/>
              <a:gd name="T25" fmla="*/ 237 h 431"/>
              <a:gd name="T26" fmla="*/ 67 w 594"/>
              <a:gd name="T27" fmla="*/ 257 h 431"/>
              <a:gd name="T28" fmla="*/ 92 w 594"/>
              <a:gd name="T29" fmla="*/ 264 h 431"/>
              <a:gd name="T30" fmla="*/ 116 w 594"/>
              <a:gd name="T31" fmla="*/ 257 h 431"/>
              <a:gd name="T32" fmla="*/ 130 w 594"/>
              <a:gd name="T33" fmla="*/ 237 h 431"/>
              <a:gd name="T34" fmla="*/ 130 w 594"/>
              <a:gd name="T35" fmla="*/ 211 h 431"/>
              <a:gd name="T36" fmla="*/ 113 w 594"/>
              <a:gd name="T37" fmla="*/ 190 h 431"/>
              <a:gd name="T38" fmla="*/ 82 w 594"/>
              <a:gd name="T39" fmla="*/ 185 h 431"/>
              <a:gd name="T40" fmla="*/ 153 w 594"/>
              <a:gd name="T41" fmla="*/ 37 h 431"/>
              <a:gd name="T42" fmla="*/ 145 w 594"/>
              <a:gd name="T43" fmla="*/ 43 h 431"/>
              <a:gd name="T44" fmla="*/ 99 w 594"/>
              <a:gd name="T45" fmla="*/ 147 h 431"/>
              <a:gd name="T46" fmla="*/ 450 w 594"/>
              <a:gd name="T47" fmla="*/ 46 h 431"/>
              <a:gd name="T48" fmla="*/ 445 w 594"/>
              <a:gd name="T49" fmla="*/ 39 h 431"/>
              <a:gd name="T50" fmla="*/ 437 w 594"/>
              <a:gd name="T51" fmla="*/ 37 h 431"/>
              <a:gd name="T52" fmla="*/ 154 w 594"/>
              <a:gd name="T53" fmla="*/ 0 h 431"/>
              <a:gd name="T54" fmla="*/ 454 w 594"/>
              <a:gd name="T55" fmla="*/ 2 h 431"/>
              <a:gd name="T56" fmla="*/ 482 w 594"/>
              <a:gd name="T57" fmla="*/ 19 h 431"/>
              <a:gd name="T58" fmla="*/ 540 w 594"/>
              <a:gd name="T59" fmla="*/ 147 h 431"/>
              <a:gd name="T60" fmla="*/ 562 w 594"/>
              <a:gd name="T61" fmla="*/ 150 h 431"/>
              <a:gd name="T62" fmla="*/ 586 w 594"/>
              <a:gd name="T63" fmla="*/ 165 h 431"/>
              <a:gd name="T64" fmla="*/ 594 w 594"/>
              <a:gd name="T65" fmla="*/ 191 h 431"/>
              <a:gd name="T66" fmla="*/ 550 w 594"/>
              <a:gd name="T67" fmla="*/ 344 h 431"/>
              <a:gd name="T68" fmla="*/ 550 w 594"/>
              <a:gd name="T69" fmla="*/ 367 h 431"/>
              <a:gd name="T70" fmla="*/ 551 w 594"/>
              <a:gd name="T71" fmla="*/ 389 h 431"/>
              <a:gd name="T72" fmla="*/ 543 w 594"/>
              <a:gd name="T73" fmla="*/ 414 h 431"/>
              <a:gd name="T74" fmla="*/ 521 w 594"/>
              <a:gd name="T75" fmla="*/ 429 h 431"/>
              <a:gd name="T76" fmla="*/ 492 w 594"/>
              <a:gd name="T77" fmla="*/ 429 h 431"/>
              <a:gd name="T78" fmla="*/ 471 w 594"/>
              <a:gd name="T79" fmla="*/ 414 h 431"/>
              <a:gd name="T80" fmla="*/ 463 w 594"/>
              <a:gd name="T81" fmla="*/ 389 h 431"/>
              <a:gd name="T82" fmla="*/ 133 w 594"/>
              <a:gd name="T83" fmla="*/ 344 h 431"/>
              <a:gd name="T84" fmla="*/ 130 w 594"/>
              <a:gd name="T85" fmla="*/ 402 h 431"/>
              <a:gd name="T86" fmla="*/ 115 w 594"/>
              <a:gd name="T87" fmla="*/ 423 h 431"/>
              <a:gd name="T88" fmla="*/ 89 w 594"/>
              <a:gd name="T89" fmla="*/ 431 h 431"/>
              <a:gd name="T90" fmla="*/ 62 w 594"/>
              <a:gd name="T91" fmla="*/ 423 h 431"/>
              <a:gd name="T92" fmla="*/ 47 w 594"/>
              <a:gd name="T93" fmla="*/ 402 h 431"/>
              <a:gd name="T94" fmla="*/ 45 w 594"/>
              <a:gd name="T95" fmla="*/ 380 h 431"/>
              <a:gd name="T96" fmla="*/ 46 w 594"/>
              <a:gd name="T97" fmla="*/ 354 h 431"/>
              <a:gd name="T98" fmla="*/ 0 w 594"/>
              <a:gd name="T99" fmla="*/ 344 h 431"/>
              <a:gd name="T100" fmla="*/ 3 w 594"/>
              <a:gd name="T101" fmla="*/ 177 h 431"/>
              <a:gd name="T102" fmla="*/ 19 w 594"/>
              <a:gd name="T103" fmla="*/ 156 h 431"/>
              <a:gd name="T104" fmla="*/ 47 w 594"/>
              <a:gd name="T105" fmla="*/ 147 h 431"/>
              <a:gd name="T106" fmla="*/ 103 w 594"/>
              <a:gd name="T107" fmla="*/ 32 h 431"/>
              <a:gd name="T108" fmla="*/ 123 w 594"/>
              <a:gd name="T109" fmla="*/ 9 h 431"/>
              <a:gd name="T110" fmla="*/ 154 w 594"/>
              <a:gd name="T111" fmla="*/ 0 h 4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</a:cxnLst>
            <a:rect l="0" t="0" r="r" b="b"/>
            <a:pathLst>
              <a:path w="594" h="431">
                <a:moveTo>
                  <a:pt x="495" y="185"/>
                </a:moveTo>
                <a:lnTo>
                  <a:pt x="482" y="190"/>
                </a:lnTo>
                <a:lnTo>
                  <a:pt x="472" y="199"/>
                </a:lnTo>
                <a:lnTo>
                  <a:pt x="465" y="211"/>
                </a:lnTo>
                <a:lnTo>
                  <a:pt x="463" y="225"/>
                </a:lnTo>
                <a:lnTo>
                  <a:pt x="465" y="237"/>
                </a:lnTo>
                <a:lnTo>
                  <a:pt x="470" y="248"/>
                </a:lnTo>
                <a:lnTo>
                  <a:pt x="480" y="257"/>
                </a:lnTo>
                <a:lnTo>
                  <a:pt x="491" y="262"/>
                </a:lnTo>
                <a:lnTo>
                  <a:pt x="504" y="264"/>
                </a:lnTo>
                <a:lnTo>
                  <a:pt x="517" y="262"/>
                </a:lnTo>
                <a:lnTo>
                  <a:pt x="528" y="257"/>
                </a:lnTo>
                <a:lnTo>
                  <a:pt x="537" y="248"/>
                </a:lnTo>
                <a:lnTo>
                  <a:pt x="544" y="237"/>
                </a:lnTo>
                <a:lnTo>
                  <a:pt x="546" y="225"/>
                </a:lnTo>
                <a:lnTo>
                  <a:pt x="543" y="211"/>
                </a:lnTo>
                <a:lnTo>
                  <a:pt x="536" y="199"/>
                </a:lnTo>
                <a:lnTo>
                  <a:pt x="526" y="190"/>
                </a:lnTo>
                <a:lnTo>
                  <a:pt x="512" y="185"/>
                </a:lnTo>
                <a:lnTo>
                  <a:pt x="495" y="185"/>
                </a:lnTo>
                <a:close/>
                <a:moveTo>
                  <a:pt x="82" y="185"/>
                </a:moveTo>
                <a:lnTo>
                  <a:pt x="70" y="190"/>
                </a:lnTo>
                <a:lnTo>
                  <a:pt x="59" y="199"/>
                </a:lnTo>
                <a:lnTo>
                  <a:pt x="53" y="211"/>
                </a:lnTo>
                <a:lnTo>
                  <a:pt x="50" y="225"/>
                </a:lnTo>
                <a:lnTo>
                  <a:pt x="52" y="237"/>
                </a:lnTo>
                <a:lnTo>
                  <a:pt x="58" y="248"/>
                </a:lnTo>
                <a:lnTo>
                  <a:pt x="67" y="257"/>
                </a:lnTo>
                <a:lnTo>
                  <a:pt x="78" y="262"/>
                </a:lnTo>
                <a:lnTo>
                  <a:pt x="92" y="264"/>
                </a:lnTo>
                <a:lnTo>
                  <a:pt x="104" y="262"/>
                </a:lnTo>
                <a:lnTo>
                  <a:pt x="116" y="257"/>
                </a:lnTo>
                <a:lnTo>
                  <a:pt x="125" y="248"/>
                </a:lnTo>
                <a:lnTo>
                  <a:pt x="130" y="237"/>
                </a:lnTo>
                <a:lnTo>
                  <a:pt x="133" y="225"/>
                </a:lnTo>
                <a:lnTo>
                  <a:pt x="130" y="211"/>
                </a:lnTo>
                <a:lnTo>
                  <a:pt x="123" y="199"/>
                </a:lnTo>
                <a:lnTo>
                  <a:pt x="113" y="190"/>
                </a:lnTo>
                <a:lnTo>
                  <a:pt x="100" y="185"/>
                </a:lnTo>
                <a:lnTo>
                  <a:pt x="82" y="185"/>
                </a:lnTo>
                <a:close/>
                <a:moveTo>
                  <a:pt x="156" y="37"/>
                </a:moveTo>
                <a:lnTo>
                  <a:pt x="153" y="37"/>
                </a:lnTo>
                <a:lnTo>
                  <a:pt x="148" y="39"/>
                </a:lnTo>
                <a:lnTo>
                  <a:pt x="145" y="43"/>
                </a:lnTo>
                <a:lnTo>
                  <a:pt x="143" y="46"/>
                </a:lnTo>
                <a:lnTo>
                  <a:pt x="99" y="147"/>
                </a:lnTo>
                <a:lnTo>
                  <a:pt x="495" y="147"/>
                </a:lnTo>
                <a:lnTo>
                  <a:pt x="450" y="46"/>
                </a:lnTo>
                <a:lnTo>
                  <a:pt x="448" y="43"/>
                </a:lnTo>
                <a:lnTo>
                  <a:pt x="445" y="39"/>
                </a:lnTo>
                <a:lnTo>
                  <a:pt x="441" y="37"/>
                </a:lnTo>
                <a:lnTo>
                  <a:pt x="437" y="37"/>
                </a:lnTo>
                <a:lnTo>
                  <a:pt x="156" y="37"/>
                </a:lnTo>
                <a:close/>
                <a:moveTo>
                  <a:pt x="154" y="0"/>
                </a:moveTo>
                <a:lnTo>
                  <a:pt x="439" y="0"/>
                </a:lnTo>
                <a:lnTo>
                  <a:pt x="454" y="2"/>
                </a:lnTo>
                <a:lnTo>
                  <a:pt x="469" y="9"/>
                </a:lnTo>
                <a:lnTo>
                  <a:pt x="482" y="19"/>
                </a:lnTo>
                <a:lnTo>
                  <a:pt x="490" y="32"/>
                </a:lnTo>
                <a:lnTo>
                  <a:pt x="540" y="147"/>
                </a:lnTo>
                <a:lnTo>
                  <a:pt x="548" y="147"/>
                </a:lnTo>
                <a:lnTo>
                  <a:pt x="562" y="150"/>
                </a:lnTo>
                <a:lnTo>
                  <a:pt x="575" y="156"/>
                </a:lnTo>
                <a:lnTo>
                  <a:pt x="586" y="165"/>
                </a:lnTo>
                <a:lnTo>
                  <a:pt x="592" y="177"/>
                </a:lnTo>
                <a:lnTo>
                  <a:pt x="594" y="191"/>
                </a:lnTo>
                <a:lnTo>
                  <a:pt x="594" y="344"/>
                </a:lnTo>
                <a:lnTo>
                  <a:pt x="550" y="344"/>
                </a:lnTo>
                <a:lnTo>
                  <a:pt x="550" y="354"/>
                </a:lnTo>
                <a:lnTo>
                  <a:pt x="550" y="367"/>
                </a:lnTo>
                <a:lnTo>
                  <a:pt x="551" y="380"/>
                </a:lnTo>
                <a:lnTo>
                  <a:pt x="551" y="389"/>
                </a:lnTo>
                <a:lnTo>
                  <a:pt x="549" y="402"/>
                </a:lnTo>
                <a:lnTo>
                  <a:pt x="543" y="414"/>
                </a:lnTo>
                <a:lnTo>
                  <a:pt x="532" y="423"/>
                </a:lnTo>
                <a:lnTo>
                  <a:pt x="521" y="429"/>
                </a:lnTo>
                <a:lnTo>
                  <a:pt x="507" y="431"/>
                </a:lnTo>
                <a:lnTo>
                  <a:pt x="492" y="429"/>
                </a:lnTo>
                <a:lnTo>
                  <a:pt x="481" y="423"/>
                </a:lnTo>
                <a:lnTo>
                  <a:pt x="471" y="414"/>
                </a:lnTo>
                <a:lnTo>
                  <a:pt x="465" y="402"/>
                </a:lnTo>
                <a:lnTo>
                  <a:pt x="463" y="389"/>
                </a:lnTo>
                <a:lnTo>
                  <a:pt x="463" y="344"/>
                </a:lnTo>
                <a:lnTo>
                  <a:pt x="133" y="344"/>
                </a:lnTo>
                <a:lnTo>
                  <a:pt x="133" y="389"/>
                </a:lnTo>
                <a:lnTo>
                  <a:pt x="130" y="402"/>
                </a:lnTo>
                <a:lnTo>
                  <a:pt x="124" y="414"/>
                </a:lnTo>
                <a:lnTo>
                  <a:pt x="115" y="423"/>
                </a:lnTo>
                <a:lnTo>
                  <a:pt x="102" y="429"/>
                </a:lnTo>
                <a:lnTo>
                  <a:pt x="89" y="431"/>
                </a:lnTo>
                <a:lnTo>
                  <a:pt x="75" y="429"/>
                </a:lnTo>
                <a:lnTo>
                  <a:pt x="62" y="423"/>
                </a:lnTo>
                <a:lnTo>
                  <a:pt x="53" y="414"/>
                </a:lnTo>
                <a:lnTo>
                  <a:pt x="47" y="402"/>
                </a:lnTo>
                <a:lnTo>
                  <a:pt x="45" y="389"/>
                </a:lnTo>
                <a:lnTo>
                  <a:pt x="45" y="380"/>
                </a:lnTo>
                <a:lnTo>
                  <a:pt x="45" y="367"/>
                </a:lnTo>
                <a:lnTo>
                  <a:pt x="46" y="354"/>
                </a:lnTo>
                <a:lnTo>
                  <a:pt x="46" y="344"/>
                </a:lnTo>
                <a:lnTo>
                  <a:pt x="0" y="344"/>
                </a:lnTo>
                <a:lnTo>
                  <a:pt x="0" y="191"/>
                </a:lnTo>
                <a:lnTo>
                  <a:pt x="3" y="177"/>
                </a:lnTo>
                <a:lnTo>
                  <a:pt x="9" y="165"/>
                </a:lnTo>
                <a:lnTo>
                  <a:pt x="19" y="156"/>
                </a:lnTo>
                <a:lnTo>
                  <a:pt x="32" y="150"/>
                </a:lnTo>
                <a:lnTo>
                  <a:pt x="47" y="147"/>
                </a:lnTo>
                <a:lnTo>
                  <a:pt x="53" y="147"/>
                </a:lnTo>
                <a:lnTo>
                  <a:pt x="103" y="32"/>
                </a:lnTo>
                <a:lnTo>
                  <a:pt x="112" y="19"/>
                </a:lnTo>
                <a:lnTo>
                  <a:pt x="123" y="9"/>
                </a:lnTo>
                <a:lnTo>
                  <a:pt x="138" y="2"/>
                </a:lnTo>
                <a:lnTo>
                  <a:pt x="154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39" name="Freeform 20">
            <a:extLst>
              <a:ext uri="{FF2B5EF4-FFF2-40B4-BE49-F238E27FC236}">
                <a16:creationId xmlns:a16="http://schemas.microsoft.com/office/drawing/2014/main" id="{AE657AEE-0F7D-4CBB-B383-75EFF07ADB95}"/>
              </a:ext>
            </a:extLst>
          </xdr:cNvPr>
          <xdr:cNvSpPr>
            <a:spLocks noEditPoints="1"/>
          </xdr:cNvSpPr>
        </xdr:nvSpPr>
        <xdr:spPr bwMode="auto">
          <a:xfrm>
            <a:off x="226" y="30"/>
            <a:ext cx="51" cy="51"/>
          </a:xfrm>
          <a:custGeom>
            <a:avLst/>
            <a:gdLst>
              <a:gd name="T0" fmla="*/ 152 w 1017"/>
              <a:gd name="T1" fmla="*/ 19 h 976"/>
              <a:gd name="T2" fmla="*/ 98 w 1017"/>
              <a:gd name="T3" fmla="*/ 38 h 976"/>
              <a:gd name="T4" fmla="*/ 55 w 1017"/>
              <a:gd name="T5" fmla="*/ 73 h 976"/>
              <a:gd name="T6" fmla="*/ 27 w 1017"/>
              <a:gd name="T7" fmla="*/ 119 h 976"/>
              <a:gd name="T8" fmla="*/ 16 w 1017"/>
              <a:gd name="T9" fmla="*/ 175 h 976"/>
              <a:gd name="T10" fmla="*/ 20 w 1017"/>
              <a:gd name="T11" fmla="*/ 831 h 976"/>
              <a:gd name="T12" fmla="*/ 38 w 1017"/>
              <a:gd name="T13" fmla="*/ 882 h 976"/>
              <a:gd name="T14" fmla="*/ 75 w 1017"/>
              <a:gd name="T15" fmla="*/ 923 h 976"/>
              <a:gd name="T16" fmla="*/ 123 w 1017"/>
              <a:gd name="T17" fmla="*/ 950 h 976"/>
              <a:gd name="T18" fmla="*/ 181 w 1017"/>
              <a:gd name="T19" fmla="*/ 960 h 976"/>
              <a:gd name="T20" fmla="*/ 865 w 1017"/>
              <a:gd name="T21" fmla="*/ 957 h 976"/>
              <a:gd name="T22" fmla="*/ 918 w 1017"/>
              <a:gd name="T23" fmla="*/ 938 h 976"/>
              <a:gd name="T24" fmla="*/ 961 w 1017"/>
              <a:gd name="T25" fmla="*/ 904 h 976"/>
              <a:gd name="T26" fmla="*/ 989 w 1017"/>
              <a:gd name="T27" fmla="*/ 857 h 976"/>
              <a:gd name="T28" fmla="*/ 1000 w 1017"/>
              <a:gd name="T29" fmla="*/ 802 h 976"/>
              <a:gd name="T30" fmla="*/ 997 w 1017"/>
              <a:gd name="T31" fmla="*/ 147 h 976"/>
              <a:gd name="T32" fmla="*/ 977 w 1017"/>
              <a:gd name="T33" fmla="*/ 95 h 976"/>
              <a:gd name="T34" fmla="*/ 941 w 1017"/>
              <a:gd name="T35" fmla="*/ 54 h 976"/>
              <a:gd name="T36" fmla="*/ 893 w 1017"/>
              <a:gd name="T37" fmla="*/ 27 h 976"/>
              <a:gd name="T38" fmla="*/ 835 w 1017"/>
              <a:gd name="T39" fmla="*/ 17 h 976"/>
              <a:gd name="T40" fmla="*/ 181 w 1017"/>
              <a:gd name="T41" fmla="*/ 0 h 976"/>
              <a:gd name="T42" fmla="*/ 868 w 1017"/>
              <a:gd name="T43" fmla="*/ 3 h 976"/>
              <a:gd name="T44" fmla="*/ 927 w 1017"/>
              <a:gd name="T45" fmla="*/ 24 h 976"/>
              <a:gd name="T46" fmla="*/ 974 w 1017"/>
              <a:gd name="T47" fmla="*/ 62 h 976"/>
              <a:gd name="T48" fmla="*/ 1005 w 1017"/>
              <a:gd name="T49" fmla="*/ 113 h 976"/>
              <a:gd name="T50" fmla="*/ 1017 w 1017"/>
              <a:gd name="T51" fmla="*/ 175 h 976"/>
              <a:gd name="T52" fmla="*/ 1014 w 1017"/>
              <a:gd name="T53" fmla="*/ 834 h 976"/>
              <a:gd name="T54" fmla="*/ 992 w 1017"/>
              <a:gd name="T55" fmla="*/ 890 h 976"/>
              <a:gd name="T56" fmla="*/ 952 w 1017"/>
              <a:gd name="T57" fmla="*/ 935 h 976"/>
              <a:gd name="T58" fmla="*/ 898 w 1017"/>
              <a:gd name="T59" fmla="*/ 965 h 976"/>
              <a:gd name="T60" fmla="*/ 835 w 1017"/>
              <a:gd name="T61" fmla="*/ 976 h 976"/>
              <a:gd name="T62" fmla="*/ 149 w 1017"/>
              <a:gd name="T63" fmla="*/ 973 h 976"/>
              <a:gd name="T64" fmla="*/ 90 w 1017"/>
              <a:gd name="T65" fmla="*/ 952 h 976"/>
              <a:gd name="T66" fmla="*/ 42 w 1017"/>
              <a:gd name="T67" fmla="*/ 914 h 976"/>
              <a:gd name="T68" fmla="*/ 10 w 1017"/>
              <a:gd name="T69" fmla="*/ 863 h 976"/>
              <a:gd name="T70" fmla="*/ 0 w 1017"/>
              <a:gd name="T71" fmla="*/ 802 h 976"/>
              <a:gd name="T72" fmla="*/ 2 w 1017"/>
              <a:gd name="T73" fmla="*/ 143 h 976"/>
              <a:gd name="T74" fmla="*/ 24 w 1017"/>
              <a:gd name="T75" fmla="*/ 86 h 976"/>
              <a:gd name="T76" fmla="*/ 64 w 1017"/>
              <a:gd name="T77" fmla="*/ 41 h 976"/>
              <a:gd name="T78" fmla="*/ 118 w 1017"/>
              <a:gd name="T79" fmla="*/ 11 h 976"/>
              <a:gd name="T80" fmla="*/ 181 w 1017"/>
              <a:gd name="T81" fmla="*/ 0 h 9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</a:cxnLst>
            <a:rect l="0" t="0" r="r" b="b"/>
            <a:pathLst>
              <a:path w="1017" h="976">
                <a:moveTo>
                  <a:pt x="181" y="17"/>
                </a:moveTo>
                <a:lnTo>
                  <a:pt x="152" y="19"/>
                </a:lnTo>
                <a:lnTo>
                  <a:pt x="123" y="27"/>
                </a:lnTo>
                <a:lnTo>
                  <a:pt x="98" y="38"/>
                </a:lnTo>
                <a:lnTo>
                  <a:pt x="75" y="54"/>
                </a:lnTo>
                <a:lnTo>
                  <a:pt x="55" y="73"/>
                </a:lnTo>
                <a:lnTo>
                  <a:pt x="38" y="95"/>
                </a:lnTo>
                <a:lnTo>
                  <a:pt x="27" y="119"/>
                </a:lnTo>
                <a:lnTo>
                  <a:pt x="20" y="147"/>
                </a:lnTo>
                <a:lnTo>
                  <a:pt x="16" y="175"/>
                </a:lnTo>
                <a:lnTo>
                  <a:pt x="16" y="802"/>
                </a:lnTo>
                <a:lnTo>
                  <a:pt x="20" y="831"/>
                </a:lnTo>
                <a:lnTo>
                  <a:pt x="27" y="857"/>
                </a:lnTo>
                <a:lnTo>
                  <a:pt x="38" y="882"/>
                </a:lnTo>
                <a:lnTo>
                  <a:pt x="55" y="904"/>
                </a:lnTo>
                <a:lnTo>
                  <a:pt x="75" y="923"/>
                </a:lnTo>
                <a:lnTo>
                  <a:pt x="98" y="938"/>
                </a:lnTo>
                <a:lnTo>
                  <a:pt x="123" y="950"/>
                </a:lnTo>
                <a:lnTo>
                  <a:pt x="152" y="957"/>
                </a:lnTo>
                <a:lnTo>
                  <a:pt x="181" y="960"/>
                </a:lnTo>
                <a:lnTo>
                  <a:pt x="835" y="960"/>
                </a:lnTo>
                <a:lnTo>
                  <a:pt x="865" y="957"/>
                </a:lnTo>
                <a:lnTo>
                  <a:pt x="893" y="950"/>
                </a:lnTo>
                <a:lnTo>
                  <a:pt x="918" y="938"/>
                </a:lnTo>
                <a:lnTo>
                  <a:pt x="941" y="923"/>
                </a:lnTo>
                <a:lnTo>
                  <a:pt x="961" y="904"/>
                </a:lnTo>
                <a:lnTo>
                  <a:pt x="977" y="882"/>
                </a:lnTo>
                <a:lnTo>
                  <a:pt x="989" y="857"/>
                </a:lnTo>
                <a:lnTo>
                  <a:pt x="997" y="831"/>
                </a:lnTo>
                <a:lnTo>
                  <a:pt x="1000" y="802"/>
                </a:lnTo>
                <a:lnTo>
                  <a:pt x="1000" y="175"/>
                </a:lnTo>
                <a:lnTo>
                  <a:pt x="997" y="147"/>
                </a:lnTo>
                <a:lnTo>
                  <a:pt x="989" y="119"/>
                </a:lnTo>
                <a:lnTo>
                  <a:pt x="977" y="95"/>
                </a:lnTo>
                <a:lnTo>
                  <a:pt x="961" y="73"/>
                </a:lnTo>
                <a:lnTo>
                  <a:pt x="941" y="54"/>
                </a:lnTo>
                <a:lnTo>
                  <a:pt x="918" y="38"/>
                </a:lnTo>
                <a:lnTo>
                  <a:pt x="893" y="27"/>
                </a:lnTo>
                <a:lnTo>
                  <a:pt x="865" y="19"/>
                </a:lnTo>
                <a:lnTo>
                  <a:pt x="835" y="17"/>
                </a:lnTo>
                <a:lnTo>
                  <a:pt x="181" y="17"/>
                </a:lnTo>
                <a:close/>
                <a:moveTo>
                  <a:pt x="181" y="0"/>
                </a:moveTo>
                <a:lnTo>
                  <a:pt x="835" y="0"/>
                </a:lnTo>
                <a:lnTo>
                  <a:pt x="868" y="3"/>
                </a:lnTo>
                <a:lnTo>
                  <a:pt x="898" y="11"/>
                </a:lnTo>
                <a:lnTo>
                  <a:pt x="927" y="24"/>
                </a:lnTo>
                <a:lnTo>
                  <a:pt x="952" y="41"/>
                </a:lnTo>
                <a:lnTo>
                  <a:pt x="974" y="62"/>
                </a:lnTo>
                <a:lnTo>
                  <a:pt x="992" y="86"/>
                </a:lnTo>
                <a:lnTo>
                  <a:pt x="1005" y="113"/>
                </a:lnTo>
                <a:lnTo>
                  <a:pt x="1014" y="143"/>
                </a:lnTo>
                <a:lnTo>
                  <a:pt x="1017" y="175"/>
                </a:lnTo>
                <a:lnTo>
                  <a:pt x="1017" y="802"/>
                </a:lnTo>
                <a:lnTo>
                  <a:pt x="1014" y="834"/>
                </a:lnTo>
                <a:lnTo>
                  <a:pt x="1005" y="863"/>
                </a:lnTo>
                <a:lnTo>
                  <a:pt x="992" y="890"/>
                </a:lnTo>
                <a:lnTo>
                  <a:pt x="974" y="914"/>
                </a:lnTo>
                <a:lnTo>
                  <a:pt x="952" y="935"/>
                </a:lnTo>
                <a:lnTo>
                  <a:pt x="927" y="952"/>
                </a:lnTo>
                <a:lnTo>
                  <a:pt x="898" y="965"/>
                </a:lnTo>
                <a:lnTo>
                  <a:pt x="868" y="973"/>
                </a:lnTo>
                <a:lnTo>
                  <a:pt x="835" y="976"/>
                </a:lnTo>
                <a:lnTo>
                  <a:pt x="181" y="976"/>
                </a:lnTo>
                <a:lnTo>
                  <a:pt x="149" y="973"/>
                </a:lnTo>
                <a:lnTo>
                  <a:pt x="118" y="965"/>
                </a:lnTo>
                <a:lnTo>
                  <a:pt x="90" y="952"/>
                </a:lnTo>
                <a:lnTo>
                  <a:pt x="64" y="935"/>
                </a:lnTo>
                <a:lnTo>
                  <a:pt x="42" y="914"/>
                </a:lnTo>
                <a:lnTo>
                  <a:pt x="24" y="890"/>
                </a:lnTo>
                <a:lnTo>
                  <a:pt x="10" y="863"/>
                </a:lnTo>
                <a:lnTo>
                  <a:pt x="2" y="834"/>
                </a:lnTo>
                <a:lnTo>
                  <a:pt x="0" y="802"/>
                </a:lnTo>
                <a:lnTo>
                  <a:pt x="0" y="175"/>
                </a:lnTo>
                <a:lnTo>
                  <a:pt x="2" y="143"/>
                </a:lnTo>
                <a:lnTo>
                  <a:pt x="10" y="113"/>
                </a:lnTo>
                <a:lnTo>
                  <a:pt x="24" y="86"/>
                </a:lnTo>
                <a:lnTo>
                  <a:pt x="42" y="62"/>
                </a:lnTo>
                <a:lnTo>
                  <a:pt x="64" y="41"/>
                </a:lnTo>
                <a:lnTo>
                  <a:pt x="90" y="24"/>
                </a:lnTo>
                <a:lnTo>
                  <a:pt x="118" y="11"/>
                </a:lnTo>
                <a:lnTo>
                  <a:pt x="149" y="3"/>
                </a:lnTo>
                <a:lnTo>
                  <a:pt x="181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342900</xdr:colOff>
      <xdr:row>0</xdr:row>
      <xdr:rowOff>0</xdr:rowOff>
    </xdr:from>
    <xdr:to>
      <xdr:col>12</xdr:col>
      <xdr:colOff>565583</xdr:colOff>
      <xdr:row>3</xdr:row>
      <xdr:rowOff>123825</xdr:rowOff>
    </xdr:to>
    <xdr:grpSp>
      <xdr:nvGrpSpPr>
        <xdr:cNvPr id="2" name="Group 3" descr="Airplane, bus, and car">
          <a:extLst>
            <a:ext uri="{FF2B5EF4-FFF2-40B4-BE49-F238E27FC236}">
              <a16:creationId xmlns:a16="http://schemas.microsoft.com/office/drawing/2014/main" id="{6C50A1BD-E271-4FE0-808A-7116438FFD42}"/>
            </a:ext>
          </a:extLst>
        </xdr:cNvPr>
        <xdr:cNvGrpSpPr>
          <a:grpSpLocks noChangeAspect="1"/>
        </xdr:cNvGrpSpPr>
      </xdr:nvGrpSpPr>
      <xdr:grpSpPr bwMode="auto">
        <a:xfrm>
          <a:off x="8572500" y="0"/>
          <a:ext cx="1870508" cy="885825"/>
          <a:chOff x="110" y="24"/>
          <a:chExt cx="173" cy="62"/>
        </a:xfrm>
      </xdr:grpSpPr>
      <xdr:sp macro="" textlink="">
        <xdr:nvSpPr>
          <xdr:cNvPr id="3" name="AutoShape 2">
            <a:extLst>
              <a:ext uri="{FF2B5EF4-FFF2-40B4-BE49-F238E27FC236}">
                <a16:creationId xmlns:a16="http://schemas.microsoft.com/office/drawing/2014/main" id="{458994C2-2A3D-4C93-A315-3AA9A3D25E87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110" y="24"/>
            <a:ext cx="173" cy="6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" name="Rectangle 4">
            <a:extLst>
              <a:ext uri="{FF2B5EF4-FFF2-40B4-BE49-F238E27FC236}">
                <a16:creationId xmlns:a16="http://schemas.microsoft.com/office/drawing/2014/main" id="{DAFDF42F-2976-4F61-8324-0FEC4553A534}"/>
              </a:ext>
            </a:extLst>
          </xdr:cNvPr>
          <xdr:cNvSpPr>
            <a:spLocks noChangeArrowheads="1"/>
          </xdr:cNvSpPr>
        </xdr:nvSpPr>
        <xdr:spPr bwMode="auto">
          <a:xfrm>
            <a:off x="110" y="24"/>
            <a:ext cx="173" cy="62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" name="Freeform 5">
            <a:extLst>
              <a:ext uri="{FF2B5EF4-FFF2-40B4-BE49-F238E27FC236}">
                <a16:creationId xmlns:a16="http://schemas.microsoft.com/office/drawing/2014/main" id="{A714C509-243A-4373-957F-EBF2CAEED779}"/>
              </a:ext>
            </a:extLst>
          </xdr:cNvPr>
          <xdr:cNvSpPr>
            <a:spLocks/>
          </xdr:cNvSpPr>
        </xdr:nvSpPr>
        <xdr:spPr bwMode="auto">
          <a:xfrm>
            <a:off x="110" y="25"/>
            <a:ext cx="172" cy="61"/>
          </a:xfrm>
          <a:custGeom>
            <a:avLst/>
            <a:gdLst>
              <a:gd name="T0" fmla="*/ 242 w 3443"/>
              <a:gd name="T1" fmla="*/ 0 h 1163"/>
              <a:gd name="T2" fmla="*/ 3201 w 3443"/>
              <a:gd name="T3" fmla="*/ 0 h 1163"/>
              <a:gd name="T4" fmla="*/ 3240 w 3443"/>
              <a:gd name="T5" fmla="*/ 3 h 1163"/>
              <a:gd name="T6" fmla="*/ 3277 w 3443"/>
              <a:gd name="T7" fmla="*/ 12 h 1163"/>
              <a:gd name="T8" fmla="*/ 3311 w 3443"/>
              <a:gd name="T9" fmla="*/ 26 h 1163"/>
              <a:gd name="T10" fmla="*/ 3344 w 3443"/>
              <a:gd name="T11" fmla="*/ 45 h 1163"/>
              <a:gd name="T12" fmla="*/ 3372 w 3443"/>
              <a:gd name="T13" fmla="*/ 68 h 1163"/>
              <a:gd name="T14" fmla="*/ 3396 w 3443"/>
              <a:gd name="T15" fmla="*/ 96 h 1163"/>
              <a:gd name="T16" fmla="*/ 3416 w 3443"/>
              <a:gd name="T17" fmla="*/ 126 h 1163"/>
              <a:gd name="T18" fmla="*/ 3431 w 3443"/>
              <a:gd name="T19" fmla="*/ 159 h 1163"/>
              <a:gd name="T20" fmla="*/ 3439 w 3443"/>
              <a:gd name="T21" fmla="*/ 194 h 1163"/>
              <a:gd name="T22" fmla="*/ 3443 w 3443"/>
              <a:gd name="T23" fmla="*/ 232 h 1163"/>
              <a:gd name="T24" fmla="*/ 3443 w 3443"/>
              <a:gd name="T25" fmla="*/ 931 h 1163"/>
              <a:gd name="T26" fmla="*/ 3439 w 3443"/>
              <a:gd name="T27" fmla="*/ 968 h 1163"/>
              <a:gd name="T28" fmla="*/ 3431 w 3443"/>
              <a:gd name="T29" fmla="*/ 1004 h 1163"/>
              <a:gd name="T30" fmla="*/ 3416 w 3443"/>
              <a:gd name="T31" fmla="*/ 1037 h 1163"/>
              <a:gd name="T32" fmla="*/ 3396 w 3443"/>
              <a:gd name="T33" fmla="*/ 1067 h 1163"/>
              <a:gd name="T34" fmla="*/ 3372 w 3443"/>
              <a:gd name="T35" fmla="*/ 1095 h 1163"/>
              <a:gd name="T36" fmla="*/ 3344 w 3443"/>
              <a:gd name="T37" fmla="*/ 1118 h 1163"/>
              <a:gd name="T38" fmla="*/ 3311 w 3443"/>
              <a:gd name="T39" fmla="*/ 1137 h 1163"/>
              <a:gd name="T40" fmla="*/ 3277 w 3443"/>
              <a:gd name="T41" fmla="*/ 1151 h 1163"/>
              <a:gd name="T42" fmla="*/ 3240 w 3443"/>
              <a:gd name="T43" fmla="*/ 1160 h 1163"/>
              <a:gd name="T44" fmla="*/ 3201 w 3443"/>
              <a:gd name="T45" fmla="*/ 1163 h 1163"/>
              <a:gd name="T46" fmla="*/ 242 w 3443"/>
              <a:gd name="T47" fmla="*/ 1163 h 1163"/>
              <a:gd name="T48" fmla="*/ 203 w 3443"/>
              <a:gd name="T49" fmla="*/ 1160 h 1163"/>
              <a:gd name="T50" fmla="*/ 166 w 3443"/>
              <a:gd name="T51" fmla="*/ 1151 h 1163"/>
              <a:gd name="T52" fmla="*/ 131 w 3443"/>
              <a:gd name="T53" fmla="*/ 1137 h 1163"/>
              <a:gd name="T54" fmla="*/ 100 w 3443"/>
              <a:gd name="T55" fmla="*/ 1118 h 1163"/>
              <a:gd name="T56" fmla="*/ 71 w 3443"/>
              <a:gd name="T57" fmla="*/ 1095 h 1163"/>
              <a:gd name="T58" fmla="*/ 47 w 3443"/>
              <a:gd name="T59" fmla="*/ 1067 h 1163"/>
              <a:gd name="T60" fmla="*/ 27 w 3443"/>
              <a:gd name="T61" fmla="*/ 1037 h 1163"/>
              <a:gd name="T62" fmla="*/ 13 w 3443"/>
              <a:gd name="T63" fmla="*/ 1004 h 1163"/>
              <a:gd name="T64" fmla="*/ 3 w 3443"/>
              <a:gd name="T65" fmla="*/ 968 h 1163"/>
              <a:gd name="T66" fmla="*/ 0 w 3443"/>
              <a:gd name="T67" fmla="*/ 931 h 1163"/>
              <a:gd name="T68" fmla="*/ 0 w 3443"/>
              <a:gd name="T69" fmla="*/ 232 h 1163"/>
              <a:gd name="T70" fmla="*/ 3 w 3443"/>
              <a:gd name="T71" fmla="*/ 194 h 1163"/>
              <a:gd name="T72" fmla="*/ 13 w 3443"/>
              <a:gd name="T73" fmla="*/ 159 h 1163"/>
              <a:gd name="T74" fmla="*/ 27 w 3443"/>
              <a:gd name="T75" fmla="*/ 126 h 1163"/>
              <a:gd name="T76" fmla="*/ 47 w 3443"/>
              <a:gd name="T77" fmla="*/ 96 h 1163"/>
              <a:gd name="T78" fmla="*/ 71 w 3443"/>
              <a:gd name="T79" fmla="*/ 68 h 1163"/>
              <a:gd name="T80" fmla="*/ 100 w 3443"/>
              <a:gd name="T81" fmla="*/ 45 h 1163"/>
              <a:gd name="T82" fmla="*/ 131 w 3443"/>
              <a:gd name="T83" fmla="*/ 26 h 1163"/>
              <a:gd name="T84" fmla="*/ 166 w 3443"/>
              <a:gd name="T85" fmla="*/ 12 h 1163"/>
              <a:gd name="T86" fmla="*/ 203 w 3443"/>
              <a:gd name="T87" fmla="*/ 3 h 1163"/>
              <a:gd name="T88" fmla="*/ 242 w 3443"/>
              <a:gd name="T89" fmla="*/ 0 h 116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</a:cxnLst>
            <a:rect l="0" t="0" r="r" b="b"/>
            <a:pathLst>
              <a:path w="3443" h="1163">
                <a:moveTo>
                  <a:pt x="242" y="0"/>
                </a:moveTo>
                <a:lnTo>
                  <a:pt x="3201" y="0"/>
                </a:lnTo>
                <a:lnTo>
                  <a:pt x="3240" y="3"/>
                </a:lnTo>
                <a:lnTo>
                  <a:pt x="3277" y="12"/>
                </a:lnTo>
                <a:lnTo>
                  <a:pt x="3311" y="26"/>
                </a:lnTo>
                <a:lnTo>
                  <a:pt x="3344" y="45"/>
                </a:lnTo>
                <a:lnTo>
                  <a:pt x="3372" y="68"/>
                </a:lnTo>
                <a:lnTo>
                  <a:pt x="3396" y="96"/>
                </a:lnTo>
                <a:lnTo>
                  <a:pt x="3416" y="126"/>
                </a:lnTo>
                <a:lnTo>
                  <a:pt x="3431" y="159"/>
                </a:lnTo>
                <a:lnTo>
                  <a:pt x="3439" y="194"/>
                </a:lnTo>
                <a:lnTo>
                  <a:pt x="3443" y="232"/>
                </a:lnTo>
                <a:lnTo>
                  <a:pt x="3443" y="931"/>
                </a:lnTo>
                <a:lnTo>
                  <a:pt x="3439" y="968"/>
                </a:lnTo>
                <a:lnTo>
                  <a:pt x="3431" y="1004"/>
                </a:lnTo>
                <a:lnTo>
                  <a:pt x="3416" y="1037"/>
                </a:lnTo>
                <a:lnTo>
                  <a:pt x="3396" y="1067"/>
                </a:lnTo>
                <a:lnTo>
                  <a:pt x="3372" y="1095"/>
                </a:lnTo>
                <a:lnTo>
                  <a:pt x="3344" y="1118"/>
                </a:lnTo>
                <a:lnTo>
                  <a:pt x="3311" y="1137"/>
                </a:lnTo>
                <a:lnTo>
                  <a:pt x="3277" y="1151"/>
                </a:lnTo>
                <a:lnTo>
                  <a:pt x="3240" y="1160"/>
                </a:lnTo>
                <a:lnTo>
                  <a:pt x="3201" y="1163"/>
                </a:lnTo>
                <a:lnTo>
                  <a:pt x="242" y="1163"/>
                </a:lnTo>
                <a:lnTo>
                  <a:pt x="203" y="1160"/>
                </a:lnTo>
                <a:lnTo>
                  <a:pt x="166" y="1151"/>
                </a:lnTo>
                <a:lnTo>
                  <a:pt x="131" y="1137"/>
                </a:lnTo>
                <a:lnTo>
                  <a:pt x="100" y="1118"/>
                </a:lnTo>
                <a:lnTo>
                  <a:pt x="71" y="1095"/>
                </a:lnTo>
                <a:lnTo>
                  <a:pt x="47" y="1067"/>
                </a:lnTo>
                <a:lnTo>
                  <a:pt x="27" y="1037"/>
                </a:lnTo>
                <a:lnTo>
                  <a:pt x="13" y="1004"/>
                </a:lnTo>
                <a:lnTo>
                  <a:pt x="3" y="968"/>
                </a:lnTo>
                <a:lnTo>
                  <a:pt x="0" y="931"/>
                </a:lnTo>
                <a:lnTo>
                  <a:pt x="0" y="232"/>
                </a:lnTo>
                <a:lnTo>
                  <a:pt x="3" y="194"/>
                </a:lnTo>
                <a:lnTo>
                  <a:pt x="13" y="159"/>
                </a:lnTo>
                <a:lnTo>
                  <a:pt x="27" y="126"/>
                </a:lnTo>
                <a:lnTo>
                  <a:pt x="47" y="96"/>
                </a:lnTo>
                <a:lnTo>
                  <a:pt x="71" y="68"/>
                </a:lnTo>
                <a:lnTo>
                  <a:pt x="100" y="45"/>
                </a:lnTo>
                <a:lnTo>
                  <a:pt x="131" y="26"/>
                </a:lnTo>
                <a:lnTo>
                  <a:pt x="166" y="12"/>
                </a:lnTo>
                <a:lnTo>
                  <a:pt x="203" y="3"/>
                </a:lnTo>
                <a:lnTo>
                  <a:pt x="242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6" name="Freeform 6">
            <a:extLst>
              <a:ext uri="{FF2B5EF4-FFF2-40B4-BE49-F238E27FC236}">
                <a16:creationId xmlns:a16="http://schemas.microsoft.com/office/drawing/2014/main" id="{8F6E107E-28EE-4F84-A45B-B646595D9B52}"/>
              </a:ext>
            </a:extLst>
          </xdr:cNvPr>
          <xdr:cNvSpPr>
            <a:spLocks noEditPoints="1"/>
          </xdr:cNvSpPr>
        </xdr:nvSpPr>
        <xdr:spPr bwMode="auto">
          <a:xfrm>
            <a:off x="120" y="35"/>
            <a:ext cx="40" cy="41"/>
          </a:xfrm>
          <a:custGeom>
            <a:avLst/>
            <a:gdLst>
              <a:gd name="T0" fmla="*/ 81 w 799"/>
              <a:gd name="T1" fmla="*/ 7 h 768"/>
              <a:gd name="T2" fmla="*/ 41 w 799"/>
              <a:gd name="T3" fmla="*/ 25 h 768"/>
              <a:gd name="T4" fmla="*/ 14 w 799"/>
              <a:gd name="T5" fmla="*/ 59 h 768"/>
              <a:gd name="T6" fmla="*/ 4 w 799"/>
              <a:gd name="T7" fmla="*/ 100 h 768"/>
              <a:gd name="T8" fmla="*/ 7 w 799"/>
              <a:gd name="T9" fmla="*/ 690 h 768"/>
              <a:gd name="T10" fmla="*/ 26 w 799"/>
              <a:gd name="T11" fmla="*/ 728 h 768"/>
              <a:gd name="T12" fmla="*/ 60 w 799"/>
              <a:gd name="T13" fmla="*/ 754 h 768"/>
              <a:gd name="T14" fmla="*/ 103 w 799"/>
              <a:gd name="T15" fmla="*/ 764 h 768"/>
              <a:gd name="T16" fmla="*/ 719 w 799"/>
              <a:gd name="T17" fmla="*/ 761 h 768"/>
              <a:gd name="T18" fmla="*/ 758 w 799"/>
              <a:gd name="T19" fmla="*/ 743 h 768"/>
              <a:gd name="T20" fmla="*/ 785 w 799"/>
              <a:gd name="T21" fmla="*/ 710 h 768"/>
              <a:gd name="T22" fmla="*/ 795 w 799"/>
              <a:gd name="T23" fmla="*/ 668 h 768"/>
              <a:gd name="T24" fmla="*/ 792 w 799"/>
              <a:gd name="T25" fmla="*/ 79 h 768"/>
              <a:gd name="T26" fmla="*/ 773 w 799"/>
              <a:gd name="T27" fmla="*/ 41 h 768"/>
              <a:gd name="T28" fmla="*/ 740 w 799"/>
              <a:gd name="T29" fmla="*/ 14 h 768"/>
              <a:gd name="T30" fmla="*/ 696 w 799"/>
              <a:gd name="T31" fmla="*/ 5 h 768"/>
              <a:gd name="T32" fmla="*/ 103 w 799"/>
              <a:gd name="T33" fmla="*/ 0 h 768"/>
              <a:gd name="T34" fmla="*/ 720 w 799"/>
              <a:gd name="T35" fmla="*/ 3 h 768"/>
              <a:gd name="T36" fmla="*/ 761 w 799"/>
              <a:gd name="T37" fmla="*/ 22 h 768"/>
              <a:gd name="T38" fmla="*/ 789 w 799"/>
              <a:gd name="T39" fmla="*/ 57 h 768"/>
              <a:gd name="T40" fmla="*/ 799 w 799"/>
              <a:gd name="T41" fmla="*/ 100 h 768"/>
              <a:gd name="T42" fmla="*/ 796 w 799"/>
              <a:gd name="T43" fmla="*/ 691 h 768"/>
              <a:gd name="T44" fmla="*/ 776 w 799"/>
              <a:gd name="T45" fmla="*/ 731 h 768"/>
              <a:gd name="T46" fmla="*/ 741 w 799"/>
              <a:gd name="T47" fmla="*/ 758 h 768"/>
              <a:gd name="T48" fmla="*/ 696 w 799"/>
              <a:gd name="T49" fmla="*/ 768 h 768"/>
              <a:gd name="T50" fmla="*/ 80 w 799"/>
              <a:gd name="T51" fmla="*/ 765 h 768"/>
              <a:gd name="T52" fmla="*/ 38 w 799"/>
              <a:gd name="T53" fmla="*/ 746 h 768"/>
              <a:gd name="T54" fmla="*/ 10 w 799"/>
              <a:gd name="T55" fmla="*/ 712 h 768"/>
              <a:gd name="T56" fmla="*/ 0 w 799"/>
              <a:gd name="T57" fmla="*/ 668 h 768"/>
              <a:gd name="T58" fmla="*/ 3 w 799"/>
              <a:gd name="T59" fmla="*/ 78 h 768"/>
              <a:gd name="T60" fmla="*/ 23 w 799"/>
              <a:gd name="T61" fmla="*/ 38 h 768"/>
              <a:gd name="T62" fmla="*/ 58 w 799"/>
              <a:gd name="T63" fmla="*/ 11 h 768"/>
              <a:gd name="T64" fmla="*/ 103 w 799"/>
              <a:gd name="T65" fmla="*/ 0 h 76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</a:cxnLst>
            <a:rect l="0" t="0" r="r" b="b"/>
            <a:pathLst>
              <a:path w="799" h="768">
                <a:moveTo>
                  <a:pt x="103" y="5"/>
                </a:moveTo>
                <a:lnTo>
                  <a:pt x="81" y="7"/>
                </a:lnTo>
                <a:lnTo>
                  <a:pt x="60" y="14"/>
                </a:lnTo>
                <a:lnTo>
                  <a:pt x="41" y="25"/>
                </a:lnTo>
                <a:lnTo>
                  <a:pt x="26" y="41"/>
                </a:lnTo>
                <a:lnTo>
                  <a:pt x="14" y="59"/>
                </a:lnTo>
                <a:lnTo>
                  <a:pt x="7" y="79"/>
                </a:lnTo>
                <a:lnTo>
                  <a:pt x="4" y="100"/>
                </a:lnTo>
                <a:lnTo>
                  <a:pt x="4" y="668"/>
                </a:lnTo>
                <a:lnTo>
                  <a:pt x="7" y="690"/>
                </a:lnTo>
                <a:lnTo>
                  <a:pt x="14" y="710"/>
                </a:lnTo>
                <a:lnTo>
                  <a:pt x="26" y="728"/>
                </a:lnTo>
                <a:lnTo>
                  <a:pt x="41" y="743"/>
                </a:lnTo>
                <a:lnTo>
                  <a:pt x="60" y="754"/>
                </a:lnTo>
                <a:lnTo>
                  <a:pt x="81" y="761"/>
                </a:lnTo>
                <a:lnTo>
                  <a:pt x="103" y="764"/>
                </a:lnTo>
                <a:lnTo>
                  <a:pt x="696" y="764"/>
                </a:lnTo>
                <a:lnTo>
                  <a:pt x="719" y="761"/>
                </a:lnTo>
                <a:lnTo>
                  <a:pt x="740" y="754"/>
                </a:lnTo>
                <a:lnTo>
                  <a:pt x="758" y="743"/>
                </a:lnTo>
                <a:lnTo>
                  <a:pt x="773" y="728"/>
                </a:lnTo>
                <a:lnTo>
                  <a:pt x="785" y="710"/>
                </a:lnTo>
                <a:lnTo>
                  <a:pt x="792" y="690"/>
                </a:lnTo>
                <a:lnTo>
                  <a:pt x="795" y="668"/>
                </a:lnTo>
                <a:lnTo>
                  <a:pt x="795" y="100"/>
                </a:lnTo>
                <a:lnTo>
                  <a:pt x="792" y="79"/>
                </a:lnTo>
                <a:lnTo>
                  <a:pt x="785" y="59"/>
                </a:lnTo>
                <a:lnTo>
                  <a:pt x="773" y="41"/>
                </a:lnTo>
                <a:lnTo>
                  <a:pt x="758" y="25"/>
                </a:lnTo>
                <a:lnTo>
                  <a:pt x="740" y="14"/>
                </a:lnTo>
                <a:lnTo>
                  <a:pt x="719" y="7"/>
                </a:lnTo>
                <a:lnTo>
                  <a:pt x="696" y="5"/>
                </a:lnTo>
                <a:lnTo>
                  <a:pt x="103" y="5"/>
                </a:lnTo>
                <a:close/>
                <a:moveTo>
                  <a:pt x="103" y="0"/>
                </a:moveTo>
                <a:lnTo>
                  <a:pt x="696" y="0"/>
                </a:lnTo>
                <a:lnTo>
                  <a:pt x="720" y="3"/>
                </a:lnTo>
                <a:lnTo>
                  <a:pt x="741" y="11"/>
                </a:lnTo>
                <a:lnTo>
                  <a:pt x="761" y="22"/>
                </a:lnTo>
                <a:lnTo>
                  <a:pt x="776" y="38"/>
                </a:lnTo>
                <a:lnTo>
                  <a:pt x="789" y="57"/>
                </a:lnTo>
                <a:lnTo>
                  <a:pt x="796" y="78"/>
                </a:lnTo>
                <a:lnTo>
                  <a:pt x="799" y="100"/>
                </a:lnTo>
                <a:lnTo>
                  <a:pt x="799" y="668"/>
                </a:lnTo>
                <a:lnTo>
                  <a:pt x="796" y="691"/>
                </a:lnTo>
                <a:lnTo>
                  <a:pt x="789" y="712"/>
                </a:lnTo>
                <a:lnTo>
                  <a:pt x="776" y="731"/>
                </a:lnTo>
                <a:lnTo>
                  <a:pt x="761" y="746"/>
                </a:lnTo>
                <a:lnTo>
                  <a:pt x="741" y="758"/>
                </a:lnTo>
                <a:lnTo>
                  <a:pt x="720" y="765"/>
                </a:lnTo>
                <a:lnTo>
                  <a:pt x="696" y="768"/>
                </a:lnTo>
                <a:lnTo>
                  <a:pt x="103" y="768"/>
                </a:lnTo>
                <a:lnTo>
                  <a:pt x="80" y="765"/>
                </a:lnTo>
                <a:lnTo>
                  <a:pt x="58" y="758"/>
                </a:lnTo>
                <a:lnTo>
                  <a:pt x="38" y="746"/>
                </a:lnTo>
                <a:lnTo>
                  <a:pt x="23" y="731"/>
                </a:lnTo>
                <a:lnTo>
                  <a:pt x="10" y="712"/>
                </a:lnTo>
                <a:lnTo>
                  <a:pt x="3" y="691"/>
                </a:lnTo>
                <a:lnTo>
                  <a:pt x="0" y="668"/>
                </a:lnTo>
                <a:lnTo>
                  <a:pt x="0" y="100"/>
                </a:lnTo>
                <a:lnTo>
                  <a:pt x="3" y="78"/>
                </a:lnTo>
                <a:lnTo>
                  <a:pt x="10" y="57"/>
                </a:lnTo>
                <a:lnTo>
                  <a:pt x="23" y="38"/>
                </a:lnTo>
                <a:lnTo>
                  <a:pt x="38" y="22"/>
                </a:lnTo>
                <a:lnTo>
                  <a:pt x="58" y="11"/>
                </a:lnTo>
                <a:lnTo>
                  <a:pt x="80" y="3"/>
                </a:lnTo>
                <a:lnTo>
                  <a:pt x="103" y="0"/>
                </a:lnTo>
                <a:close/>
              </a:path>
            </a:pathLst>
          </a:custGeom>
          <a:solidFill>
            <a:srgbClr val="BFBFB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7" name="Freeform 7">
            <a:extLst>
              <a:ext uri="{FF2B5EF4-FFF2-40B4-BE49-F238E27FC236}">
                <a16:creationId xmlns:a16="http://schemas.microsoft.com/office/drawing/2014/main" id="{9A7B802C-D43D-42B2-AEB7-B632ED2BED5B}"/>
              </a:ext>
            </a:extLst>
          </xdr:cNvPr>
          <xdr:cNvSpPr>
            <a:spLocks noEditPoints="1"/>
          </xdr:cNvSpPr>
        </xdr:nvSpPr>
        <xdr:spPr bwMode="auto">
          <a:xfrm>
            <a:off x="119" y="34"/>
            <a:ext cx="43" cy="43"/>
          </a:xfrm>
          <a:custGeom>
            <a:avLst/>
            <a:gdLst>
              <a:gd name="T0" fmla="*/ 99 w 857"/>
              <a:gd name="T1" fmla="*/ 8 h 822"/>
              <a:gd name="T2" fmla="*/ 51 w 857"/>
              <a:gd name="T3" fmla="*/ 30 h 822"/>
              <a:gd name="T4" fmla="*/ 17 w 857"/>
              <a:gd name="T5" fmla="*/ 71 h 822"/>
              <a:gd name="T6" fmla="*/ 4 w 857"/>
              <a:gd name="T7" fmla="*/ 122 h 822"/>
              <a:gd name="T8" fmla="*/ 8 w 857"/>
              <a:gd name="T9" fmla="*/ 727 h 822"/>
              <a:gd name="T10" fmla="*/ 32 w 857"/>
              <a:gd name="T11" fmla="*/ 774 h 822"/>
              <a:gd name="T12" fmla="*/ 74 w 857"/>
              <a:gd name="T13" fmla="*/ 806 h 822"/>
              <a:gd name="T14" fmla="*/ 127 w 857"/>
              <a:gd name="T15" fmla="*/ 818 h 822"/>
              <a:gd name="T16" fmla="*/ 758 w 857"/>
              <a:gd name="T17" fmla="*/ 815 h 822"/>
              <a:gd name="T18" fmla="*/ 806 w 857"/>
              <a:gd name="T19" fmla="*/ 792 h 822"/>
              <a:gd name="T20" fmla="*/ 840 w 857"/>
              <a:gd name="T21" fmla="*/ 753 h 822"/>
              <a:gd name="T22" fmla="*/ 853 w 857"/>
              <a:gd name="T23" fmla="*/ 701 h 822"/>
              <a:gd name="T24" fmla="*/ 849 w 857"/>
              <a:gd name="T25" fmla="*/ 95 h 822"/>
              <a:gd name="T26" fmla="*/ 825 w 857"/>
              <a:gd name="T27" fmla="*/ 48 h 822"/>
              <a:gd name="T28" fmla="*/ 784 w 857"/>
              <a:gd name="T29" fmla="*/ 16 h 822"/>
              <a:gd name="T30" fmla="*/ 731 w 857"/>
              <a:gd name="T31" fmla="*/ 5 h 822"/>
              <a:gd name="T32" fmla="*/ 127 w 857"/>
              <a:gd name="T33" fmla="*/ 0 h 822"/>
              <a:gd name="T34" fmla="*/ 756 w 857"/>
              <a:gd name="T35" fmla="*/ 3 h 822"/>
              <a:gd name="T36" fmla="*/ 801 w 857"/>
              <a:gd name="T37" fmla="*/ 21 h 822"/>
              <a:gd name="T38" fmla="*/ 835 w 857"/>
              <a:gd name="T39" fmla="*/ 54 h 822"/>
              <a:gd name="T40" fmla="*/ 855 w 857"/>
              <a:gd name="T41" fmla="*/ 98 h 822"/>
              <a:gd name="T42" fmla="*/ 857 w 857"/>
              <a:gd name="T43" fmla="*/ 701 h 822"/>
              <a:gd name="T44" fmla="*/ 847 w 857"/>
              <a:gd name="T45" fmla="*/ 748 h 822"/>
              <a:gd name="T46" fmla="*/ 820 w 857"/>
              <a:gd name="T47" fmla="*/ 787 h 822"/>
              <a:gd name="T48" fmla="*/ 779 w 857"/>
              <a:gd name="T49" fmla="*/ 813 h 822"/>
              <a:gd name="T50" fmla="*/ 731 w 857"/>
              <a:gd name="T51" fmla="*/ 822 h 822"/>
              <a:gd name="T52" fmla="*/ 102 w 857"/>
              <a:gd name="T53" fmla="*/ 820 h 822"/>
              <a:gd name="T54" fmla="*/ 56 w 857"/>
              <a:gd name="T55" fmla="*/ 802 h 822"/>
              <a:gd name="T56" fmla="*/ 22 w 857"/>
              <a:gd name="T57" fmla="*/ 769 h 822"/>
              <a:gd name="T58" fmla="*/ 3 w 857"/>
              <a:gd name="T59" fmla="*/ 725 h 822"/>
              <a:gd name="T60" fmla="*/ 0 w 857"/>
              <a:gd name="T61" fmla="*/ 122 h 822"/>
              <a:gd name="T62" fmla="*/ 11 w 857"/>
              <a:gd name="T63" fmla="*/ 75 h 822"/>
              <a:gd name="T64" fmla="*/ 38 w 857"/>
              <a:gd name="T65" fmla="*/ 36 h 822"/>
              <a:gd name="T66" fmla="*/ 78 w 857"/>
              <a:gd name="T67" fmla="*/ 10 h 822"/>
              <a:gd name="T68" fmla="*/ 127 w 857"/>
              <a:gd name="T69" fmla="*/ 0 h 82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</a:cxnLst>
            <a:rect l="0" t="0" r="r" b="b"/>
            <a:pathLst>
              <a:path w="857" h="822">
                <a:moveTo>
                  <a:pt x="127" y="5"/>
                </a:moveTo>
                <a:lnTo>
                  <a:pt x="99" y="8"/>
                </a:lnTo>
                <a:lnTo>
                  <a:pt x="74" y="16"/>
                </a:lnTo>
                <a:lnTo>
                  <a:pt x="51" y="30"/>
                </a:lnTo>
                <a:lnTo>
                  <a:pt x="32" y="48"/>
                </a:lnTo>
                <a:lnTo>
                  <a:pt x="17" y="71"/>
                </a:lnTo>
                <a:lnTo>
                  <a:pt x="8" y="95"/>
                </a:lnTo>
                <a:lnTo>
                  <a:pt x="4" y="122"/>
                </a:lnTo>
                <a:lnTo>
                  <a:pt x="4" y="701"/>
                </a:lnTo>
                <a:lnTo>
                  <a:pt x="8" y="727"/>
                </a:lnTo>
                <a:lnTo>
                  <a:pt x="17" y="753"/>
                </a:lnTo>
                <a:lnTo>
                  <a:pt x="32" y="774"/>
                </a:lnTo>
                <a:lnTo>
                  <a:pt x="51" y="792"/>
                </a:lnTo>
                <a:lnTo>
                  <a:pt x="74" y="806"/>
                </a:lnTo>
                <a:lnTo>
                  <a:pt x="99" y="815"/>
                </a:lnTo>
                <a:lnTo>
                  <a:pt x="127" y="818"/>
                </a:lnTo>
                <a:lnTo>
                  <a:pt x="731" y="818"/>
                </a:lnTo>
                <a:lnTo>
                  <a:pt x="758" y="815"/>
                </a:lnTo>
                <a:lnTo>
                  <a:pt x="784" y="806"/>
                </a:lnTo>
                <a:lnTo>
                  <a:pt x="806" y="792"/>
                </a:lnTo>
                <a:lnTo>
                  <a:pt x="825" y="774"/>
                </a:lnTo>
                <a:lnTo>
                  <a:pt x="840" y="753"/>
                </a:lnTo>
                <a:lnTo>
                  <a:pt x="849" y="727"/>
                </a:lnTo>
                <a:lnTo>
                  <a:pt x="853" y="701"/>
                </a:lnTo>
                <a:lnTo>
                  <a:pt x="853" y="122"/>
                </a:lnTo>
                <a:lnTo>
                  <a:pt x="849" y="95"/>
                </a:lnTo>
                <a:lnTo>
                  <a:pt x="840" y="71"/>
                </a:lnTo>
                <a:lnTo>
                  <a:pt x="825" y="48"/>
                </a:lnTo>
                <a:lnTo>
                  <a:pt x="806" y="30"/>
                </a:lnTo>
                <a:lnTo>
                  <a:pt x="784" y="16"/>
                </a:lnTo>
                <a:lnTo>
                  <a:pt x="758" y="8"/>
                </a:lnTo>
                <a:lnTo>
                  <a:pt x="731" y="5"/>
                </a:lnTo>
                <a:lnTo>
                  <a:pt x="127" y="5"/>
                </a:lnTo>
                <a:close/>
                <a:moveTo>
                  <a:pt x="127" y="0"/>
                </a:moveTo>
                <a:lnTo>
                  <a:pt x="731" y="0"/>
                </a:lnTo>
                <a:lnTo>
                  <a:pt x="756" y="3"/>
                </a:lnTo>
                <a:lnTo>
                  <a:pt x="779" y="10"/>
                </a:lnTo>
                <a:lnTo>
                  <a:pt x="801" y="21"/>
                </a:lnTo>
                <a:lnTo>
                  <a:pt x="820" y="36"/>
                </a:lnTo>
                <a:lnTo>
                  <a:pt x="835" y="54"/>
                </a:lnTo>
                <a:lnTo>
                  <a:pt x="847" y="75"/>
                </a:lnTo>
                <a:lnTo>
                  <a:pt x="855" y="98"/>
                </a:lnTo>
                <a:lnTo>
                  <a:pt x="857" y="122"/>
                </a:lnTo>
                <a:lnTo>
                  <a:pt x="857" y="701"/>
                </a:lnTo>
                <a:lnTo>
                  <a:pt x="855" y="725"/>
                </a:lnTo>
                <a:lnTo>
                  <a:pt x="847" y="748"/>
                </a:lnTo>
                <a:lnTo>
                  <a:pt x="835" y="769"/>
                </a:lnTo>
                <a:lnTo>
                  <a:pt x="820" y="787"/>
                </a:lnTo>
                <a:lnTo>
                  <a:pt x="801" y="802"/>
                </a:lnTo>
                <a:lnTo>
                  <a:pt x="779" y="813"/>
                </a:lnTo>
                <a:lnTo>
                  <a:pt x="756" y="820"/>
                </a:lnTo>
                <a:lnTo>
                  <a:pt x="731" y="822"/>
                </a:lnTo>
                <a:lnTo>
                  <a:pt x="127" y="822"/>
                </a:lnTo>
                <a:lnTo>
                  <a:pt x="102" y="820"/>
                </a:lnTo>
                <a:lnTo>
                  <a:pt x="78" y="813"/>
                </a:lnTo>
                <a:lnTo>
                  <a:pt x="56" y="802"/>
                </a:lnTo>
                <a:lnTo>
                  <a:pt x="38" y="787"/>
                </a:lnTo>
                <a:lnTo>
                  <a:pt x="22" y="769"/>
                </a:lnTo>
                <a:lnTo>
                  <a:pt x="11" y="748"/>
                </a:lnTo>
                <a:lnTo>
                  <a:pt x="3" y="725"/>
                </a:lnTo>
                <a:lnTo>
                  <a:pt x="0" y="701"/>
                </a:lnTo>
                <a:lnTo>
                  <a:pt x="0" y="122"/>
                </a:lnTo>
                <a:lnTo>
                  <a:pt x="3" y="98"/>
                </a:lnTo>
                <a:lnTo>
                  <a:pt x="11" y="75"/>
                </a:lnTo>
                <a:lnTo>
                  <a:pt x="22" y="54"/>
                </a:lnTo>
                <a:lnTo>
                  <a:pt x="38" y="36"/>
                </a:lnTo>
                <a:lnTo>
                  <a:pt x="56" y="21"/>
                </a:lnTo>
                <a:lnTo>
                  <a:pt x="78" y="10"/>
                </a:lnTo>
                <a:lnTo>
                  <a:pt x="102" y="3"/>
                </a:lnTo>
                <a:lnTo>
                  <a:pt x="127" y="0"/>
                </a:lnTo>
                <a:close/>
              </a:path>
            </a:pathLst>
          </a:custGeom>
          <a:solidFill>
            <a:srgbClr val="BFBFB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8" name="Freeform 8">
            <a:extLst>
              <a:ext uri="{FF2B5EF4-FFF2-40B4-BE49-F238E27FC236}">
                <a16:creationId xmlns:a16="http://schemas.microsoft.com/office/drawing/2014/main" id="{A71FDB69-280D-47D5-B055-73176C251762}"/>
              </a:ext>
            </a:extLst>
          </xdr:cNvPr>
          <xdr:cNvSpPr>
            <a:spLocks noEditPoints="1"/>
          </xdr:cNvSpPr>
        </xdr:nvSpPr>
        <xdr:spPr bwMode="auto">
          <a:xfrm>
            <a:off x="176" y="35"/>
            <a:ext cx="40" cy="41"/>
          </a:xfrm>
          <a:custGeom>
            <a:avLst/>
            <a:gdLst>
              <a:gd name="T0" fmla="*/ 82 w 800"/>
              <a:gd name="T1" fmla="*/ 7 h 768"/>
              <a:gd name="T2" fmla="*/ 42 w 800"/>
              <a:gd name="T3" fmla="*/ 25 h 768"/>
              <a:gd name="T4" fmla="*/ 15 w 800"/>
              <a:gd name="T5" fmla="*/ 59 h 768"/>
              <a:gd name="T6" fmla="*/ 4 w 800"/>
              <a:gd name="T7" fmla="*/ 100 h 768"/>
              <a:gd name="T8" fmla="*/ 7 w 800"/>
              <a:gd name="T9" fmla="*/ 690 h 768"/>
              <a:gd name="T10" fmla="*/ 26 w 800"/>
              <a:gd name="T11" fmla="*/ 728 h 768"/>
              <a:gd name="T12" fmla="*/ 61 w 800"/>
              <a:gd name="T13" fmla="*/ 754 h 768"/>
              <a:gd name="T14" fmla="*/ 104 w 800"/>
              <a:gd name="T15" fmla="*/ 764 h 768"/>
              <a:gd name="T16" fmla="*/ 719 w 800"/>
              <a:gd name="T17" fmla="*/ 761 h 768"/>
              <a:gd name="T18" fmla="*/ 758 w 800"/>
              <a:gd name="T19" fmla="*/ 743 h 768"/>
              <a:gd name="T20" fmla="*/ 785 w 800"/>
              <a:gd name="T21" fmla="*/ 710 h 768"/>
              <a:gd name="T22" fmla="*/ 796 w 800"/>
              <a:gd name="T23" fmla="*/ 668 h 768"/>
              <a:gd name="T24" fmla="*/ 793 w 800"/>
              <a:gd name="T25" fmla="*/ 79 h 768"/>
              <a:gd name="T26" fmla="*/ 774 w 800"/>
              <a:gd name="T27" fmla="*/ 41 h 768"/>
              <a:gd name="T28" fmla="*/ 740 w 800"/>
              <a:gd name="T29" fmla="*/ 14 h 768"/>
              <a:gd name="T30" fmla="*/ 696 w 800"/>
              <a:gd name="T31" fmla="*/ 5 h 768"/>
              <a:gd name="T32" fmla="*/ 104 w 800"/>
              <a:gd name="T33" fmla="*/ 0 h 768"/>
              <a:gd name="T34" fmla="*/ 720 w 800"/>
              <a:gd name="T35" fmla="*/ 3 h 768"/>
              <a:gd name="T36" fmla="*/ 761 w 800"/>
              <a:gd name="T37" fmla="*/ 22 h 768"/>
              <a:gd name="T38" fmla="*/ 790 w 800"/>
              <a:gd name="T39" fmla="*/ 57 h 768"/>
              <a:gd name="T40" fmla="*/ 800 w 800"/>
              <a:gd name="T41" fmla="*/ 100 h 768"/>
              <a:gd name="T42" fmla="*/ 797 w 800"/>
              <a:gd name="T43" fmla="*/ 691 h 768"/>
              <a:gd name="T44" fmla="*/ 777 w 800"/>
              <a:gd name="T45" fmla="*/ 731 h 768"/>
              <a:gd name="T46" fmla="*/ 741 w 800"/>
              <a:gd name="T47" fmla="*/ 758 h 768"/>
              <a:gd name="T48" fmla="*/ 696 w 800"/>
              <a:gd name="T49" fmla="*/ 768 h 768"/>
              <a:gd name="T50" fmla="*/ 81 w 800"/>
              <a:gd name="T51" fmla="*/ 765 h 768"/>
              <a:gd name="T52" fmla="*/ 40 w 800"/>
              <a:gd name="T53" fmla="*/ 746 h 768"/>
              <a:gd name="T54" fmla="*/ 11 w 800"/>
              <a:gd name="T55" fmla="*/ 712 h 768"/>
              <a:gd name="T56" fmla="*/ 0 w 800"/>
              <a:gd name="T57" fmla="*/ 668 h 768"/>
              <a:gd name="T58" fmla="*/ 3 w 800"/>
              <a:gd name="T59" fmla="*/ 78 h 768"/>
              <a:gd name="T60" fmla="*/ 23 w 800"/>
              <a:gd name="T61" fmla="*/ 38 h 768"/>
              <a:gd name="T62" fmla="*/ 59 w 800"/>
              <a:gd name="T63" fmla="*/ 11 h 768"/>
              <a:gd name="T64" fmla="*/ 104 w 800"/>
              <a:gd name="T65" fmla="*/ 0 h 76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</a:cxnLst>
            <a:rect l="0" t="0" r="r" b="b"/>
            <a:pathLst>
              <a:path w="800" h="768">
                <a:moveTo>
                  <a:pt x="104" y="5"/>
                </a:moveTo>
                <a:lnTo>
                  <a:pt x="82" y="7"/>
                </a:lnTo>
                <a:lnTo>
                  <a:pt x="61" y="14"/>
                </a:lnTo>
                <a:lnTo>
                  <a:pt x="42" y="25"/>
                </a:lnTo>
                <a:lnTo>
                  <a:pt x="26" y="41"/>
                </a:lnTo>
                <a:lnTo>
                  <a:pt x="15" y="59"/>
                </a:lnTo>
                <a:lnTo>
                  <a:pt x="7" y="79"/>
                </a:lnTo>
                <a:lnTo>
                  <a:pt x="4" y="100"/>
                </a:lnTo>
                <a:lnTo>
                  <a:pt x="4" y="668"/>
                </a:lnTo>
                <a:lnTo>
                  <a:pt x="7" y="690"/>
                </a:lnTo>
                <a:lnTo>
                  <a:pt x="15" y="710"/>
                </a:lnTo>
                <a:lnTo>
                  <a:pt x="26" y="728"/>
                </a:lnTo>
                <a:lnTo>
                  <a:pt x="42" y="743"/>
                </a:lnTo>
                <a:lnTo>
                  <a:pt x="61" y="754"/>
                </a:lnTo>
                <a:lnTo>
                  <a:pt x="82" y="761"/>
                </a:lnTo>
                <a:lnTo>
                  <a:pt x="104" y="764"/>
                </a:lnTo>
                <a:lnTo>
                  <a:pt x="696" y="764"/>
                </a:lnTo>
                <a:lnTo>
                  <a:pt x="719" y="761"/>
                </a:lnTo>
                <a:lnTo>
                  <a:pt x="740" y="754"/>
                </a:lnTo>
                <a:lnTo>
                  <a:pt x="758" y="743"/>
                </a:lnTo>
                <a:lnTo>
                  <a:pt x="774" y="728"/>
                </a:lnTo>
                <a:lnTo>
                  <a:pt x="785" y="710"/>
                </a:lnTo>
                <a:lnTo>
                  <a:pt x="793" y="690"/>
                </a:lnTo>
                <a:lnTo>
                  <a:pt x="796" y="668"/>
                </a:lnTo>
                <a:lnTo>
                  <a:pt x="796" y="100"/>
                </a:lnTo>
                <a:lnTo>
                  <a:pt x="793" y="79"/>
                </a:lnTo>
                <a:lnTo>
                  <a:pt x="785" y="59"/>
                </a:lnTo>
                <a:lnTo>
                  <a:pt x="774" y="41"/>
                </a:lnTo>
                <a:lnTo>
                  <a:pt x="758" y="25"/>
                </a:lnTo>
                <a:lnTo>
                  <a:pt x="740" y="14"/>
                </a:lnTo>
                <a:lnTo>
                  <a:pt x="719" y="7"/>
                </a:lnTo>
                <a:lnTo>
                  <a:pt x="696" y="5"/>
                </a:lnTo>
                <a:lnTo>
                  <a:pt x="104" y="5"/>
                </a:lnTo>
                <a:close/>
                <a:moveTo>
                  <a:pt x="104" y="0"/>
                </a:moveTo>
                <a:lnTo>
                  <a:pt x="696" y="0"/>
                </a:lnTo>
                <a:lnTo>
                  <a:pt x="720" y="3"/>
                </a:lnTo>
                <a:lnTo>
                  <a:pt x="741" y="11"/>
                </a:lnTo>
                <a:lnTo>
                  <a:pt x="761" y="22"/>
                </a:lnTo>
                <a:lnTo>
                  <a:pt x="777" y="38"/>
                </a:lnTo>
                <a:lnTo>
                  <a:pt x="790" y="57"/>
                </a:lnTo>
                <a:lnTo>
                  <a:pt x="797" y="78"/>
                </a:lnTo>
                <a:lnTo>
                  <a:pt x="800" y="100"/>
                </a:lnTo>
                <a:lnTo>
                  <a:pt x="800" y="668"/>
                </a:lnTo>
                <a:lnTo>
                  <a:pt x="797" y="691"/>
                </a:lnTo>
                <a:lnTo>
                  <a:pt x="790" y="712"/>
                </a:lnTo>
                <a:lnTo>
                  <a:pt x="777" y="731"/>
                </a:lnTo>
                <a:lnTo>
                  <a:pt x="761" y="746"/>
                </a:lnTo>
                <a:lnTo>
                  <a:pt x="741" y="758"/>
                </a:lnTo>
                <a:lnTo>
                  <a:pt x="720" y="765"/>
                </a:lnTo>
                <a:lnTo>
                  <a:pt x="696" y="768"/>
                </a:lnTo>
                <a:lnTo>
                  <a:pt x="104" y="768"/>
                </a:lnTo>
                <a:lnTo>
                  <a:pt x="81" y="765"/>
                </a:lnTo>
                <a:lnTo>
                  <a:pt x="59" y="758"/>
                </a:lnTo>
                <a:lnTo>
                  <a:pt x="40" y="746"/>
                </a:lnTo>
                <a:lnTo>
                  <a:pt x="23" y="731"/>
                </a:lnTo>
                <a:lnTo>
                  <a:pt x="11" y="712"/>
                </a:lnTo>
                <a:lnTo>
                  <a:pt x="3" y="691"/>
                </a:lnTo>
                <a:lnTo>
                  <a:pt x="0" y="668"/>
                </a:lnTo>
                <a:lnTo>
                  <a:pt x="0" y="100"/>
                </a:lnTo>
                <a:lnTo>
                  <a:pt x="3" y="78"/>
                </a:lnTo>
                <a:lnTo>
                  <a:pt x="11" y="57"/>
                </a:lnTo>
                <a:lnTo>
                  <a:pt x="23" y="38"/>
                </a:lnTo>
                <a:lnTo>
                  <a:pt x="40" y="22"/>
                </a:lnTo>
                <a:lnTo>
                  <a:pt x="59" y="11"/>
                </a:lnTo>
                <a:lnTo>
                  <a:pt x="81" y="3"/>
                </a:lnTo>
                <a:lnTo>
                  <a:pt x="104" y="0"/>
                </a:lnTo>
                <a:close/>
              </a:path>
            </a:pathLst>
          </a:custGeom>
          <a:solidFill>
            <a:srgbClr val="BFBFB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9" name="Freeform 9">
            <a:extLst>
              <a:ext uri="{FF2B5EF4-FFF2-40B4-BE49-F238E27FC236}">
                <a16:creationId xmlns:a16="http://schemas.microsoft.com/office/drawing/2014/main" id="{1E5F0676-E28E-4D37-8DEC-05398FFA7348}"/>
              </a:ext>
            </a:extLst>
          </xdr:cNvPr>
          <xdr:cNvSpPr>
            <a:spLocks noEditPoints="1"/>
          </xdr:cNvSpPr>
        </xdr:nvSpPr>
        <xdr:spPr bwMode="auto">
          <a:xfrm>
            <a:off x="175" y="34"/>
            <a:ext cx="42" cy="43"/>
          </a:xfrm>
          <a:custGeom>
            <a:avLst/>
            <a:gdLst>
              <a:gd name="T0" fmla="*/ 98 w 856"/>
              <a:gd name="T1" fmla="*/ 8 h 822"/>
              <a:gd name="T2" fmla="*/ 50 w 856"/>
              <a:gd name="T3" fmla="*/ 30 h 822"/>
              <a:gd name="T4" fmla="*/ 17 w 856"/>
              <a:gd name="T5" fmla="*/ 71 h 822"/>
              <a:gd name="T6" fmla="*/ 4 w 856"/>
              <a:gd name="T7" fmla="*/ 122 h 822"/>
              <a:gd name="T8" fmla="*/ 8 w 856"/>
              <a:gd name="T9" fmla="*/ 727 h 822"/>
              <a:gd name="T10" fmla="*/ 31 w 856"/>
              <a:gd name="T11" fmla="*/ 774 h 822"/>
              <a:gd name="T12" fmla="*/ 73 w 856"/>
              <a:gd name="T13" fmla="*/ 806 h 822"/>
              <a:gd name="T14" fmla="*/ 127 w 856"/>
              <a:gd name="T15" fmla="*/ 818 h 822"/>
              <a:gd name="T16" fmla="*/ 758 w 856"/>
              <a:gd name="T17" fmla="*/ 815 h 822"/>
              <a:gd name="T18" fmla="*/ 806 w 856"/>
              <a:gd name="T19" fmla="*/ 792 h 822"/>
              <a:gd name="T20" fmla="*/ 840 w 856"/>
              <a:gd name="T21" fmla="*/ 753 h 822"/>
              <a:gd name="T22" fmla="*/ 852 w 856"/>
              <a:gd name="T23" fmla="*/ 701 h 822"/>
              <a:gd name="T24" fmla="*/ 849 w 856"/>
              <a:gd name="T25" fmla="*/ 95 h 822"/>
              <a:gd name="T26" fmla="*/ 825 w 856"/>
              <a:gd name="T27" fmla="*/ 48 h 822"/>
              <a:gd name="T28" fmla="*/ 784 w 856"/>
              <a:gd name="T29" fmla="*/ 16 h 822"/>
              <a:gd name="T30" fmla="*/ 731 w 856"/>
              <a:gd name="T31" fmla="*/ 5 h 822"/>
              <a:gd name="T32" fmla="*/ 127 w 856"/>
              <a:gd name="T33" fmla="*/ 0 h 822"/>
              <a:gd name="T34" fmla="*/ 756 w 856"/>
              <a:gd name="T35" fmla="*/ 3 h 822"/>
              <a:gd name="T36" fmla="*/ 801 w 856"/>
              <a:gd name="T37" fmla="*/ 21 h 822"/>
              <a:gd name="T38" fmla="*/ 834 w 856"/>
              <a:gd name="T39" fmla="*/ 54 h 822"/>
              <a:gd name="T40" fmla="*/ 854 w 856"/>
              <a:gd name="T41" fmla="*/ 98 h 822"/>
              <a:gd name="T42" fmla="*/ 856 w 856"/>
              <a:gd name="T43" fmla="*/ 701 h 822"/>
              <a:gd name="T44" fmla="*/ 847 w 856"/>
              <a:gd name="T45" fmla="*/ 748 h 822"/>
              <a:gd name="T46" fmla="*/ 820 w 856"/>
              <a:gd name="T47" fmla="*/ 787 h 822"/>
              <a:gd name="T48" fmla="*/ 779 w 856"/>
              <a:gd name="T49" fmla="*/ 813 h 822"/>
              <a:gd name="T50" fmla="*/ 731 w 856"/>
              <a:gd name="T51" fmla="*/ 822 h 822"/>
              <a:gd name="T52" fmla="*/ 101 w 856"/>
              <a:gd name="T53" fmla="*/ 820 h 822"/>
              <a:gd name="T54" fmla="*/ 56 w 856"/>
              <a:gd name="T55" fmla="*/ 802 h 822"/>
              <a:gd name="T56" fmla="*/ 22 w 856"/>
              <a:gd name="T57" fmla="*/ 769 h 822"/>
              <a:gd name="T58" fmla="*/ 3 w 856"/>
              <a:gd name="T59" fmla="*/ 725 h 822"/>
              <a:gd name="T60" fmla="*/ 0 w 856"/>
              <a:gd name="T61" fmla="*/ 122 h 822"/>
              <a:gd name="T62" fmla="*/ 10 w 856"/>
              <a:gd name="T63" fmla="*/ 75 h 822"/>
              <a:gd name="T64" fmla="*/ 38 w 856"/>
              <a:gd name="T65" fmla="*/ 36 h 822"/>
              <a:gd name="T66" fmla="*/ 77 w 856"/>
              <a:gd name="T67" fmla="*/ 10 h 822"/>
              <a:gd name="T68" fmla="*/ 127 w 856"/>
              <a:gd name="T69" fmla="*/ 0 h 82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</a:cxnLst>
            <a:rect l="0" t="0" r="r" b="b"/>
            <a:pathLst>
              <a:path w="856" h="822">
                <a:moveTo>
                  <a:pt x="127" y="5"/>
                </a:moveTo>
                <a:lnTo>
                  <a:pt x="98" y="8"/>
                </a:lnTo>
                <a:lnTo>
                  <a:pt x="73" y="16"/>
                </a:lnTo>
                <a:lnTo>
                  <a:pt x="50" y="30"/>
                </a:lnTo>
                <a:lnTo>
                  <a:pt x="31" y="48"/>
                </a:lnTo>
                <a:lnTo>
                  <a:pt x="17" y="71"/>
                </a:lnTo>
                <a:lnTo>
                  <a:pt x="8" y="95"/>
                </a:lnTo>
                <a:lnTo>
                  <a:pt x="4" y="122"/>
                </a:lnTo>
                <a:lnTo>
                  <a:pt x="4" y="701"/>
                </a:lnTo>
                <a:lnTo>
                  <a:pt x="8" y="727"/>
                </a:lnTo>
                <a:lnTo>
                  <a:pt x="17" y="753"/>
                </a:lnTo>
                <a:lnTo>
                  <a:pt x="31" y="774"/>
                </a:lnTo>
                <a:lnTo>
                  <a:pt x="50" y="792"/>
                </a:lnTo>
                <a:lnTo>
                  <a:pt x="73" y="806"/>
                </a:lnTo>
                <a:lnTo>
                  <a:pt x="98" y="815"/>
                </a:lnTo>
                <a:lnTo>
                  <a:pt x="127" y="818"/>
                </a:lnTo>
                <a:lnTo>
                  <a:pt x="731" y="818"/>
                </a:lnTo>
                <a:lnTo>
                  <a:pt x="758" y="815"/>
                </a:lnTo>
                <a:lnTo>
                  <a:pt x="784" y="806"/>
                </a:lnTo>
                <a:lnTo>
                  <a:pt x="806" y="792"/>
                </a:lnTo>
                <a:lnTo>
                  <a:pt x="825" y="774"/>
                </a:lnTo>
                <a:lnTo>
                  <a:pt x="840" y="753"/>
                </a:lnTo>
                <a:lnTo>
                  <a:pt x="849" y="727"/>
                </a:lnTo>
                <a:lnTo>
                  <a:pt x="852" y="701"/>
                </a:lnTo>
                <a:lnTo>
                  <a:pt x="852" y="122"/>
                </a:lnTo>
                <a:lnTo>
                  <a:pt x="849" y="95"/>
                </a:lnTo>
                <a:lnTo>
                  <a:pt x="840" y="71"/>
                </a:lnTo>
                <a:lnTo>
                  <a:pt x="825" y="48"/>
                </a:lnTo>
                <a:lnTo>
                  <a:pt x="806" y="30"/>
                </a:lnTo>
                <a:lnTo>
                  <a:pt x="784" y="16"/>
                </a:lnTo>
                <a:lnTo>
                  <a:pt x="758" y="8"/>
                </a:lnTo>
                <a:lnTo>
                  <a:pt x="731" y="5"/>
                </a:lnTo>
                <a:lnTo>
                  <a:pt x="127" y="5"/>
                </a:lnTo>
                <a:close/>
                <a:moveTo>
                  <a:pt x="127" y="0"/>
                </a:moveTo>
                <a:lnTo>
                  <a:pt x="731" y="0"/>
                </a:lnTo>
                <a:lnTo>
                  <a:pt x="756" y="3"/>
                </a:lnTo>
                <a:lnTo>
                  <a:pt x="779" y="10"/>
                </a:lnTo>
                <a:lnTo>
                  <a:pt x="801" y="21"/>
                </a:lnTo>
                <a:lnTo>
                  <a:pt x="820" y="36"/>
                </a:lnTo>
                <a:lnTo>
                  <a:pt x="834" y="54"/>
                </a:lnTo>
                <a:lnTo>
                  <a:pt x="847" y="75"/>
                </a:lnTo>
                <a:lnTo>
                  <a:pt x="854" y="98"/>
                </a:lnTo>
                <a:lnTo>
                  <a:pt x="856" y="122"/>
                </a:lnTo>
                <a:lnTo>
                  <a:pt x="856" y="701"/>
                </a:lnTo>
                <a:lnTo>
                  <a:pt x="854" y="725"/>
                </a:lnTo>
                <a:lnTo>
                  <a:pt x="847" y="748"/>
                </a:lnTo>
                <a:lnTo>
                  <a:pt x="834" y="769"/>
                </a:lnTo>
                <a:lnTo>
                  <a:pt x="820" y="787"/>
                </a:lnTo>
                <a:lnTo>
                  <a:pt x="801" y="802"/>
                </a:lnTo>
                <a:lnTo>
                  <a:pt x="779" y="813"/>
                </a:lnTo>
                <a:lnTo>
                  <a:pt x="756" y="820"/>
                </a:lnTo>
                <a:lnTo>
                  <a:pt x="731" y="822"/>
                </a:lnTo>
                <a:lnTo>
                  <a:pt x="127" y="822"/>
                </a:lnTo>
                <a:lnTo>
                  <a:pt x="101" y="820"/>
                </a:lnTo>
                <a:lnTo>
                  <a:pt x="77" y="813"/>
                </a:lnTo>
                <a:lnTo>
                  <a:pt x="56" y="802"/>
                </a:lnTo>
                <a:lnTo>
                  <a:pt x="38" y="787"/>
                </a:lnTo>
                <a:lnTo>
                  <a:pt x="22" y="769"/>
                </a:lnTo>
                <a:lnTo>
                  <a:pt x="10" y="748"/>
                </a:lnTo>
                <a:lnTo>
                  <a:pt x="3" y="725"/>
                </a:lnTo>
                <a:lnTo>
                  <a:pt x="0" y="701"/>
                </a:lnTo>
                <a:lnTo>
                  <a:pt x="0" y="122"/>
                </a:lnTo>
                <a:lnTo>
                  <a:pt x="3" y="98"/>
                </a:lnTo>
                <a:lnTo>
                  <a:pt x="10" y="75"/>
                </a:lnTo>
                <a:lnTo>
                  <a:pt x="22" y="54"/>
                </a:lnTo>
                <a:lnTo>
                  <a:pt x="38" y="36"/>
                </a:lnTo>
                <a:lnTo>
                  <a:pt x="56" y="21"/>
                </a:lnTo>
                <a:lnTo>
                  <a:pt x="77" y="10"/>
                </a:lnTo>
                <a:lnTo>
                  <a:pt x="101" y="3"/>
                </a:lnTo>
                <a:lnTo>
                  <a:pt x="127" y="0"/>
                </a:lnTo>
                <a:close/>
              </a:path>
            </a:pathLst>
          </a:custGeom>
          <a:solidFill>
            <a:srgbClr val="BFBFB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" name="Freeform 10">
            <a:extLst>
              <a:ext uri="{FF2B5EF4-FFF2-40B4-BE49-F238E27FC236}">
                <a16:creationId xmlns:a16="http://schemas.microsoft.com/office/drawing/2014/main" id="{DD1D7516-83A1-48B0-8B7D-72F14348055D}"/>
              </a:ext>
            </a:extLst>
          </xdr:cNvPr>
          <xdr:cNvSpPr>
            <a:spLocks noEditPoints="1"/>
          </xdr:cNvSpPr>
        </xdr:nvSpPr>
        <xdr:spPr bwMode="auto">
          <a:xfrm>
            <a:off x="232" y="35"/>
            <a:ext cx="40" cy="41"/>
          </a:xfrm>
          <a:custGeom>
            <a:avLst/>
            <a:gdLst>
              <a:gd name="T0" fmla="*/ 80 w 799"/>
              <a:gd name="T1" fmla="*/ 7 h 768"/>
              <a:gd name="T2" fmla="*/ 41 w 799"/>
              <a:gd name="T3" fmla="*/ 25 h 768"/>
              <a:gd name="T4" fmla="*/ 13 w 799"/>
              <a:gd name="T5" fmla="*/ 59 h 768"/>
              <a:gd name="T6" fmla="*/ 4 w 799"/>
              <a:gd name="T7" fmla="*/ 100 h 768"/>
              <a:gd name="T8" fmla="*/ 6 w 799"/>
              <a:gd name="T9" fmla="*/ 690 h 768"/>
              <a:gd name="T10" fmla="*/ 26 w 799"/>
              <a:gd name="T11" fmla="*/ 728 h 768"/>
              <a:gd name="T12" fmla="*/ 59 w 799"/>
              <a:gd name="T13" fmla="*/ 754 h 768"/>
              <a:gd name="T14" fmla="*/ 104 w 799"/>
              <a:gd name="T15" fmla="*/ 764 h 768"/>
              <a:gd name="T16" fmla="*/ 718 w 799"/>
              <a:gd name="T17" fmla="*/ 761 h 768"/>
              <a:gd name="T18" fmla="*/ 757 w 799"/>
              <a:gd name="T19" fmla="*/ 743 h 768"/>
              <a:gd name="T20" fmla="*/ 784 w 799"/>
              <a:gd name="T21" fmla="*/ 710 h 768"/>
              <a:gd name="T22" fmla="*/ 794 w 799"/>
              <a:gd name="T23" fmla="*/ 668 h 768"/>
              <a:gd name="T24" fmla="*/ 792 w 799"/>
              <a:gd name="T25" fmla="*/ 79 h 768"/>
              <a:gd name="T26" fmla="*/ 772 w 799"/>
              <a:gd name="T27" fmla="*/ 41 h 768"/>
              <a:gd name="T28" fmla="*/ 739 w 799"/>
              <a:gd name="T29" fmla="*/ 14 h 768"/>
              <a:gd name="T30" fmla="*/ 695 w 799"/>
              <a:gd name="T31" fmla="*/ 5 h 768"/>
              <a:gd name="T32" fmla="*/ 104 w 799"/>
              <a:gd name="T33" fmla="*/ 0 h 768"/>
              <a:gd name="T34" fmla="*/ 719 w 799"/>
              <a:gd name="T35" fmla="*/ 3 h 768"/>
              <a:gd name="T36" fmla="*/ 760 w 799"/>
              <a:gd name="T37" fmla="*/ 22 h 768"/>
              <a:gd name="T38" fmla="*/ 788 w 799"/>
              <a:gd name="T39" fmla="*/ 57 h 768"/>
              <a:gd name="T40" fmla="*/ 799 w 799"/>
              <a:gd name="T41" fmla="*/ 100 h 768"/>
              <a:gd name="T42" fmla="*/ 797 w 799"/>
              <a:gd name="T43" fmla="*/ 691 h 768"/>
              <a:gd name="T44" fmla="*/ 776 w 799"/>
              <a:gd name="T45" fmla="*/ 731 h 768"/>
              <a:gd name="T46" fmla="*/ 741 w 799"/>
              <a:gd name="T47" fmla="*/ 758 h 768"/>
              <a:gd name="T48" fmla="*/ 695 w 799"/>
              <a:gd name="T49" fmla="*/ 768 h 768"/>
              <a:gd name="T50" fmla="*/ 79 w 799"/>
              <a:gd name="T51" fmla="*/ 765 h 768"/>
              <a:gd name="T52" fmla="*/ 39 w 799"/>
              <a:gd name="T53" fmla="*/ 746 h 768"/>
              <a:gd name="T54" fmla="*/ 10 w 799"/>
              <a:gd name="T55" fmla="*/ 712 h 768"/>
              <a:gd name="T56" fmla="*/ 0 w 799"/>
              <a:gd name="T57" fmla="*/ 668 h 768"/>
              <a:gd name="T58" fmla="*/ 2 w 799"/>
              <a:gd name="T59" fmla="*/ 78 h 768"/>
              <a:gd name="T60" fmla="*/ 22 w 799"/>
              <a:gd name="T61" fmla="*/ 38 h 768"/>
              <a:gd name="T62" fmla="*/ 57 w 799"/>
              <a:gd name="T63" fmla="*/ 11 h 768"/>
              <a:gd name="T64" fmla="*/ 104 w 799"/>
              <a:gd name="T65" fmla="*/ 0 h 76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</a:cxnLst>
            <a:rect l="0" t="0" r="r" b="b"/>
            <a:pathLst>
              <a:path w="799" h="768">
                <a:moveTo>
                  <a:pt x="104" y="5"/>
                </a:moveTo>
                <a:lnTo>
                  <a:pt x="80" y="7"/>
                </a:lnTo>
                <a:lnTo>
                  <a:pt x="59" y="14"/>
                </a:lnTo>
                <a:lnTo>
                  <a:pt x="41" y="25"/>
                </a:lnTo>
                <a:lnTo>
                  <a:pt x="26" y="41"/>
                </a:lnTo>
                <a:lnTo>
                  <a:pt x="13" y="59"/>
                </a:lnTo>
                <a:lnTo>
                  <a:pt x="6" y="79"/>
                </a:lnTo>
                <a:lnTo>
                  <a:pt x="4" y="100"/>
                </a:lnTo>
                <a:lnTo>
                  <a:pt x="4" y="668"/>
                </a:lnTo>
                <a:lnTo>
                  <a:pt x="6" y="690"/>
                </a:lnTo>
                <a:lnTo>
                  <a:pt x="13" y="710"/>
                </a:lnTo>
                <a:lnTo>
                  <a:pt x="26" y="728"/>
                </a:lnTo>
                <a:lnTo>
                  <a:pt x="41" y="743"/>
                </a:lnTo>
                <a:lnTo>
                  <a:pt x="59" y="754"/>
                </a:lnTo>
                <a:lnTo>
                  <a:pt x="80" y="761"/>
                </a:lnTo>
                <a:lnTo>
                  <a:pt x="104" y="764"/>
                </a:lnTo>
                <a:lnTo>
                  <a:pt x="695" y="764"/>
                </a:lnTo>
                <a:lnTo>
                  <a:pt x="718" y="761"/>
                </a:lnTo>
                <a:lnTo>
                  <a:pt x="739" y="754"/>
                </a:lnTo>
                <a:lnTo>
                  <a:pt x="757" y="743"/>
                </a:lnTo>
                <a:lnTo>
                  <a:pt x="772" y="728"/>
                </a:lnTo>
                <a:lnTo>
                  <a:pt x="784" y="710"/>
                </a:lnTo>
                <a:lnTo>
                  <a:pt x="792" y="690"/>
                </a:lnTo>
                <a:lnTo>
                  <a:pt x="794" y="668"/>
                </a:lnTo>
                <a:lnTo>
                  <a:pt x="794" y="100"/>
                </a:lnTo>
                <a:lnTo>
                  <a:pt x="792" y="79"/>
                </a:lnTo>
                <a:lnTo>
                  <a:pt x="784" y="59"/>
                </a:lnTo>
                <a:lnTo>
                  <a:pt x="772" y="41"/>
                </a:lnTo>
                <a:lnTo>
                  <a:pt x="757" y="25"/>
                </a:lnTo>
                <a:lnTo>
                  <a:pt x="739" y="14"/>
                </a:lnTo>
                <a:lnTo>
                  <a:pt x="718" y="7"/>
                </a:lnTo>
                <a:lnTo>
                  <a:pt x="695" y="5"/>
                </a:lnTo>
                <a:lnTo>
                  <a:pt x="104" y="5"/>
                </a:lnTo>
                <a:close/>
                <a:moveTo>
                  <a:pt x="104" y="0"/>
                </a:moveTo>
                <a:lnTo>
                  <a:pt x="695" y="0"/>
                </a:lnTo>
                <a:lnTo>
                  <a:pt x="719" y="3"/>
                </a:lnTo>
                <a:lnTo>
                  <a:pt x="741" y="11"/>
                </a:lnTo>
                <a:lnTo>
                  <a:pt x="760" y="22"/>
                </a:lnTo>
                <a:lnTo>
                  <a:pt x="776" y="38"/>
                </a:lnTo>
                <a:lnTo>
                  <a:pt x="788" y="57"/>
                </a:lnTo>
                <a:lnTo>
                  <a:pt x="797" y="78"/>
                </a:lnTo>
                <a:lnTo>
                  <a:pt x="799" y="100"/>
                </a:lnTo>
                <a:lnTo>
                  <a:pt x="799" y="668"/>
                </a:lnTo>
                <a:lnTo>
                  <a:pt x="797" y="691"/>
                </a:lnTo>
                <a:lnTo>
                  <a:pt x="788" y="712"/>
                </a:lnTo>
                <a:lnTo>
                  <a:pt x="776" y="731"/>
                </a:lnTo>
                <a:lnTo>
                  <a:pt x="760" y="746"/>
                </a:lnTo>
                <a:lnTo>
                  <a:pt x="741" y="758"/>
                </a:lnTo>
                <a:lnTo>
                  <a:pt x="719" y="765"/>
                </a:lnTo>
                <a:lnTo>
                  <a:pt x="695" y="768"/>
                </a:lnTo>
                <a:lnTo>
                  <a:pt x="104" y="768"/>
                </a:lnTo>
                <a:lnTo>
                  <a:pt x="79" y="765"/>
                </a:lnTo>
                <a:lnTo>
                  <a:pt x="57" y="758"/>
                </a:lnTo>
                <a:lnTo>
                  <a:pt x="39" y="746"/>
                </a:lnTo>
                <a:lnTo>
                  <a:pt x="22" y="731"/>
                </a:lnTo>
                <a:lnTo>
                  <a:pt x="10" y="712"/>
                </a:lnTo>
                <a:lnTo>
                  <a:pt x="2" y="691"/>
                </a:lnTo>
                <a:lnTo>
                  <a:pt x="0" y="668"/>
                </a:lnTo>
                <a:lnTo>
                  <a:pt x="0" y="100"/>
                </a:lnTo>
                <a:lnTo>
                  <a:pt x="2" y="78"/>
                </a:lnTo>
                <a:lnTo>
                  <a:pt x="10" y="57"/>
                </a:lnTo>
                <a:lnTo>
                  <a:pt x="22" y="38"/>
                </a:lnTo>
                <a:lnTo>
                  <a:pt x="39" y="22"/>
                </a:lnTo>
                <a:lnTo>
                  <a:pt x="57" y="11"/>
                </a:lnTo>
                <a:lnTo>
                  <a:pt x="79" y="3"/>
                </a:lnTo>
                <a:lnTo>
                  <a:pt x="104" y="0"/>
                </a:lnTo>
                <a:close/>
              </a:path>
            </a:pathLst>
          </a:custGeom>
          <a:solidFill>
            <a:srgbClr val="BFBFB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" name="Freeform 11">
            <a:extLst>
              <a:ext uri="{FF2B5EF4-FFF2-40B4-BE49-F238E27FC236}">
                <a16:creationId xmlns:a16="http://schemas.microsoft.com/office/drawing/2014/main" id="{355B98FD-CF46-4A52-909B-E992FFD12ED2}"/>
              </a:ext>
            </a:extLst>
          </xdr:cNvPr>
          <xdr:cNvSpPr>
            <a:spLocks noEditPoints="1"/>
          </xdr:cNvSpPr>
        </xdr:nvSpPr>
        <xdr:spPr bwMode="auto">
          <a:xfrm>
            <a:off x="230" y="34"/>
            <a:ext cx="43" cy="43"/>
          </a:xfrm>
          <a:custGeom>
            <a:avLst/>
            <a:gdLst>
              <a:gd name="T0" fmla="*/ 99 w 857"/>
              <a:gd name="T1" fmla="*/ 8 h 822"/>
              <a:gd name="T2" fmla="*/ 51 w 857"/>
              <a:gd name="T3" fmla="*/ 30 h 822"/>
              <a:gd name="T4" fmla="*/ 17 w 857"/>
              <a:gd name="T5" fmla="*/ 71 h 822"/>
              <a:gd name="T6" fmla="*/ 6 w 857"/>
              <a:gd name="T7" fmla="*/ 122 h 822"/>
              <a:gd name="T8" fmla="*/ 9 w 857"/>
              <a:gd name="T9" fmla="*/ 727 h 822"/>
              <a:gd name="T10" fmla="*/ 32 w 857"/>
              <a:gd name="T11" fmla="*/ 774 h 822"/>
              <a:gd name="T12" fmla="*/ 74 w 857"/>
              <a:gd name="T13" fmla="*/ 806 h 822"/>
              <a:gd name="T14" fmla="*/ 127 w 857"/>
              <a:gd name="T15" fmla="*/ 818 h 822"/>
              <a:gd name="T16" fmla="*/ 758 w 857"/>
              <a:gd name="T17" fmla="*/ 815 h 822"/>
              <a:gd name="T18" fmla="*/ 808 w 857"/>
              <a:gd name="T19" fmla="*/ 792 h 822"/>
              <a:gd name="T20" fmla="*/ 840 w 857"/>
              <a:gd name="T21" fmla="*/ 753 h 822"/>
              <a:gd name="T22" fmla="*/ 853 w 857"/>
              <a:gd name="T23" fmla="*/ 701 h 822"/>
              <a:gd name="T24" fmla="*/ 850 w 857"/>
              <a:gd name="T25" fmla="*/ 95 h 822"/>
              <a:gd name="T26" fmla="*/ 827 w 857"/>
              <a:gd name="T27" fmla="*/ 48 h 822"/>
              <a:gd name="T28" fmla="*/ 785 w 857"/>
              <a:gd name="T29" fmla="*/ 16 h 822"/>
              <a:gd name="T30" fmla="*/ 731 w 857"/>
              <a:gd name="T31" fmla="*/ 5 h 822"/>
              <a:gd name="T32" fmla="*/ 127 w 857"/>
              <a:gd name="T33" fmla="*/ 0 h 822"/>
              <a:gd name="T34" fmla="*/ 756 w 857"/>
              <a:gd name="T35" fmla="*/ 3 h 822"/>
              <a:gd name="T36" fmla="*/ 801 w 857"/>
              <a:gd name="T37" fmla="*/ 21 h 822"/>
              <a:gd name="T38" fmla="*/ 836 w 857"/>
              <a:gd name="T39" fmla="*/ 54 h 822"/>
              <a:gd name="T40" fmla="*/ 855 w 857"/>
              <a:gd name="T41" fmla="*/ 98 h 822"/>
              <a:gd name="T42" fmla="*/ 857 w 857"/>
              <a:gd name="T43" fmla="*/ 701 h 822"/>
              <a:gd name="T44" fmla="*/ 848 w 857"/>
              <a:gd name="T45" fmla="*/ 748 h 822"/>
              <a:gd name="T46" fmla="*/ 820 w 857"/>
              <a:gd name="T47" fmla="*/ 787 h 822"/>
              <a:gd name="T48" fmla="*/ 780 w 857"/>
              <a:gd name="T49" fmla="*/ 813 h 822"/>
              <a:gd name="T50" fmla="*/ 731 w 857"/>
              <a:gd name="T51" fmla="*/ 822 h 822"/>
              <a:gd name="T52" fmla="*/ 102 w 857"/>
              <a:gd name="T53" fmla="*/ 820 h 822"/>
              <a:gd name="T54" fmla="*/ 57 w 857"/>
              <a:gd name="T55" fmla="*/ 802 h 822"/>
              <a:gd name="T56" fmla="*/ 22 w 857"/>
              <a:gd name="T57" fmla="*/ 769 h 822"/>
              <a:gd name="T58" fmla="*/ 4 w 857"/>
              <a:gd name="T59" fmla="*/ 725 h 822"/>
              <a:gd name="T60" fmla="*/ 0 w 857"/>
              <a:gd name="T61" fmla="*/ 122 h 822"/>
              <a:gd name="T62" fmla="*/ 11 w 857"/>
              <a:gd name="T63" fmla="*/ 75 h 822"/>
              <a:gd name="T64" fmla="*/ 38 w 857"/>
              <a:gd name="T65" fmla="*/ 36 h 822"/>
              <a:gd name="T66" fmla="*/ 78 w 857"/>
              <a:gd name="T67" fmla="*/ 10 h 822"/>
              <a:gd name="T68" fmla="*/ 127 w 857"/>
              <a:gd name="T69" fmla="*/ 0 h 82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</a:cxnLst>
            <a:rect l="0" t="0" r="r" b="b"/>
            <a:pathLst>
              <a:path w="857" h="822">
                <a:moveTo>
                  <a:pt x="127" y="5"/>
                </a:moveTo>
                <a:lnTo>
                  <a:pt x="99" y="8"/>
                </a:lnTo>
                <a:lnTo>
                  <a:pt x="74" y="16"/>
                </a:lnTo>
                <a:lnTo>
                  <a:pt x="51" y="30"/>
                </a:lnTo>
                <a:lnTo>
                  <a:pt x="32" y="48"/>
                </a:lnTo>
                <a:lnTo>
                  <a:pt x="17" y="71"/>
                </a:lnTo>
                <a:lnTo>
                  <a:pt x="9" y="95"/>
                </a:lnTo>
                <a:lnTo>
                  <a:pt x="6" y="122"/>
                </a:lnTo>
                <a:lnTo>
                  <a:pt x="6" y="701"/>
                </a:lnTo>
                <a:lnTo>
                  <a:pt x="9" y="727"/>
                </a:lnTo>
                <a:lnTo>
                  <a:pt x="17" y="753"/>
                </a:lnTo>
                <a:lnTo>
                  <a:pt x="32" y="774"/>
                </a:lnTo>
                <a:lnTo>
                  <a:pt x="51" y="792"/>
                </a:lnTo>
                <a:lnTo>
                  <a:pt x="74" y="806"/>
                </a:lnTo>
                <a:lnTo>
                  <a:pt x="99" y="815"/>
                </a:lnTo>
                <a:lnTo>
                  <a:pt x="127" y="818"/>
                </a:lnTo>
                <a:lnTo>
                  <a:pt x="731" y="818"/>
                </a:lnTo>
                <a:lnTo>
                  <a:pt x="758" y="815"/>
                </a:lnTo>
                <a:lnTo>
                  <a:pt x="785" y="806"/>
                </a:lnTo>
                <a:lnTo>
                  <a:pt x="808" y="792"/>
                </a:lnTo>
                <a:lnTo>
                  <a:pt x="827" y="774"/>
                </a:lnTo>
                <a:lnTo>
                  <a:pt x="840" y="753"/>
                </a:lnTo>
                <a:lnTo>
                  <a:pt x="850" y="727"/>
                </a:lnTo>
                <a:lnTo>
                  <a:pt x="853" y="701"/>
                </a:lnTo>
                <a:lnTo>
                  <a:pt x="853" y="122"/>
                </a:lnTo>
                <a:lnTo>
                  <a:pt x="850" y="95"/>
                </a:lnTo>
                <a:lnTo>
                  <a:pt x="840" y="71"/>
                </a:lnTo>
                <a:lnTo>
                  <a:pt x="827" y="48"/>
                </a:lnTo>
                <a:lnTo>
                  <a:pt x="808" y="30"/>
                </a:lnTo>
                <a:lnTo>
                  <a:pt x="785" y="16"/>
                </a:lnTo>
                <a:lnTo>
                  <a:pt x="758" y="8"/>
                </a:lnTo>
                <a:lnTo>
                  <a:pt x="731" y="5"/>
                </a:lnTo>
                <a:lnTo>
                  <a:pt x="127" y="5"/>
                </a:lnTo>
                <a:close/>
                <a:moveTo>
                  <a:pt x="127" y="0"/>
                </a:moveTo>
                <a:lnTo>
                  <a:pt x="731" y="0"/>
                </a:lnTo>
                <a:lnTo>
                  <a:pt x="756" y="3"/>
                </a:lnTo>
                <a:lnTo>
                  <a:pt x="780" y="10"/>
                </a:lnTo>
                <a:lnTo>
                  <a:pt x="801" y="21"/>
                </a:lnTo>
                <a:lnTo>
                  <a:pt x="820" y="36"/>
                </a:lnTo>
                <a:lnTo>
                  <a:pt x="836" y="54"/>
                </a:lnTo>
                <a:lnTo>
                  <a:pt x="848" y="75"/>
                </a:lnTo>
                <a:lnTo>
                  <a:pt x="855" y="98"/>
                </a:lnTo>
                <a:lnTo>
                  <a:pt x="857" y="122"/>
                </a:lnTo>
                <a:lnTo>
                  <a:pt x="857" y="701"/>
                </a:lnTo>
                <a:lnTo>
                  <a:pt x="855" y="725"/>
                </a:lnTo>
                <a:lnTo>
                  <a:pt x="848" y="748"/>
                </a:lnTo>
                <a:lnTo>
                  <a:pt x="836" y="769"/>
                </a:lnTo>
                <a:lnTo>
                  <a:pt x="820" y="787"/>
                </a:lnTo>
                <a:lnTo>
                  <a:pt x="801" y="802"/>
                </a:lnTo>
                <a:lnTo>
                  <a:pt x="780" y="813"/>
                </a:lnTo>
                <a:lnTo>
                  <a:pt x="756" y="820"/>
                </a:lnTo>
                <a:lnTo>
                  <a:pt x="731" y="822"/>
                </a:lnTo>
                <a:lnTo>
                  <a:pt x="127" y="822"/>
                </a:lnTo>
                <a:lnTo>
                  <a:pt x="102" y="820"/>
                </a:lnTo>
                <a:lnTo>
                  <a:pt x="78" y="813"/>
                </a:lnTo>
                <a:lnTo>
                  <a:pt x="57" y="802"/>
                </a:lnTo>
                <a:lnTo>
                  <a:pt x="38" y="787"/>
                </a:lnTo>
                <a:lnTo>
                  <a:pt x="22" y="769"/>
                </a:lnTo>
                <a:lnTo>
                  <a:pt x="11" y="748"/>
                </a:lnTo>
                <a:lnTo>
                  <a:pt x="4" y="725"/>
                </a:lnTo>
                <a:lnTo>
                  <a:pt x="0" y="701"/>
                </a:lnTo>
                <a:lnTo>
                  <a:pt x="0" y="122"/>
                </a:lnTo>
                <a:lnTo>
                  <a:pt x="4" y="98"/>
                </a:lnTo>
                <a:lnTo>
                  <a:pt x="11" y="75"/>
                </a:lnTo>
                <a:lnTo>
                  <a:pt x="22" y="54"/>
                </a:lnTo>
                <a:lnTo>
                  <a:pt x="38" y="36"/>
                </a:lnTo>
                <a:lnTo>
                  <a:pt x="57" y="21"/>
                </a:lnTo>
                <a:lnTo>
                  <a:pt x="78" y="10"/>
                </a:lnTo>
                <a:lnTo>
                  <a:pt x="102" y="3"/>
                </a:lnTo>
                <a:lnTo>
                  <a:pt x="127" y="0"/>
                </a:lnTo>
                <a:close/>
              </a:path>
            </a:pathLst>
          </a:custGeom>
          <a:solidFill>
            <a:srgbClr val="BFBFB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2" name="Freeform 12">
            <a:extLst>
              <a:ext uri="{FF2B5EF4-FFF2-40B4-BE49-F238E27FC236}">
                <a16:creationId xmlns:a16="http://schemas.microsoft.com/office/drawing/2014/main" id="{059C9D08-143B-442A-96FF-188373485192}"/>
              </a:ext>
            </a:extLst>
          </xdr:cNvPr>
          <xdr:cNvSpPr>
            <a:spLocks/>
          </xdr:cNvSpPr>
        </xdr:nvSpPr>
        <xdr:spPr bwMode="auto">
          <a:xfrm>
            <a:off x="125" y="41"/>
            <a:ext cx="30" cy="29"/>
          </a:xfrm>
          <a:custGeom>
            <a:avLst/>
            <a:gdLst>
              <a:gd name="T0" fmla="*/ 310 w 605"/>
              <a:gd name="T1" fmla="*/ 2 h 555"/>
              <a:gd name="T2" fmla="*/ 321 w 605"/>
              <a:gd name="T3" fmla="*/ 13 h 555"/>
              <a:gd name="T4" fmla="*/ 326 w 605"/>
              <a:gd name="T5" fmla="*/ 28 h 555"/>
              <a:gd name="T6" fmla="*/ 327 w 605"/>
              <a:gd name="T7" fmla="*/ 44 h 555"/>
              <a:gd name="T8" fmla="*/ 330 w 605"/>
              <a:gd name="T9" fmla="*/ 75 h 555"/>
              <a:gd name="T10" fmla="*/ 333 w 605"/>
              <a:gd name="T11" fmla="*/ 113 h 555"/>
              <a:gd name="T12" fmla="*/ 337 w 605"/>
              <a:gd name="T13" fmla="*/ 146 h 555"/>
              <a:gd name="T14" fmla="*/ 338 w 605"/>
              <a:gd name="T15" fmla="*/ 167 h 555"/>
              <a:gd name="T16" fmla="*/ 429 w 605"/>
              <a:gd name="T17" fmla="*/ 228 h 555"/>
              <a:gd name="T18" fmla="*/ 451 w 605"/>
              <a:gd name="T19" fmla="*/ 211 h 555"/>
              <a:gd name="T20" fmla="*/ 514 w 605"/>
              <a:gd name="T21" fmla="*/ 283 h 555"/>
              <a:gd name="T22" fmla="*/ 536 w 605"/>
              <a:gd name="T23" fmla="*/ 264 h 555"/>
              <a:gd name="T24" fmla="*/ 605 w 605"/>
              <a:gd name="T25" fmla="*/ 344 h 555"/>
              <a:gd name="T26" fmla="*/ 386 w 605"/>
              <a:gd name="T27" fmla="*/ 303 h 555"/>
              <a:gd name="T28" fmla="*/ 382 w 605"/>
              <a:gd name="T29" fmla="*/ 301 h 555"/>
              <a:gd name="T30" fmla="*/ 369 w 605"/>
              <a:gd name="T31" fmla="*/ 298 h 555"/>
              <a:gd name="T32" fmla="*/ 354 w 605"/>
              <a:gd name="T33" fmla="*/ 298 h 555"/>
              <a:gd name="T34" fmla="*/ 342 w 605"/>
              <a:gd name="T35" fmla="*/ 306 h 555"/>
              <a:gd name="T36" fmla="*/ 337 w 605"/>
              <a:gd name="T37" fmla="*/ 326 h 555"/>
              <a:gd name="T38" fmla="*/ 418 w 605"/>
              <a:gd name="T39" fmla="*/ 539 h 555"/>
              <a:gd name="T40" fmla="*/ 324 w 605"/>
              <a:gd name="T41" fmla="*/ 533 h 555"/>
              <a:gd name="T42" fmla="*/ 188 w 605"/>
              <a:gd name="T43" fmla="*/ 555 h 555"/>
              <a:gd name="T44" fmla="*/ 273 w 605"/>
              <a:gd name="T45" fmla="*/ 472 h 555"/>
              <a:gd name="T46" fmla="*/ 267 w 605"/>
              <a:gd name="T47" fmla="*/ 314 h 555"/>
              <a:gd name="T48" fmla="*/ 258 w 605"/>
              <a:gd name="T49" fmla="*/ 301 h 555"/>
              <a:gd name="T50" fmla="*/ 243 w 605"/>
              <a:gd name="T51" fmla="*/ 297 h 555"/>
              <a:gd name="T52" fmla="*/ 230 w 605"/>
              <a:gd name="T53" fmla="*/ 300 h 555"/>
              <a:gd name="T54" fmla="*/ 220 w 605"/>
              <a:gd name="T55" fmla="*/ 303 h 555"/>
              <a:gd name="T56" fmla="*/ 0 w 605"/>
              <a:gd name="T57" fmla="*/ 379 h 555"/>
              <a:gd name="T58" fmla="*/ 70 w 605"/>
              <a:gd name="T59" fmla="*/ 297 h 555"/>
              <a:gd name="T60" fmla="*/ 91 w 605"/>
              <a:gd name="T61" fmla="*/ 264 h 555"/>
              <a:gd name="T62" fmla="*/ 155 w 605"/>
              <a:gd name="T63" fmla="*/ 243 h 555"/>
              <a:gd name="T64" fmla="*/ 176 w 605"/>
              <a:gd name="T65" fmla="*/ 211 h 555"/>
              <a:gd name="T66" fmla="*/ 267 w 605"/>
              <a:gd name="T67" fmla="*/ 170 h 555"/>
              <a:gd name="T68" fmla="*/ 268 w 605"/>
              <a:gd name="T69" fmla="*/ 159 h 555"/>
              <a:gd name="T70" fmla="*/ 271 w 605"/>
              <a:gd name="T71" fmla="*/ 131 h 555"/>
              <a:gd name="T72" fmla="*/ 274 w 605"/>
              <a:gd name="T73" fmla="*/ 93 h 555"/>
              <a:gd name="T74" fmla="*/ 277 w 605"/>
              <a:gd name="T75" fmla="*/ 59 h 555"/>
              <a:gd name="T76" fmla="*/ 279 w 605"/>
              <a:gd name="T77" fmla="*/ 34 h 555"/>
              <a:gd name="T78" fmla="*/ 281 w 605"/>
              <a:gd name="T79" fmla="*/ 21 h 555"/>
              <a:gd name="T80" fmla="*/ 288 w 605"/>
              <a:gd name="T81" fmla="*/ 6 h 555"/>
              <a:gd name="T82" fmla="*/ 303 w 605"/>
              <a:gd name="T83" fmla="*/ 0 h 55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</a:cxnLst>
            <a:rect l="0" t="0" r="r" b="b"/>
            <a:pathLst>
              <a:path w="605" h="555">
                <a:moveTo>
                  <a:pt x="303" y="0"/>
                </a:moveTo>
                <a:lnTo>
                  <a:pt x="310" y="2"/>
                </a:lnTo>
                <a:lnTo>
                  <a:pt x="317" y="6"/>
                </a:lnTo>
                <a:lnTo>
                  <a:pt x="321" y="13"/>
                </a:lnTo>
                <a:lnTo>
                  <a:pt x="324" y="21"/>
                </a:lnTo>
                <a:lnTo>
                  <a:pt x="326" y="28"/>
                </a:lnTo>
                <a:lnTo>
                  <a:pt x="326" y="34"/>
                </a:lnTo>
                <a:lnTo>
                  <a:pt x="327" y="44"/>
                </a:lnTo>
                <a:lnTo>
                  <a:pt x="328" y="59"/>
                </a:lnTo>
                <a:lnTo>
                  <a:pt x="330" y="75"/>
                </a:lnTo>
                <a:lnTo>
                  <a:pt x="331" y="93"/>
                </a:lnTo>
                <a:lnTo>
                  <a:pt x="333" y="113"/>
                </a:lnTo>
                <a:lnTo>
                  <a:pt x="334" y="131"/>
                </a:lnTo>
                <a:lnTo>
                  <a:pt x="337" y="146"/>
                </a:lnTo>
                <a:lnTo>
                  <a:pt x="338" y="159"/>
                </a:lnTo>
                <a:lnTo>
                  <a:pt x="338" y="167"/>
                </a:lnTo>
                <a:lnTo>
                  <a:pt x="339" y="170"/>
                </a:lnTo>
                <a:lnTo>
                  <a:pt x="429" y="228"/>
                </a:lnTo>
                <a:lnTo>
                  <a:pt x="429" y="211"/>
                </a:lnTo>
                <a:lnTo>
                  <a:pt x="451" y="211"/>
                </a:lnTo>
                <a:lnTo>
                  <a:pt x="451" y="243"/>
                </a:lnTo>
                <a:lnTo>
                  <a:pt x="514" y="283"/>
                </a:lnTo>
                <a:lnTo>
                  <a:pt x="514" y="264"/>
                </a:lnTo>
                <a:lnTo>
                  <a:pt x="536" y="264"/>
                </a:lnTo>
                <a:lnTo>
                  <a:pt x="536" y="297"/>
                </a:lnTo>
                <a:lnTo>
                  <a:pt x="605" y="344"/>
                </a:lnTo>
                <a:lnTo>
                  <a:pt x="605" y="379"/>
                </a:lnTo>
                <a:lnTo>
                  <a:pt x="386" y="303"/>
                </a:lnTo>
                <a:lnTo>
                  <a:pt x="385" y="303"/>
                </a:lnTo>
                <a:lnTo>
                  <a:pt x="382" y="301"/>
                </a:lnTo>
                <a:lnTo>
                  <a:pt x="375" y="300"/>
                </a:lnTo>
                <a:lnTo>
                  <a:pt x="369" y="298"/>
                </a:lnTo>
                <a:lnTo>
                  <a:pt x="362" y="297"/>
                </a:lnTo>
                <a:lnTo>
                  <a:pt x="354" y="298"/>
                </a:lnTo>
                <a:lnTo>
                  <a:pt x="348" y="301"/>
                </a:lnTo>
                <a:lnTo>
                  <a:pt x="342" y="306"/>
                </a:lnTo>
                <a:lnTo>
                  <a:pt x="339" y="314"/>
                </a:lnTo>
                <a:lnTo>
                  <a:pt x="337" y="326"/>
                </a:lnTo>
                <a:lnTo>
                  <a:pt x="332" y="472"/>
                </a:lnTo>
                <a:lnTo>
                  <a:pt x="418" y="539"/>
                </a:lnTo>
                <a:lnTo>
                  <a:pt x="418" y="555"/>
                </a:lnTo>
                <a:lnTo>
                  <a:pt x="324" y="533"/>
                </a:lnTo>
                <a:lnTo>
                  <a:pt x="281" y="533"/>
                </a:lnTo>
                <a:lnTo>
                  <a:pt x="188" y="555"/>
                </a:lnTo>
                <a:lnTo>
                  <a:pt x="188" y="539"/>
                </a:lnTo>
                <a:lnTo>
                  <a:pt x="273" y="472"/>
                </a:lnTo>
                <a:lnTo>
                  <a:pt x="268" y="326"/>
                </a:lnTo>
                <a:lnTo>
                  <a:pt x="267" y="314"/>
                </a:lnTo>
                <a:lnTo>
                  <a:pt x="263" y="306"/>
                </a:lnTo>
                <a:lnTo>
                  <a:pt x="258" y="301"/>
                </a:lnTo>
                <a:lnTo>
                  <a:pt x="251" y="298"/>
                </a:lnTo>
                <a:lnTo>
                  <a:pt x="243" y="297"/>
                </a:lnTo>
                <a:lnTo>
                  <a:pt x="236" y="298"/>
                </a:lnTo>
                <a:lnTo>
                  <a:pt x="230" y="300"/>
                </a:lnTo>
                <a:lnTo>
                  <a:pt x="224" y="301"/>
                </a:lnTo>
                <a:lnTo>
                  <a:pt x="220" y="303"/>
                </a:lnTo>
                <a:lnTo>
                  <a:pt x="219" y="303"/>
                </a:lnTo>
                <a:lnTo>
                  <a:pt x="0" y="379"/>
                </a:lnTo>
                <a:lnTo>
                  <a:pt x="0" y="344"/>
                </a:lnTo>
                <a:lnTo>
                  <a:pt x="70" y="297"/>
                </a:lnTo>
                <a:lnTo>
                  <a:pt x="70" y="264"/>
                </a:lnTo>
                <a:lnTo>
                  <a:pt x="91" y="264"/>
                </a:lnTo>
                <a:lnTo>
                  <a:pt x="91" y="283"/>
                </a:lnTo>
                <a:lnTo>
                  <a:pt x="155" y="243"/>
                </a:lnTo>
                <a:lnTo>
                  <a:pt x="155" y="211"/>
                </a:lnTo>
                <a:lnTo>
                  <a:pt x="176" y="211"/>
                </a:lnTo>
                <a:lnTo>
                  <a:pt x="176" y="228"/>
                </a:lnTo>
                <a:lnTo>
                  <a:pt x="267" y="170"/>
                </a:lnTo>
                <a:lnTo>
                  <a:pt x="267" y="167"/>
                </a:lnTo>
                <a:lnTo>
                  <a:pt x="268" y="159"/>
                </a:lnTo>
                <a:lnTo>
                  <a:pt x="269" y="146"/>
                </a:lnTo>
                <a:lnTo>
                  <a:pt x="271" y="131"/>
                </a:lnTo>
                <a:lnTo>
                  <a:pt x="273" y="113"/>
                </a:lnTo>
                <a:lnTo>
                  <a:pt x="274" y="93"/>
                </a:lnTo>
                <a:lnTo>
                  <a:pt x="276" y="75"/>
                </a:lnTo>
                <a:lnTo>
                  <a:pt x="277" y="59"/>
                </a:lnTo>
                <a:lnTo>
                  <a:pt x="278" y="44"/>
                </a:lnTo>
                <a:lnTo>
                  <a:pt x="279" y="34"/>
                </a:lnTo>
                <a:lnTo>
                  <a:pt x="280" y="28"/>
                </a:lnTo>
                <a:lnTo>
                  <a:pt x="281" y="21"/>
                </a:lnTo>
                <a:lnTo>
                  <a:pt x="284" y="13"/>
                </a:lnTo>
                <a:lnTo>
                  <a:pt x="288" y="6"/>
                </a:lnTo>
                <a:lnTo>
                  <a:pt x="295" y="2"/>
                </a:lnTo>
                <a:lnTo>
                  <a:pt x="303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3" name="Freeform 13">
            <a:extLst>
              <a:ext uri="{FF2B5EF4-FFF2-40B4-BE49-F238E27FC236}">
                <a16:creationId xmlns:a16="http://schemas.microsoft.com/office/drawing/2014/main" id="{0C84CDEA-7FB6-41DD-A615-F4F84D5F6B22}"/>
              </a:ext>
            </a:extLst>
          </xdr:cNvPr>
          <xdr:cNvSpPr>
            <a:spLocks noEditPoints="1"/>
          </xdr:cNvSpPr>
        </xdr:nvSpPr>
        <xdr:spPr bwMode="auto">
          <a:xfrm>
            <a:off x="115" y="30"/>
            <a:ext cx="51" cy="51"/>
          </a:xfrm>
          <a:custGeom>
            <a:avLst/>
            <a:gdLst>
              <a:gd name="T0" fmla="*/ 152 w 1019"/>
              <a:gd name="T1" fmla="*/ 19 h 976"/>
              <a:gd name="T2" fmla="*/ 100 w 1019"/>
              <a:gd name="T3" fmla="*/ 38 h 976"/>
              <a:gd name="T4" fmla="*/ 57 w 1019"/>
              <a:gd name="T5" fmla="*/ 73 h 976"/>
              <a:gd name="T6" fmla="*/ 29 w 1019"/>
              <a:gd name="T7" fmla="*/ 119 h 976"/>
              <a:gd name="T8" fmla="*/ 18 w 1019"/>
              <a:gd name="T9" fmla="*/ 175 h 976"/>
              <a:gd name="T10" fmla="*/ 20 w 1019"/>
              <a:gd name="T11" fmla="*/ 831 h 976"/>
              <a:gd name="T12" fmla="*/ 40 w 1019"/>
              <a:gd name="T13" fmla="*/ 882 h 976"/>
              <a:gd name="T14" fmla="*/ 77 w 1019"/>
              <a:gd name="T15" fmla="*/ 923 h 976"/>
              <a:gd name="T16" fmla="*/ 125 w 1019"/>
              <a:gd name="T17" fmla="*/ 950 h 976"/>
              <a:gd name="T18" fmla="*/ 183 w 1019"/>
              <a:gd name="T19" fmla="*/ 960 h 976"/>
              <a:gd name="T20" fmla="*/ 867 w 1019"/>
              <a:gd name="T21" fmla="*/ 957 h 976"/>
              <a:gd name="T22" fmla="*/ 920 w 1019"/>
              <a:gd name="T23" fmla="*/ 938 h 976"/>
              <a:gd name="T24" fmla="*/ 963 w 1019"/>
              <a:gd name="T25" fmla="*/ 904 h 976"/>
              <a:gd name="T26" fmla="*/ 991 w 1019"/>
              <a:gd name="T27" fmla="*/ 857 h 976"/>
              <a:gd name="T28" fmla="*/ 1001 w 1019"/>
              <a:gd name="T29" fmla="*/ 802 h 976"/>
              <a:gd name="T30" fmla="*/ 999 w 1019"/>
              <a:gd name="T31" fmla="*/ 147 h 976"/>
              <a:gd name="T32" fmla="*/ 979 w 1019"/>
              <a:gd name="T33" fmla="*/ 95 h 976"/>
              <a:gd name="T34" fmla="*/ 943 w 1019"/>
              <a:gd name="T35" fmla="*/ 54 h 976"/>
              <a:gd name="T36" fmla="*/ 894 w 1019"/>
              <a:gd name="T37" fmla="*/ 27 h 976"/>
              <a:gd name="T38" fmla="*/ 837 w 1019"/>
              <a:gd name="T39" fmla="*/ 17 h 976"/>
              <a:gd name="T40" fmla="*/ 183 w 1019"/>
              <a:gd name="T41" fmla="*/ 0 h 976"/>
              <a:gd name="T42" fmla="*/ 870 w 1019"/>
              <a:gd name="T43" fmla="*/ 3 h 976"/>
              <a:gd name="T44" fmla="*/ 928 w 1019"/>
              <a:gd name="T45" fmla="*/ 24 h 976"/>
              <a:gd name="T46" fmla="*/ 976 w 1019"/>
              <a:gd name="T47" fmla="*/ 62 h 976"/>
              <a:gd name="T48" fmla="*/ 1007 w 1019"/>
              <a:gd name="T49" fmla="*/ 113 h 976"/>
              <a:gd name="T50" fmla="*/ 1019 w 1019"/>
              <a:gd name="T51" fmla="*/ 175 h 976"/>
              <a:gd name="T52" fmla="*/ 1015 w 1019"/>
              <a:gd name="T53" fmla="*/ 834 h 976"/>
              <a:gd name="T54" fmla="*/ 993 w 1019"/>
              <a:gd name="T55" fmla="*/ 890 h 976"/>
              <a:gd name="T56" fmla="*/ 954 w 1019"/>
              <a:gd name="T57" fmla="*/ 935 h 976"/>
              <a:gd name="T58" fmla="*/ 900 w 1019"/>
              <a:gd name="T59" fmla="*/ 965 h 976"/>
              <a:gd name="T60" fmla="*/ 837 w 1019"/>
              <a:gd name="T61" fmla="*/ 976 h 976"/>
              <a:gd name="T62" fmla="*/ 150 w 1019"/>
              <a:gd name="T63" fmla="*/ 973 h 976"/>
              <a:gd name="T64" fmla="*/ 91 w 1019"/>
              <a:gd name="T65" fmla="*/ 952 h 976"/>
              <a:gd name="T66" fmla="*/ 43 w 1019"/>
              <a:gd name="T67" fmla="*/ 914 h 976"/>
              <a:gd name="T68" fmla="*/ 12 w 1019"/>
              <a:gd name="T69" fmla="*/ 863 h 976"/>
              <a:gd name="T70" fmla="*/ 0 w 1019"/>
              <a:gd name="T71" fmla="*/ 802 h 976"/>
              <a:gd name="T72" fmla="*/ 4 w 1019"/>
              <a:gd name="T73" fmla="*/ 143 h 976"/>
              <a:gd name="T74" fmla="*/ 26 w 1019"/>
              <a:gd name="T75" fmla="*/ 86 h 976"/>
              <a:gd name="T76" fmla="*/ 65 w 1019"/>
              <a:gd name="T77" fmla="*/ 41 h 976"/>
              <a:gd name="T78" fmla="*/ 119 w 1019"/>
              <a:gd name="T79" fmla="*/ 11 h 976"/>
              <a:gd name="T80" fmla="*/ 183 w 1019"/>
              <a:gd name="T81" fmla="*/ 0 h 9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</a:cxnLst>
            <a:rect l="0" t="0" r="r" b="b"/>
            <a:pathLst>
              <a:path w="1019" h="976">
                <a:moveTo>
                  <a:pt x="183" y="17"/>
                </a:moveTo>
                <a:lnTo>
                  <a:pt x="152" y="19"/>
                </a:lnTo>
                <a:lnTo>
                  <a:pt x="125" y="27"/>
                </a:lnTo>
                <a:lnTo>
                  <a:pt x="100" y="38"/>
                </a:lnTo>
                <a:lnTo>
                  <a:pt x="77" y="54"/>
                </a:lnTo>
                <a:lnTo>
                  <a:pt x="57" y="73"/>
                </a:lnTo>
                <a:lnTo>
                  <a:pt x="40" y="95"/>
                </a:lnTo>
                <a:lnTo>
                  <a:pt x="29" y="119"/>
                </a:lnTo>
                <a:lnTo>
                  <a:pt x="20" y="147"/>
                </a:lnTo>
                <a:lnTo>
                  <a:pt x="18" y="175"/>
                </a:lnTo>
                <a:lnTo>
                  <a:pt x="18" y="802"/>
                </a:lnTo>
                <a:lnTo>
                  <a:pt x="20" y="831"/>
                </a:lnTo>
                <a:lnTo>
                  <a:pt x="29" y="857"/>
                </a:lnTo>
                <a:lnTo>
                  <a:pt x="40" y="882"/>
                </a:lnTo>
                <a:lnTo>
                  <a:pt x="57" y="904"/>
                </a:lnTo>
                <a:lnTo>
                  <a:pt x="77" y="923"/>
                </a:lnTo>
                <a:lnTo>
                  <a:pt x="100" y="938"/>
                </a:lnTo>
                <a:lnTo>
                  <a:pt x="125" y="950"/>
                </a:lnTo>
                <a:lnTo>
                  <a:pt x="152" y="957"/>
                </a:lnTo>
                <a:lnTo>
                  <a:pt x="183" y="960"/>
                </a:lnTo>
                <a:lnTo>
                  <a:pt x="837" y="960"/>
                </a:lnTo>
                <a:lnTo>
                  <a:pt x="867" y="957"/>
                </a:lnTo>
                <a:lnTo>
                  <a:pt x="894" y="950"/>
                </a:lnTo>
                <a:lnTo>
                  <a:pt x="920" y="938"/>
                </a:lnTo>
                <a:lnTo>
                  <a:pt x="943" y="923"/>
                </a:lnTo>
                <a:lnTo>
                  <a:pt x="963" y="904"/>
                </a:lnTo>
                <a:lnTo>
                  <a:pt x="979" y="882"/>
                </a:lnTo>
                <a:lnTo>
                  <a:pt x="991" y="857"/>
                </a:lnTo>
                <a:lnTo>
                  <a:pt x="999" y="831"/>
                </a:lnTo>
                <a:lnTo>
                  <a:pt x="1001" y="802"/>
                </a:lnTo>
                <a:lnTo>
                  <a:pt x="1001" y="175"/>
                </a:lnTo>
                <a:lnTo>
                  <a:pt x="999" y="147"/>
                </a:lnTo>
                <a:lnTo>
                  <a:pt x="991" y="119"/>
                </a:lnTo>
                <a:lnTo>
                  <a:pt x="979" y="95"/>
                </a:lnTo>
                <a:lnTo>
                  <a:pt x="963" y="73"/>
                </a:lnTo>
                <a:lnTo>
                  <a:pt x="943" y="54"/>
                </a:lnTo>
                <a:lnTo>
                  <a:pt x="920" y="38"/>
                </a:lnTo>
                <a:lnTo>
                  <a:pt x="894" y="27"/>
                </a:lnTo>
                <a:lnTo>
                  <a:pt x="867" y="19"/>
                </a:lnTo>
                <a:lnTo>
                  <a:pt x="837" y="17"/>
                </a:lnTo>
                <a:lnTo>
                  <a:pt x="183" y="17"/>
                </a:lnTo>
                <a:close/>
                <a:moveTo>
                  <a:pt x="183" y="0"/>
                </a:moveTo>
                <a:lnTo>
                  <a:pt x="837" y="0"/>
                </a:lnTo>
                <a:lnTo>
                  <a:pt x="870" y="3"/>
                </a:lnTo>
                <a:lnTo>
                  <a:pt x="900" y="11"/>
                </a:lnTo>
                <a:lnTo>
                  <a:pt x="928" y="24"/>
                </a:lnTo>
                <a:lnTo>
                  <a:pt x="954" y="41"/>
                </a:lnTo>
                <a:lnTo>
                  <a:pt x="976" y="62"/>
                </a:lnTo>
                <a:lnTo>
                  <a:pt x="993" y="86"/>
                </a:lnTo>
                <a:lnTo>
                  <a:pt x="1007" y="113"/>
                </a:lnTo>
                <a:lnTo>
                  <a:pt x="1015" y="143"/>
                </a:lnTo>
                <a:lnTo>
                  <a:pt x="1019" y="175"/>
                </a:lnTo>
                <a:lnTo>
                  <a:pt x="1019" y="802"/>
                </a:lnTo>
                <a:lnTo>
                  <a:pt x="1015" y="834"/>
                </a:lnTo>
                <a:lnTo>
                  <a:pt x="1007" y="863"/>
                </a:lnTo>
                <a:lnTo>
                  <a:pt x="993" y="890"/>
                </a:lnTo>
                <a:lnTo>
                  <a:pt x="976" y="914"/>
                </a:lnTo>
                <a:lnTo>
                  <a:pt x="954" y="935"/>
                </a:lnTo>
                <a:lnTo>
                  <a:pt x="928" y="952"/>
                </a:lnTo>
                <a:lnTo>
                  <a:pt x="900" y="965"/>
                </a:lnTo>
                <a:lnTo>
                  <a:pt x="870" y="973"/>
                </a:lnTo>
                <a:lnTo>
                  <a:pt x="837" y="976"/>
                </a:lnTo>
                <a:lnTo>
                  <a:pt x="183" y="976"/>
                </a:lnTo>
                <a:lnTo>
                  <a:pt x="150" y="973"/>
                </a:lnTo>
                <a:lnTo>
                  <a:pt x="119" y="965"/>
                </a:lnTo>
                <a:lnTo>
                  <a:pt x="91" y="952"/>
                </a:lnTo>
                <a:lnTo>
                  <a:pt x="65" y="935"/>
                </a:lnTo>
                <a:lnTo>
                  <a:pt x="43" y="914"/>
                </a:lnTo>
                <a:lnTo>
                  <a:pt x="26" y="890"/>
                </a:lnTo>
                <a:lnTo>
                  <a:pt x="12" y="863"/>
                </a:lnTo>
                <a:lnTo>
                  <a:pt x="4" y="834"/>
                </a:lnTo>
                <a:lnTo>
                  <a:pt x="0" y="802"/>
                </a:lnTo>
                <a:lnTo>
                  <a:pt x="0" y="175"/>
                </a:lnTo>
                <a:lnTo>
                  <a:pt x="4" y="143"/>
                </a:lnTo>
                <a:lnTo>
                  <a:pt x="12" y="113"/>
                </a:lnTo>
                <a:lnTo>
                  <a:pt x="26" y="86"/>
                </a:lnTo>
                <a:lnTo>
                  <a:pt x="43" y="62"/>
                </a:lnTo>
                <a:lnTo>
                  <a:pt x="65" y="41"/>
                </a:lnTo>
                <a:lnTo>
                  <a:pt x="91" y="24"/>
                </a:lnTo>
                <a:lnTo>
                  <a:pt x="119" y="11"/>
                </a:lnTo>
                <a:lnTo>
                  <a:pt x="150" y="3"/>
                </a:lnTo>
                <a:lnTo>
                  <a:pt x="183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4" name="Freeform 14">
            <a:extLst>
              <a:ext uri="{FF2B5EF4-FFF2-40B4-BE49-F238E27FC236}">
                <a16:creationId xmlns:a16="http://schemas.microsoft.com/office/drawing/2014/main" id="{88D362A5-3B0C-4144-845E-4B347EB83892}"/>
              </a:ext>
            </a:extLst>
          </xdr:cNvPr>
          <xdr:cNvSpPr>
            <a:spLocks noEditPoints="1"/>
          </xdr:cNvSpPr>
        </xdr:nvSpPr>
        <xdr:spPr bwMode="auto">
          <a:xfrm>
            <a:off x="186" y="58"/>
            <a:ext cx="20" cy="7"/>
          </a:xfrm>
          <a:custGeom>
            <a:avLst/>
            <a:gdLst>
              <a:gd name="T0" fmla="*/ 336 w 408"/>
              <a:gd name="T1" fmla="*/ 56 h 141"/>
              <a:gd name="T2" fmla="*/ 321 w 408"/>
              <a:gd name="T3" fmla="*/ 70 h 141"/>
              <a:gd name="T4" fmla="*/ 321 w 408"/>
              <a:gd name="T5" fmla="*/ 91 h 141"/>
              <a:gd name="T6" fmla="*/ 336 w 408"/>
              <a:gd name="T7" fmla="*/ 105 h 141"/>
              <a:gd name="T8" fmla="*/ 358 w 408"/>
              <a:gd name="T9" fmla="*/ 105 h 141"/>
              <a:gd name="T10" fmla="*/ 372 w 408"/>
              <a:gd name="T11" fmla="*/ 91 h 141"/>
              <a:gd name="T12" fmla="*/ 372 w 408"/>
              <a:gd name="T13" fmla="*/ 70 h 141"/>
              <a:gd name="T14" fmla="*/ 358 w 408"/>
              <a:gd name="T15" fmla="*/ 56 h 141"/>
              <a:gd name="T16" fmla="*/ 66 w 408"/>
              <a:gd name="T17" fmla="*/ 54 h 141"/>
              <a:gd name="T18" fmla="*/ 46 w 408"/>
              <a:gd name="T19" fmla="*/ 62 h 141"/>
              <a:gd name="T20" fmla="*/ 38 w 408"/>
              <a:gd name="T21" fmla="*/ 80 h 141"/>
              <a:gd name="T22" fmla="*/ 46 w 408"/>
              <a:gd name="T23" fmla="*/ 99 h 141"/>
              <a:gd name="T24" fmla="*/ 66 w 408"/>
              <a:gd name="T25" fmla="*/ 107 h 141"/>
              <a:gd name="T26" fmla="*/ 86 w 408"/>
              <a:gd name="T27" fmla="*/ 99 h 141"/>
              <a:gd name="T28" fmla="*/ 95 w 408"/>
              <a:gd name="T29" fmla="*/ 80 h 141"/>
              <a:gd name="T30" fmla="*/ 86 w 408"/>
              <a:gd name="T31" fmla="*/ 62 h 141"/>
              <a:gd name="T32" fmla="*/ 66 w 408"/>
              <a:gd name="T33" fmla="*/ 54 h 141"/>
              <a:gd name="T34" fmla="*/ 383 w 408"/>
              <a:gd name="T35" fmla="*/ 0 h 141"/>
              <a:gd name="T36" fmla="*/ 408 w 408"/>
              <a:gd name="T37" fmla="*/ 3 h 141"/>
              <a:gd name="T38" fmla="*/ 406 w 408"/>
              <a:gd name="T39" fmla="*/ 95 h 141"/>
              <a:gd name="T40" fmla="*/ 389 w 408"/>
              <a:gd name="T41" fmla="*/ 123 h 141"/>
              <a:gd name="T42" fmla="*/ 361 w 408"/>
              <a:gd name="T43" fmla="*/ 139 h 141"/>
              <a:gd name="T44" fmla="*/ 65 w 408"/>
              <a:gd name="T45" fmla="*/ 141 h 141"/>
              <a:gd name="T46" fmla="*/ 33 w 408"/>
              <a:gd name="T47" fmla="*/ 133 h 141"/>
              <a:gd name="T48" fmla="*/ 10 w 408"/>
              <a:gd name="T49" fmla="*/ 110 h 141"/>
              <a:gd name="T50" fmla="*/ 0 w 408"/>
              <a:gd name="T51" fmla="*/ 78 h 141"/>
              <a:gd name="T52" fmla="*/ 9 w 408"/>
              <a:gd name="T53" fmla="*/ 2 h 141"/>
              <a:gd name="T54" fmla="*/ 38 w 408"/>
              <a:gd name="T55" fmla="*/ 0 h 141"/>
              <a:gd name="T56" fmla="*/ 79 w 408"/>
              <a:gd name="T57" fmla="*/ 3 h 141"/>
              <a:gd name="T58" fmla="*/ 126 w 408"/>
              <a:gd name="T59" fmla="*/ 15 h 141"/>
              <a:gd name="T60" fmla="*/ 174 w 408"/>
              <a:gd name="T61" fmla="*/ 40 h 141"/>
              <a:gd name="T62" fmla="*/ 205 w 408"/>
              <a:gd name="T63" fmla="*/ 65 h 141"/>
              <a:gd name="T64" fmla="*/ 237 w 408"/>
              <a:gd name="T65" fmla="*/ 38 h 141"/>
              <a:gd name="T66" fmla="*/ 291 w 408"/>
              <a:gd name="T67" fmla="*/ 11 h 141"/>
              <a:gd name="T68" fmla="*/ 342 w 408"/>
              <a:gd name="T69" fmla="*/ 1 h 14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</a:cxnLst>
            <a:rect l="0" t="0" r="r" b="b"/>
            <a:pathLst>
              <a:path w="408" h="141">
                <a:moveTo>
                  <a:pt x="347" y="54"/>
                </a:moveTo>
                <a:lnTo>
                  <a:pt x="336" y="56"/>
                </a:lnTo>
                <a:lnTo>
                  <a:pt x="327" y="62"/>
                </a:lnTo>
                <a:lnTo>
                  <a:pt x="321" y="70"/>
                </a:lnTo>
                <a:lnTo>
                  <a:pt x="319" y="80"/>
                </a:lnTo>
                <a:lnTo>
                  <a:pt x="321" y="91"/>
                </a:lnTo>
                <a:lnTo>
                  <a:pt x="327" y="99"/>
                </a:lnTo>
                <a:lnTo>
                  <a:pt x="336" y="105"/>
                </a:lnTo>
                <a:lnTo>
                  <a:pt x="347" y="107"/>
                </a:lnTo>
                <a:lnTo>
                  <a:pt x="358" y="105"/>
                </a:lnTo>
                <a:lnTo>
                  <a:pt x="366" y="99"/>
                </a:lnTo>
                <a:lnTo>
                  <a:pt x="372" y="91"/>
                </a:lnTo>
                <a:lnTo>
                  <a:pt x="374" y="80"/>
                </a:lnTo>
                <a:lnTo>
                  <a:pt x="372" y="70"/>
                </a:lnTo>
                <a:lnTo>
                  <a:pt x="366" y="62"/>
                </a:lnTo>
                <a:lnTo>
                  <a:pt x="358" y="56"/>
                </a:lnTo>
                <a:lnTo>
                  <a:pt x="347" y="54"/>
                </a:lnTo>
                <a:close/>
                <a:moveTo>
                  <a:pt x="66" y="54"/>
                </a:moveTo>
                <a:lnTo>
                  <a:pt x="56" y="56"/>
                </a:lnTo>
                <a:lnTo>
                  <a:pt x="46" y="62"/>
                </a:lnTo>
                <a:lnTo>
                  <a:pt x="40" y="70"/>
                </a:lnTo>
                <a:lnTo>
                  <a:pt x="38" y="80"/>
                </a:lnTo>
                <a:lnTo>
                  <a:pt x="40" y="91"/>
                </a:lnTo>
                <a:lnTo>
                  <a:pt x="46" y="99"/>
                </a:lnTo>
                <a:lnTo>
                  <a:pt x="56" y="105"/>
                </a:lnTo>
                <a:lnTo>
                  <a:pt x="66" y="107"/>
                </a:lnTo>
                <a:lnTo>
                  <a:pt x="77" y="105"/>
                </a:lnTo>
                <a:lnTo>
                  <a:pt x="86" y="99"/>
                </a:lnTo>
                <a:lnTo>
                  <a:pt x="91" y="91"/>
                </a:lnTo>
                <a:lnTo>
                  <a:pt x="95" y="80"/>
                </a:lnTo>
                <a:lnTo>
                  <a:pt x="91" y="70"/>
                </a:lnTo>
                <a:lnTo>
                  <a:pt x="86" y="62"/>
                </a:lnTo>
                <a:lnTo>
                  <a:pt x="77" y="56"/>
                </a:lnTo>
                <a:lnTo>
                  <a:pt x="66" y="54"/>
                </a:lnTo>
                <a:close/>
                <a:moveTo>
                  <a:pt x="364" y="0"/>
                </a:moveTo>
                <a:lnTo>
                  <a:pt x="383" y="0"/>
                </a:lnTo>
                <a:lnTo>
                  <a:pt x="399" y="2"/>
                </a:lnTo>
                <a:lnTo>
                  <a:pt x="408" y="3"/>
                </a:lnTo>
                <a:lnTo>
                  <a:pt x="408" y="78"/>
                </a:lnTo>
                <a:lnTo>
                  <a:pt x="406" y="95"/>
                </a:lnTo>
                <a:lnTo>
                  <a:pt x="400" y="110"/>
                </a:lnTo>
                <a:lnTo>
                  <a:pt x="389" y="123"/>
                </a:lnTo>
                <a:lnTo>
                  <a:pt x="377" y="133"/>
                </a:lnTo>
                <a:lnTo>
                  <a:pt x="361" y="139"/>
                </a:lnTo>
                <a:lnTo>
                  <a:pt x="343" y="141"/>
                </a:lnTo>
                <a:lnTo>
                  <a:pt x="65" y="141"/>
                </a:lnTo>
                <a:lnTo>
                  <a:pt x="48" y="139"/>
                </a:lnTo>
                <a:lnTo>
                  <a:pt x="33" y="133"/>
                </a:lnTo>
                <a:lnTo>
                  <a:pt x="19" y="123"/>
                </a:lnTo>
                <a:lnTo>
                  <a:pt x="10" y="110"/>
                </a:lnTo>
                <a:lnTo>
                  <a:pt x="2" y="95"/>
                </a:lnTo>
                <a:lnTo>
                  <a:pt x="0" y="78"/>
                </a:lnTo>
                <a:lnTo>
                  <a:pt x="0" y="4"/>
                </a:lnTo>
                <a:lnTo>
                  <a:pt x="9" y="2"/>
                </a:lnTo>
                <a:lnTo>
                  <a:pt x="21" y="1"/>
                </a:lnTo>
                <a:lnTo>
                  <a:pt x="38" y="0"/>
                </a:lnTo>
                <a:lnTo>
                  <a:pt x="57" y="1"/>
                </a:lnTo>
                <a:lnTo>
                  <a:pt x="79" y="3"/>
                </a:lnTo>
                <a:lnTo>
                  <a:pt x="102" y="7"/>
                </a:lnTo>
                <a:lnTo>
                  <a:pt x="126" y="15"/>
                </a:lnTo>
                <a:lnTo>
                  <a:pt x="150" y="25"/>
                </a:lnTo>
                <a:lnTo>
                  <a:pt x="174" y="40"/>
                </a:lnTo>
                <a:lnTo>
                  <a:pt x="197" y="59"/>
                </a:lnTo>
                <a:lnTo>
                  <a:pt x="205" y="65"/>
                </a:lnTo>
                <a:lnTo>
                  <a:pt x="211" y="59"/>
                </a:lnTo>
                <a:lnTo>
                  <a:pt x="237" y="38"/>
                </a:lnTo>
                <a:lnTo>
                  <a:pt x="264" y="22"/>
                </a:lnTo>
                <a:lnTo>
                  <a:pt x="291" y="11"/>
                </a:lnTo>
                <a:lnTo>
                  <a:pt x="318" y="4"/>
                </a:lnTo>
                <a:lnTo>
                  <a:pt x="342" y="1"/>
                </a:lnTo>
                <a:lnTo>
                  <a:pt x="364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5" name="Freeform 15">
            <a:extLst>
              <a:ext uri="{FF2B5EF4-FFF2-40B4-BE49-F238E27FC236}">
                <a16:creationId xmlns:a16="http://schemas.microsoft.com/office/drawing/2014/main" id="{27FCCB49-B191-436B-AA63-D44901DA6069}"/>
              </a:ext>
            </a:extLst>
          </xdr:cNvPr>
          <xdr:cNvSpPr>
            <a:spLocks noEditPoints="1"/>
          </xdr:cNvSpPr>
        </xdr:nvSpPr>
        <xdr:spPr bwMode="auto">
          <a:xfrm>
            <a:off x="186" y="41"/>
            <a:ext cx="20" cy="19"/>
          </a:xfrm>
          <a:custGeom>
            <a:avLst/>
            <a:gdLst>
              <a:gd name="T0" fmla="*/ 225 w 408"/>
              <a:gd name="T1" fmla="*/ 86 h 365"/>
              <a:gd name="T2" fmla="*/ 215 w 408"/>
              <a:gd name="T3" fmla="*/ 100 h 365"/>
              <a:gd name="T4" fmla="*/ 217 w 408"/>
              <a:gd name="T5" fmla="*/ 156 h 365"/>
              <a:gd name="T6" fmla="*/ 233 w 408"/>
              <a:gd name="T7" fmla="*/ 168 h 365"/>
              <a:gd name="T8" fmla="*/ 386 w 408"/>
              <a:gd name="T9" fmla="*/ 194 h 365"/>
              <a:gd name="T10" fmla="*/ 395 w 408"/>
              <a:gd name="T11" fmla="*/ 180 h 365"/>
              <a:gd name="T12" fmla="*/ 392 w 408"/>
              <a:gd name="T13" fmla="*/ 125 h 365"/>
              <a:gd name="T14" fmla="*/ 377 w 408"/>
              <a:gd name="T15" fmla="*/ 113 h 365"/>
              <a:gd name="T16" fmla="*/ 179 w 408"/>
              <a:gd name="T17" fmla="*/ 86 h 365"/>
              <a:gd name="T18" fmla="*/ 26 w 408"/>
              <a:gd name="T19" fmla="*/ 118 h 365"/>
              <a:gd name="T20" fmla="*/ 17 w 408"/>
              <a:gd name="T21" fmla="*/ 135 h 365"/>
              <a:gd name="T22" fmla="*/ 20 w 408"/>
              <a:gd name="T23" fmla="*/ 189 h 365"/>
              <a:gd name="T24" fmla="*/ 36 w 408"/>
              <a:gd name="T25" fmla="*/ 194 h 365"/>
              <a:gd name="T26" fmla="*/ 188 w 408"/>
              <a:gd name="T27" fmla="*/ 163 h 365"/>
              <a:gd name="T28" fmla="*/ 197 w 408"/>
              <a:gd name="T29" fmla="*/ 146 h 365"/>
              <a:gd name="T30" fmla="*/ 195 w 408"/>
              <a:gd name="T31" fmla="*/ 92 h 365"/>
              <a:gd name="T32" fmla="*/ 179 w 408"/>
              <a:gd name="T33" fmla="*/ 86 h 365"/>
              <a:gd name="T34" fmla="*/ 192 w 408"/>
              <a:gd name="T35" fmla="*/ 14 h 365"/>
              <a:gd name="T36" fmla="*/ 175 w 408"/>
              <a:gd name="T37" fmla="*/ 30 h 365"/>
              <a:gd name="T38" fmla="*/ 175 w 408"/>
              <a:gd name="T39" fmla="*/ 53 h 365"/>
              <a:gd name="T40" fmla="*/ 192 w 408"/>
              <a:gd name="T41" fmla="*/ 69 h 365"/>
              <a:gd name="T42" fmla="*/ 216 w 408"/>
              <a:gd name="T43" fmla="*/ 69 h 365"/>
              <a:gd name="T44" fmla="*/ 233 w 408"/>
              <a:gd name="T45" fmla="*/ 53 h 365"/>
              <a:gd name="T46" fmla="*/ 233 w 408"/>
              <a:gd name="T47" fmla="*/ 30 h 365"/>
              <a:gd name="T48" fmla="*/ 216 w 408"/>
              <a:gd name="T49" fmla="*/ 14 h 365"/>
              <a:gd name="T50" fmla="*/ 75 w 408"/>
              <a:gd name="T51" fmla="*/ 0 h 365"/>
              <a:gd name="T52" fmla="*/ 353 w 408"/>
              <a:gd name="T53" fmla="*/ 3 h 365"/>
              <a:gd name="T54" fmla="*/ 386 w 408"/>
              <a:gd name="T55" fmla="*/ 21 h 365"/>
              <a:gd name="T56" fmla="*/ 406 w 408"/>
              <a:gd name="T57" fmla="*/ 52 h 365"/>
              <a:gd name="T58" fmla="*/ 408 w 408"/>
              <a:gd name="T59" fmla="*/ 310 h 365"/>
              <a:gd name="T60" fmla="*/ 380 w 408"/>
              <a:gd name="T61" fmla="*/ 307 h 365"/>
              <a:gd name="T62" fmla="*/ 337 w 408"/>
              <a:gd name="T63" fmla="*/ 308 h 365"/>
              <a:gd name="T64" fmla="*/ 285 w 408"/>
              <a:gd name="T65" fmla="*/ 319 h 365"/>
              <a:gd name="T66" fmla="*/ 231 w 408"/>
              <a:gd name="T67" fmla="*/ 345 h 365"/>
              <a:gd name="T68" fmla="*/ 177 w 408"/>
              <a:gd name="T69" fmla="*/ 345 h 365"/>
              <a:gd name="T70" fmla="*/ 123 w 408"/>
              <a:gd name="T71" fmla="*/ 319 h 365"/>
              <a:gd name="T72" fmla="*/ 71 w 408"/>
              <a:gd name="T73" fmla="*/ 309 h 365"/>
              <a:gd name="T74" fmla="*/ 28 w 408"/>
              <a:gd name="T75" fmla="*/ 308 h 365"/>
              <a:gd name="T76" fmla="*/ 0 w 408"/>
              <a:gd name="T77" fmla="*/ 310 h 365"/>
              <a:gd name="T78" fmla="*/ 3 w 408"/>
              <a:gd name="T79" fmla="*/ 52 h 365"/>
              <a:gd name="T80" fmla="*/ 22 w 408"/>
              <a:gd name="T81" fmla="*/ 21 h 365"/>
              <a:gd name="T82" fmla="*/ 55 w 408"/>
              <a:gd name="T83" fmla="*/ 3 h 36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</a:cxnLst>
            <a:rect l="0" t="0" r="r" b="b"/>
            <a:pathLst>
              <a:path w="408" h="365">
                <a:moveTo>
                  <a:pt x="233" y="86"/>
                </a:moveTo>
                <a:lnTo>
                  <a:pt x="225" y="86"/>
                </a:lnTo>
                <a:lnTo>
                  <a:pt x="217" y="92"/>
                </a:lnTo>
                <a:lnTo>
                  <a:pt x="215" y="100"/>
                </a:lnTo>
                <a:lnTo>
                  <a:pt x="215" y="146"/>
                </a:lnTo>
                <a:lnTo>
                  <a:pt x="217" y="156"/>
                </a:lnTo>
                <a:lnTo>
                  <a:pt x="225" y="163"/>
                </a:lnTo>
                <a:lnTo>
                  <a:pt x="233" y="168"/>
                </a:lnTo>
                <a:lnTo>
                  <a:pt x="377" y="194"/>
                </a:lnTo>
                <a:lnTo>
                  <a:pt x="386" y="194"/>
                </a:lnTo>
                <a:lnTo>
                  <a:pt x="392" y="189"/>
                </a:lnTo>
                <a:lnTo>
                  <a:pt x="395" y="180"/>
                </a:lnTo>
                <a:lnTo>
                  <a:pt x="395" y="135"/>
                </a:lnTo>
                <a:lnTo>
                  <a:pt x="392" y="125"/>
                </a:lnTo>
                <a:lnTo>
                  <a:pt x="386" y="118"/>
                </a:lnTo>
                <a:lnTo>
                  <a:pt x="377" y="113"/>
                </a:lnTo>
                <a:lnTo>
                  <a:pt x="233" y="86"/>
                </a:lnTo>
                <a:close/>
                <a:moveTo>
                  <a:pt x="179" y="86"/>
                </a:moveTo>
                <a:lnTo>
                  <a:pt x="36" y="113"/>
                </a:lnTo>
                <a:lnTo>
                  <a:pt x="26" y="118"/>
                </a:lnTo>
                <a:lnTo>
                  <a:pt x="20" y="125"/>
                </a:lnTo>
                <a:lnTo>
                  <a:pt x="17" y="135"/>
                </a:lnTo>
                <a:lnTo>
                  <a:pt x="17" y="180"/>
                </a:lnTo>
                <a:lnTo>
                  <a:pt x="20" y="189"/>
                </a:lnTo>
                <a:lnTo>
                  <a:pt x="26" y="194"/>
                </a:lnTo>
                <a:lnTo>
                  <a:pt x="36" y="194"/>
                </a:lnTo>
                <a:lnTo>
                  <a:pt x="179" y="168"/>
                </a:lnTo>
                <a:lnTo>
                  <a:pt x="188" y="163"/>
                </a:lnTo>
                <a:lnTo>
                  <a:pt x="195" y="156"/>
                </a:lnTo>
                <a:lnTo>
                  <a:pt x="197" y="146"/>
                </a:lnTo>
                <a:lnTo>
                  <a:pt x="197" y="100"/>
                </a:lnTo>
                <a:lnTo>
                  <a:pt x="195" y="92"/>
                </a:lnTo>
                <a:lnTo>
                  <a:pt x="188" y="86"/>
                </a:lnTo>
                <a:lnTo>
                  <a:pt x="179" y="86"/>
                </a:lnTo>
                <a:close/>
                <a:moveTo>
                  <a:pt x="205" y="11"/>
                </a:moveTo>
                <a:lnTo>
                  <a:pt x="192" y="14"/>
                </a:lnTo>
                <a:lnTo>
                  <a:pt x="183" y="20"/>
                </a:lnTo>
                <a:lnTo>
                  <a:pt x="175" y="30"/>
                </a:lnTo>
                <a:lnTo>
                  <a:pt x="173" y="41"/>
                </a:lnTo>
                <a:lnTo>
                  <a:pt x="175" y="53"/>
                </a:lnTo>
                <a:lnTo>
                  <a:pt x="183" y="62"/>
                </a:lnTo>
                <a:lnTo>
                  <a:pt x="192" y="69"/>
                </a:lnTo>
                <a:lnTo>
                  <a:pt x="205" y="71"/>
                </a:lnTo>
                <a:lnTo>
                  <a:pt x="216" y="69"/>
                </a:lnTo>
                <a:lnTo>
                  <a:pt x="227" y="62"/>
                </a:lnTo>
                <a:lnTo>
                  <a:pt x="233" y="53"/>
                </a:lnTo>
                <a:lnTo>
                  <a:pt x="235" y="41"/>
                </a:lnTo>
                <a:lnTo>
                  <a:pt x="233" y="30"/>
                </a:lnTo>
                <a:lnTo>
                  <a:pt x="227" y="20"/>
                </a:lnTo>
                <a:lnTo>
                  <a:pt x="216" y="14"/>
                </a:lnTo>
                <a:lnTo>
                  <a:pt x="205" y="11"/>
                </a:lnTo>
                <a:close/>
                <a:moveTo>
                  <a:pt x="75" y="0"/>
                </a:moveTo>
                <a:lnTo>
                  <a:pt x="334" y="0"/>
                </a:lnTo>
                <a:lnTo>
                  <a:pt x="353" y="3"/>
                </a:lnTo>
                <a:lnTo>
                  <a:pt x="371" y="10"/>
                </a:lnTo>
                <a:lnTo>
                  <a:pt x="386" y="21"/>
                </a:lnTo>
                <a:lnTo>
                  <a:pt x="399" y="35"/>
                </a:lnTo>
                <a:lnTo>
                  <a:pt x="406" y="52"/>
                </a:lnTo>
                <a:lnTo>
                  <a:pt x="408" y="71"/>
                </a:lnTo>
                <a:lnTo>
                  <a:pt x="408" y="310"/>
                </a:lnTo>
                <a:lnTo>
                  <a:pt x="396" y="308"/>
                </a:lnTo>
                <a:lnTo>
                  <a:pt x="380" y="307"/>
                </a:lnTo>
                <a:lnTo>
                  <a:pt x="360" y="307"/>
                </a:lnTo>
                <a:lnTo>
                  <a:pt x="337" y="308"/>
                </a:lnTo>
                <a:lnTo>
                  <a:pt x="312" y="312"/>
                </a:lnTo>
                <a:lnTo>
                  <a:pt x="285" y="319"/>
                </a:lnTo>
                <a:lnTo>
                  <a:pt x="258" y="330"/>
                </a:lnTo>
                <a:lnTo>
                  <a:pt x="231" y="345"/>
                </a:lnTo>
                <a:lnTo>
                  <a:pt x="205" y="365"/>
                </a:lnTo>
                <a:lnTo>
                  <a:pt x="177" y="345"/>
                </a:lnTo>
                <a:lnTo>
                  <a:pt x="150" y="330"/>
                </a:lnTo>
                <a:lnTo>
                  <a:pt x="123" y="319"/>
                </a:lnTo>
                <a:lnTo>
                  <a:pt x="97" y="313"/>
                </a:lnTo>
                <a:lnTo>
                  <a:pt x="71" y="309"/>
                </a:lnTo>
                <a:lnTo>
                  <a:pt x="48" y="307"/>
                </a:lnTo>
                <a:lnTo>
                  <a:pt x="28" y="308"/>
                </a:lnTo>
                <a:lnTo>
                  <a:pt x="12" y="309"/>
                </a:lnTo>
                <a:lnTo>
                  <a:pt x="0" y="310"/>
                </a:lnTo>
                <a:lnTo>
                  <a:pt x="0" y="71"/>
                </a:lnTo>
                <a:lnTo>
                  <a:pt x="3" y="52"/>
                </a:lnTo>
                <a:lnTo>
                  <a:pt x="11" y="35"/>
                </a:lnTo>
                <a:lnTo>
                  <a:pt x="22" y="21"/>
                </a:lnTo>
                <a:lnTo>
                  <a:pt x="37" y="10"/>
                </a:lnTo>
                <a:lnTo>
                  <a:pt x="55" y="3"/>
                </a:lnTo>
                <a:lnTo>
                  <a:pt x="75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" name="Freeform 16">
            <a:extLst>
              <a:ext uri="{FF2B5EF4-FFF2-40B4-BE49-F238E27FC236}">
                <a16:creationId xmlns:a16="http://schemas.microsoft.com/office/drawing/2014/main" id="{E43209E7-4D8A-475F-8C1C-F6B6E3DCC859}"/>
              </a:ext>
            </a:extLst>
          </xdr:cNvPr>
          <xdr:cNvSpPr>
            <a:spLocks/>
          </xdr:cNvSpPr>
        </xdr:nvSpPr>
        <xdr:spPr bwMode="auto">
          <a:xfrm>
            <a:off x="187" y="66"/>
            <a:ext cx="6" cy="4"/>
          </a:xfrm>
          <a:custGeom>
            <a:avLst/>
            <a:gdLst>
              <a:gd name="T0" fmla="*/ 91 w 117"/>
              <a:gd name="T1" fmla="*/ 0 h 79"/>
              <a:gd name="T2" fmla="*/ 117 w 117"/>
              <a:gd name="T3" fmla="*/ 0 h 79"/>
              <a:gd name="T4" fmla="*/ 50 w 117"/>
              <a:gd name="T5" fmla="*/ 79 h 79"/>
              <a:gd name="T6" fmla="*/ 0 w 117"/>
              <a:gd name="T7" fmla="*/ 79 h 79"/>
              <a:gd name="T8" fmla="*/ 91 w 117"/>
              <a:gd name="T9" fmla="*/ 0 h 7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17" h="79">
                <a:moveTo>
                  <a:pt x="91" y="0"/>
                </a:moveTo>
                <a:lnTo>
                  <a:pt x="117" y="0"/>
                </a:lnTo>
                <a:lnTo>
                  <a:pt x="50" y="79"/>
                </a:lnTo>
                <a:lnTo>
                  <a:pt x="0" y="79"/>
                </a:lnTo>
                <a:lnTo>
                  <a:pt x="91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7" name="Freeform 17">
            <a:extLst>
              <a:ext uri="{FF2B5EF4-FFF2-40B4-BE49-F238E27FC236}">
                <a16:creationId xmlns:a16="http://schemas.microsoft.com/office/drawing/2014/main" id="{0E914A42-CCB8-4080-8334-68D76E11EFE0}"/>
              </a:ext>
            </a:extLst>
          </xdr:cNvPr>
          <xdr:cNvSpPr>
            <a:spLocks/>
          </xdr:cNvSpPr>
        </xdr:nvSpPr>
        <xdr:spPr bwMode="auto">
          <a:xfrm>
            <a:off x="200" y="66"/>
            <a:ext cx="6" cy="4"/>
          </a:xfrm>
          <a:custGeom>
            <a:avLst/>
            <a:gdLst>
              <a:gd name="T0" fmla="*/ 0 w 115"/>
              <a:gd name="T1" fmla="*/ 0 h 79"/>
              <a:gd name="T2" fmla="*/ 25 w 115"/>
              <a:gd name="T3" fmla="*/ 0 h 79"/>
              <a:gd name="T4" fmla="*/ 115 w 115"/>
              <a:gd name="T5" fmla="*/ 79 h 79"/>
              <a:gd name="T6" fmla="*/ 65 w 115"/>
              <a:gd name="T7" fmla="*/ 79 h 79"/>
              <a:gd name="T8" fmla="*/ 0 w 115"/>
              <a:gd name="T9" fmla="*/ 0 h 7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15" h="79">
                <a:moveTo>
                  <a:pt x="0" y="0"/>
                </a:moveTo>
                <a:lnTo>
                  <a:pt x="25" y="0"/>
                </a:lnTo>
                <a:lnTo>
                  <a:pt x="115" y="79"/>
                </a:lnTo>
                <a:lnTo>
                  <a:pt x="65" y="79"/>
                </a:lnTo>
                <a:lnTo>
                  <a:pt x="0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8" name="Freeform 18">
            <a:extLst>
              <a:ext uri="{FF2B5EF4-FFF2-40B4-BE49-F238E27FC236}">
                <a16:creationId xmlns:a16="http://schemas.microsoft.com/office/drawing/2014/main" id="{AF6AC1F8-206F-4468-AAAF-DD8BD48B71D4}"/>
              </a:ext>
            </a:extLst>
          </xdr:cNvPr>
          <xdr:cNvSpPr>
            <a:spLocks noEditPoints="1"/>
          </xdr:cNvSpPr>
        </xdr:nvSpPr>
        <xdr:spPr bwMode="auto">
          <a:xfrm>
            <a:off x="171" y="30"/>
            <a:ext cx="51" cy="51"/>
          </a:xfrm>
          <a:custGeom>
            <a:avLst/>
            <a:gdLst>
              <a:gd name="T0" fmla="*/ 152 w 1018"/>
              <a:gd name="T1" fmla="*/ 19 h 976"/>
              <a:gd name="T2" fmla="*/ 100 w 1018"/>
              <a:gd name="T3" fmla="*/ 38 h 976"/>
              <a:gd name="T4" fmla="*/ 57 w 1018"/>
              <a:gd name="T5" fmla="*/ 73 h 976"/>
              <a:gd name="T6" fmla="*/ 28 w 1018"/>
              <a:gd name="T7" fmla="*/ 119 h 976"/>
              <a:gd name="T8" fmla="*/ 18 w 1018"/>
              <a:gd name="T9" fmla="*/ 175 h 976"/>
              <a:gd name="T10" fmla="*/ 20 w 1018"/>
              <a:gd name="T11" fmla="*/ 831 h 976"/>
              <a:gd name="T12" fmla="*/ 40 w 1018"/>
              <a:gd name="T13" fmla="*/ 882 h 976"/>
              <a:gd name="T14" fmla="*/ 77 w 1018"/>
              <a:gd name="T15" fmla="*/ 923 h 976"/>
              <a:gd name="T16" fmla="*/ 125 w 1018"/>
              <a:gd name="T17" fmla="*/ 950 h 976"/>
              <a:gd name="T18" fmla="*/ 182 w 1018"/>
              <a:gd name="T19" fmla="*/ 960 h 976"/>
              <a:gd name="T20" fmla="*/ 866 w 1018"/>
              <a:gd name="T21" fmla="*/ 957 h 976"/>
              <a:gd name="T22" fmla="*/ 920 w 1018"/>
              <a:gd name="T23" fmla="*/ 938 h 976"/>
              <a:gd name="T24" fmla="*/ 963 w 1018"/>
              <a:gd name="T25" fmla="*/ 904 h 976"/>
              <a:gd name="T26" fmla="*/ 991 w 1018"/>
              <a:gd name="T27" fmla="*/ 857 h 976"/>
              <a:gd name="T28" fmla="*/ 1001 w 1018"/>
              <a:gd name="T29" fmla="*/ 802 h 976"/>
              <a:gd name="T30" fmla="*/ 998 w 1018"/>
              <a:gd name="T31" fmla="*/ 147 h 976"/>
              <a:gd name="T32" fmla="*/ 978 w 1018"/>
              <a:gd name="T33" fmla="*/ 95 h 976"/>
              <a:gd name="T34" fmla="*/ 943 w 1018"/>
              <a:gd name="T35" fmla="*/ 54 h 976"/>
              <a:gd name="T36" fmla="*/ 893 w 1018"/>
              <a:gd name="T37" fmla="*/ 27 h 976"/>
              <a:gd name="T38" fmla="*/ 837 w 1018"/>
              <a:gd name="T39" fmla="*/ 17 h 976"/>
              <a:gd name="T40" fmla="*/ 182 w 1018"/>
              <a:gd name="T41" fmla="*/ 0 h 976"/>
              <a:gd name="T42" fmla="*/ 869 w 1018"/>
              <a:gd name="T43" fmla="*/ 3 h 976"/>
              <a:gd name="T44" fmla="*/ 928 w 1018"/>
              <a:gd name="T45" fmla="*/ 24 h 976"/>
              <a:gd name="T46" fmla="*/ 975 w 1018"/>
              <a:gd name="T47" fmla="*/ 62 h 976"/>
              <a:gd name="T48" fmla="*/ 1007 w 1018"/>
              <a:gd name="T49" fmla="*/ 113 h 976"/>
              <a:gd name="T50" fmla="*/ 1018 w 1018"/>
              <a:gd name="T51" fmla="*/ 175 h 976"/>
              <a:gd name="T52" fmla="*/ 1015 w 1018"/>
              <a:gd name="T53" fmla="*/ 834 h 976"/>
              <a:gd name="T54" fmla="*/ 993 w 1018"/>
              <a:gd name="T55" fmla="*/ 890 h 976"/>
              <a:gd name="T56" fmla="*/ 953 w 1018"/>
              <a:gd name="T57" fmla="*/ 935 h 976"/>
              <a:gd name="T58" fmla="*/ 900 w 1018"/>
              <a:gd name="T59" fmla="*/ 965 h 976"/>
              <a:gd name="T60" fmla="*/ 837 w 1018"/>
              <a:gd name="T61" fmla="*/ 976 h 976"/>
              <a:gd name="T62" fmla="*/ 150 w 1018"/>
              <a:gd name="T63" fmla="*/ 973 h 976"/>
              <a:gd name="T64" fmla="*/ 90 w 1018"/>
              <a:gd name="T65" fmla="*/ 952 h 976"/>
              <a:gd name="T66" fmla="*/ 43 w 1018"/>
              <a:gd name="T67" fmla="*/ 914 h 976"/>
              <a:gd name="T68" fmla="*/ 12 w 1018"/>
              <a:gd name="T69" fmla="*/ 863 h 976"/>
              <a:gd name="T70" fmla="*/ 0 w 1018"/>
              <a:gd name="T71" fmla="*/ 802 h 976"/>
              <a:gd name="T72" fmla="*/ 3 w 1018"/>
              <a:gd name="T73" fmla="*/ 143 h 976"/>
              <a:gd name="T74" fmla="*/ 25 w 1018"/>
              <a:gd name="T75" fmla="*/ 86 h 976"/>
              <a:gd name="T76" fmla="*/ 65 w 1018"/>
              <a:gd name="T77" fmla="*/ 41 h 976"/>
              <a:gd name="T78" fmla="*/ 119 w 1018"/>
              <a:gd name="T79" fmla="*/ 11 h 976"/>
              <a:gd name="T80" fmla="*/ 182 w 1018"/>
              <a:gd name="T81" fmla="*/ 0 h 9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</a:cxnLst>
            <a:rect l="0" t="0" r="r" b="b"/>
            <a:pathLst>
              <a:path w="1018" h="976">
                <a:moveTo>
                  <a:pt x="182" y="17"/>
                </a:moveTo>
                <a:lnTo>
                  <a:pt x="152" y="19"/>
                </a:lnTo>
                <a:lnTo>
                  <a:pt x="125" y="27"/>
                </a:lnTo>
                <a:lnTo>
                  <a:pt x="100" y="38"/>
                </a:lnTo>
                <a:lnTo>
                  <a:pt x="77" y="54"/>
                </a:lnTo>
                <a:lnTo>
                  <a:pt x="57" y="73"/>
                </a:lnTo>
                <a:lnTo>
                  <a:pt x="40" y="95"/>
                </a:lnTo>
                <a:lnTo>
                  <a:pt x="28" y="119"/>
                </a:lnTo>
                <a:lnTo>
                  <a:pt x="20" y="147"/>
                </a:lnTo>
                <a:lnTo>
                  <a:pt x="18" y="175"/>
                </a:lnTo>
                <a:lnTo>
                  <a:pt x="18" y="802"/>
                </a:lnTo>
                <a:lnTo>
                  <a:pt x="20" y="831"/>
                </a:lnTo>
                <a:lnTo>
                  <a:pt x="28" y="857"/>
                </a:lnTo>
                <a:lnTo>
                  <a:pt x="40" y="882"/>
                </a:lnTo>
                <a:lnTo>
                  <a:pt x="57" y="904"/>
                </a:lnTo>
                <a:lnTo>
                  <a:pt x="77" y="923"/>
                </a:lnTo>
                <a:lnTo>
                  <a:pt x="100" y="938"/>
                </a:lnTo>
                <a:lnTo>
                  <a:pt x="125" y="950"/>
                </a:lnTo>
                <a:lnTo>
                  <a:pt x="152" y="957"/>
                </a:lnTo>
                <a:lnTo>
                  <a:pt x="182" y="960"/>
                </a:lnTo>
                <a:lnTo>
                  <a:pt x="837" y="960"/>
                </a:lnTo>
                <a:lnTo>
                  <a:pt x="866" y="957"/>
                </a:lnTo>
                <a:lnTo>
                  <a:pt x="893" y="950"/>
                </a:lnTo>
                <a:lnTo>
                  <a:pt x="920" y="938"/>
                </a:lnTo>
                <a:lnTo>
                  <a:pt x="943" y="923"/>
                </a:lnTo>
                <a:lnTo>
                  <a:pt x="963" y="904"/>
                </a:lnTo>
                <a:lnTo>
                  <a:pt x="978" y="882"/>
                </a:lnTo>
                <a:lnTo>
                  <a:pt x="991" y="857"/>
                </a:lnTo>
                <a:lnTo>
                  <a:pt x="998" y="831"/>
                </a:lnTo>
                <a:lnTo>
                  <a:pt x="1001" y="802"/>
                </a:lnTo>
                <a:lnTo>
                  <a:pt x="1001" y="175"/>
                </a:lnTo>
                <a:lnTo>
                  <a:pt x="998" y="147"/>
                </a:lnTo>
                <a:lnTo>
                  <a:pt x="991" y="119"/>
                </a:lnTo>
                <a:lnTo>
                  <a:pt x="978" y="95"/>
                </a:lnTo>
                <a:lnTo>
                  <a:pt x="963" y="73"/>
                </a:lnTo>
                <a:lnTo>
                  <a:pt x="943" y="54"/>
                </a:lnTo>
                <a:lnTo>
                  <a:pt x="920" y="38"/>
                </a:lnTo>
                <a:lnTo>
                  <a:pt x="893" y="27"/>
                </a:lnTo>
                <a:lnTo>
                  <a:pt x="866" y="19"/>
                </a:lnTo>
                <a:lnTo>
                  <a:pt x="837" y="17"/>
                </a:lnTo>
                <a:lnTo>
                  <a:pt x="182" y="17"/>
                </a:lnTo>
                <a:close/>
                <a:moveTo>
                  <a:pt x="182" y="0"/>
                </a:moveTo>
                <a:lnTo>
                  <a:pt x="837" y="0"/>
                </a:lnTo>
                <a:lnTo>
                  <a:pt x="869" y="3"/>
                </a:lnTo>
                <a:lnTo>
                  <a:pt x="900" y="11"/>
                </a:lnTo>
                <a:lnTo>
                  <a:pt x="928" y="24"/>
                </a:lnTo>
                <a:lnTo>
                  <a:pt x="953" y="41"/>
                </a:lnTo>
                <a:lnTo>
                  <a:pt x="975" y="62"/>
                </a:lnTo>
                <a:lnTo>
                  <a:pt x="993" y="86"/>
                </a:lnTo>
                <a:lnTo>
                  <a:pt x="1007" y="113"/>
                </a:lnTo>
                <a:lnTo>
                  <a:pt x="1015" y="143"/>
                </a:lnTo>
                <a:lnTo>
                  <a:pt x="1018" y="175"/>
                </a:lnTo>
                <a:lnTo>
                  <a:pt x="1018" y="802"/>
                </a:lnTo>
                <a:lnTo>
                  <a:pt x="1015" y="834"/>
                </a:lnTo>
                <a:lnTo>
                  <a:pt x="1007" y="863"/>
                </a:lnTo>
                <a:lnTo>
                  <a:pt x="993" y="890"/>
                </a:lnTo>
                <a:lnTo>
                  <a:pt x="975" y="914"/>
                </a:lnTo>
                <a:lnTo>
                  <a:pt x="953" y="935"/>
                </a:lnTo>
                <a:lnTo>
                  <a:pt x="928" y="952"/>
                </a:lnTo>
                <a:lnTo>
                  <a:pt x="900" y="965"/>
                </a:lnTo>
                <a:lnTo>
                  <a:pt x="869" y="973"/>
                </a:lnTo>
                <a:lnTo>
                  <a:pt x="837" y="976"/>
                </a:lnTo>
                <a:lnTo>
                  <a:pt x="182" y="976"/>
                </a:lnTo>
                <a:lnTo>
                  <a:pt x="150" y="973"/>
                </a:lnTo>
                <a:lnTo>
                  <a:pt x="119" y="965"/>
                </a:lnTo>
                <a:lnTo>
                  <a:pt x="90" y="952"/>
                </a:lnTo>
                <a:lnTo>
                  <a:pt x="65" y="935"/>
                </a:lnTo>
                <a:lnTo>
                  <a:pt x="43" y="914"/>
                </a:lnTo>
                <a:lnTo>
                  <a:pt x="25" y="890"/>
                </a:lnTo>
                <a:lnTo>
                  <a:pt x="12" y="863"/>
                </a:lnTo>
                <a:lnTo>
                  <a:pt x="3" y="834"/>
                </a:lnTo>
                <a:lnTo>
                  <a:pt x="0" y="802"/>
                </a:lnTo>
                <a:lnTo>
                  <a:pt x="0" y="175"/>
                </a:lnTo>
                <a:lnTo>
                  <a:pt x="3" y="143"/>
                </a:lnTo>
                <a:lnTo>
                  <a:pt x="12" y="113"/>
                </a:lnTo>
                <a:lnTo>
                  <a:pt x="25" y="86"/>
                </a:lnTo>
                <a:lnTo>
                  <a:pt x="43" y="62"/>
                </a:lnTo>
                <a:lnTo>
                  <a:pt x="65" y="41"/>
                </a:lnTo>
                <a:lnTo>
                  <a:pt x="90" y="24"/>
                </a:lnTo>
                <a:lnTo>
                  <a:pt x="119" y="11"/>
                </a:lnTo>
                <a:lnTo>
                  <a:pt x="150" y="3"/>
                </a:lnTo>
                <a:lnTo>
                  <a:pt x="182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9" name="Freeform 19">
            <a:extLst>
              <a:ext uri="{FF2B5EF4-FFF2-40B4-BE49-F238E27FC236}">
                <a16:creationId xmlns:a16="http://schemas.microsoft.com/office/drawing/2014/main" id="{12C49756-B6E4-4873-AB8C-1F2D0DD39E73}"/>
              </a:ext>
            </a:extLst>
          </xdr:cNvPr>
          <xdr:cNvSpPr>
            <a:spLocks noEditPoints="1"/>
          </xdr:cNvSpPr>
        </xdr:nvSpPr>
        <xdr:spPr bwMode="auto">
          <a:xfrm>
            <a:off x="237" y="44"/>
            <a:ext cx="30" cy="23"/>
          </a:xfrm>
          <a:custGeom>
            <a:avLst/>
            <a:gdLst>
              <a:gd name="T0" fmla="*/ 482 w 594"/>
              <a:gd name="T1" fmla="*/ 190 h 431"/>
              <a:gd name="T2" fmla="*/ 465 w 594"/>
              <a:gd name="T3" fmla="*/ 211 h 431"/>
              <a:gd name="T4" fmla="*/ 465 w 594"/>
              <a:gd name="T5" fmla="*/ 237 h 431"/>
              <a:gd name="T6" fmla="*/ 480 w 594"/>
              <a:gd name="T7" fmla="*/ 257 h 431"/>
              <a:gd name="T8" fmla="*/ 504 w 594"/>
              <a:gd name="T9" fmla="*/ 264 h 431"/>
              <a:gd name="T10" fmla="*/ 528 w 594"/>
              <a:gd name="T11" fmla="*/ 257 h 431"/>
              <a:gd name="T12" fmla="*/ 544 w 594"/>
              <a:gd name="T13" fmla="*/ 237 h 431"/>
              <a:gd name="T14" fmla="*/ 543 w 594"/>
              <a:gd name="T15" fmla="*/ 211 h 431"/>
              <a:gd name="T16" fmla="*/ 526 w 594"/>
              <a:gd name="T17" fmla="*/ 190 h 431"/>
              <a:gd name="T18" fmla="*/ 495 w 594"/>
              <a:gd name="T19" fmla="*/ 185 h 431"/>
              <a:gd name="T20" fmla="*/ 70 w 594"/>
              <a:gd name="T21" fmla="*/ 190 h 431"/>
              <a:gd name="T22" fmla="*/ 53 w 594"/>
              <a:gd name="T23" fmla="*/ 211 h 431"/>
              <a:gd name="T24" fmla="*/ 52 w 594"/>
              <a:gd name="T25" fmla="*/ 237 h 431"/>
              <a:gd name="T26" fmla="*/ 67 w 594"/>
              <a:gd name="T27" fmla="*/ 257 h 431"/>
              <a:gd name="T28" fmla="*/ 92 w 594"/>
              <a:gd name="T29" fmla="*/ 264 h 431"/>
              <a:gd name="T30" fmla="*/ 116 w 594"/>
              <a:gd name="T31" fmla="*/ 257 h 431"/>
              <a:gd name="T32" fmla="*/ 130 w 594"/>
              <a:gd name="T33" fmla="*/ 237 h 431"/>
              <a:gd name="T34" fmla="*/ 130 w 594"/>
              <a:gd name="T35" fmla="*/ 211 h 431"/>
              <a:gd name="T36" fmla="*/ 113 w 594"/>
              <a:gd name="T37" fmla="*/ 190 h 431"/>
              <a:gd name="T38" fmla="*/ 82 w 594"/>
              <a:gd name="T39" fmla="*/ 185 h 431"/>
              <a:gd name="T40" fmla="*/ 153 w 594"/>
              <a:gd name="T41" fmla="*/ 37 h 431"/>
              <a:gd name="T42" fmla="*/ 145 w 594"/>
              <a:gd name="T43" fmla="*/ 43 h 431"/>
              <a:gd name="T44" fmla="*/ 99 w 594"/>
              <a:gd name="T45" fmla="*/ 147 h 431"/>
              <a:gd name="T46" fmla="*/ 450 w 594"/>
              <a:gd name="T47" fmla="*/ 46 h 431"/>
              <a:gd name="T48" fmla="*/ 445 w 594"/>
              <a:gd name="T49" fmla="*/ 39 h 431"/>
              <a:gd name="T50" fmla="*/ 437 w 594"/>
              <a:gd name="T51" fmla="*/ 37 h 431"/>
              <a:gd name="T52" fmla="*/ 154 w 594"/>
              <a:gd name="T53" fmla="*/ 0 h 431"/>
              <a:gd name="T54" fmla="*/ 454 w 594"/>
              <a:gd name="T55" fmla="*/ 2 h 431"/>
              <a:gd name="T56" fmla="*/ 482 w 594"/>
              <a:gd name="T57" fmla="*/ 19 h 431"/>
              <a:gd name="T58" fmla="*/ 540 w 594"/>
              <a:gd name="T59" fmla="*/ 147 h 431"/>
              <a:gd name="T60" fmla="*/ 562 w 594"/>
              <a:gd name="T61" fmla="*/ 150 h 431"/>
              <a:gd name="T62" fmla="*/ 586 w 594"/>
              <a:gd name="T63" fmla="*/ 165 h 431"/>
              <a:gd name="T64" fmla="*/ 594 w 594"/>
              <a:gd name="T65" fmla="*/ 191 h 431"/>
              <a:gd name="T66" fmla="*/ 550 w 594"/>
              <a:gd name="T67" fmla="*/ 344 h 431"/>
              <a:gd name="T68" fmla="*/ 550 w 594"/>
              <a:gd name="T69" fmla="*/ 367 h 431"/>
              <a:gd name="T70" fmla="*/ 551 w 594"/>
              <a:gd name="T71" fmla="*/ 389 h 431"/>
              <a:gd name="T72" fmla="*/ 543 w 594"/>
              <a:gd name="T73" fmla="*/ 414 h 431"/>
              <a:gd name="T74" fmla="*/ 521 w 594"/>
              <a:gd name="T75" fmla="*/ 429 h 431"/>
              <a:gd name="T76" fmla="*/ 492 w 594"/>
              <a:gd name="T77" fmla="*/ 429 h 431"/>
              <a:gd name="T78" fmla="*/ 471 w 594"/>
              <a:gd name="T79" fmla="*/ 414 h 431"/>
              <a:gd name="T80" fmla="*/ 463 w 594"/>
              <a:gd name="T81" fmla="*/ 389 h 431"/>
              <a:gd name="T82" fmla="*/ 133 w 594"/>
              <a:gd name="T83" fmla="*/ 344 h 431"/>
              <a:gd name="T84" fmla="*/ 130 w 594"/>
              <a:gd name="T85" fmla="*/ 402 h 431"/>
              <a:gd name="T86" fmla="*/ 115 w 594"/>
              <a:gd name="T87" fmla="*/ 423 h 431"/>
              <a:gd name="T88" fmla="*/ 89 w 594"/>
              <a:gd name="T89" fmla="*/ 431 h 431"/>
              <a:gd name="T90" fmla="*/ 62 w 594"/>
              <a:gd name="T91" fmla="*/ 423 h 431"/>
              <a:gd name="T92" fmla="*/ 47 w 594"/>
              <a:gd name="T93" fmla="*/ 402 h 431"/>
              <a:gd name="T94" fmla="*/ 45 w 594"/>
              <a:gd name="T95" fmla="*/ 380 h 431"/>
              <a:gd name="T96" fmla="*/ 46 w 594"/>
              <a:gd name="T97" fmla="*/ 354 h 431"/>
              <a:gd name="T98" fmla="*/ 0 w 594"/>
              <a:gd name="T99" fmla="*/ 344 h 431"/>
              <a:gd name="T100" fmla="*/ 3 w 594"/>
              <a:gd name="T101" fmla="*/ 177 h 431"/>
              <a:gd name="T102" fmla="*/ 19 w 594"/>
              <a:gd name="T103" fmla="*/ 156 h 431"/>
              <a:gd name="T104" fmla="*/ 47 w 594"/>
              <a:gd name="T105" fmla="*/ 147 h 431"/>
              <a:gd name="T106" fmla="*/ 103 w 594"/>
              <a:gd name="T107" fmla="*/ 32 h 431"/>
              <a:gd name="T108" fmla="*/ 123 w 594"/>
              <a:gd name="T109" fmla="*/ 9 h 431"/>
              <a:gd name="T110" fmla="*/ 154 w 594"/>
              <a:gd name="T111" fmla="*/ 0 h 4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</a:cxnLst>
            <a:rect l="0" t="0" r="r" b="b"/>
            <a:pathLst>
              <a:path w="594" h="431">
                <a:moveTo>
                  <a:pt x="495" y="185"/>
                </a:moveTo>
                <a:lnTo>
                  <a:pt x="482" y="190"/>
                </a:lnTo>
                <a:lnTo>
                  <a:pt x="472" y="199"/>
                </a:lnTo>
                <a:lnTo>
                  <a:pt x="465" y="211"/>
                </a:lnTo>
                <a:lnTo>
                  <a:pt x="463" y="225"/>
                </a:lnTo>
                <a:lnTo>
                  <a:pt x="465" y="237"/>
                </a:lnTo>
                <a:lnTo>
                  <a:pt x="470" y="248"/>
                </a:lnTo>
                <a:lnTo>
                  <a:pt x="480" y="257"/>
                </a:lnTo>
                <a:lnTo>
                  <a:pt x="491" y="262"/>
                </a:lnTo>
                <a:lnTo>
                  <a:pt x="504" y="264"/>
                </a:lnTo>
                <a:lnTo>
                  <a:pt x="517" y="262"/>
                </a:lnTo>
                <a:lnTo>
                  <a:pt x="528" y="257"/>
                </a:lnTo>
                <a:lnTo>
                  <a:pt x="537" y="248"/>
                </a:lnTo>
                <a:lnTo>
                  <a:pt x="544" y="237"/>
                </a:lnTo>
                <a:lnTo>
                  <a:pt x="546" y="225"/>
                </a:lnTo>
                <a:lnTo>
                  <a:pt x="543" y="211"/>
                </a:lnTo>
                <a:lnTo>
                  <a:pt x="536" y="199"/>
                </a:lnTo>
                <a:lnTo>
                  <a:pt x="526" y="190"/>
                </a:lnTo>
                <a:lnTo>
                  <a:pt x="512" y="185"/>
                </a:lnTo>
                <a:lnTo>
                  <a:pt x="495" y="185"/>
                </a:lnTo>
                <a:close/>
                <a:moveTo>
                  <a:pt x="82" y="185"/>
                </a:moveTo>
                <a:lnTo>
                  <a:pt x="70" y="190"/>
                </a:lnTo>
                <a:lnTo>
                  <a:pt x="59" y="199"/>
                </a:lnTo>
                <a:lnTo>
                  <a:pt x="53" y="211"/>
                </a:lnTo>
                <a:lnTo>
                  <a:pt x="50" y="225"/>
                </a:lnTo>
                <a:lnTo>
                  <a:pt x="52" y="237"/>
                </a:lnTo>
                <a:lnTo>
                  <a:pt x="58" y="248"/>
                </a:lnTo>
                <a:lnTo>
                  <a:pt x="67" y="257"/>
                </a:lnTo>
                <a:lnTo>
                  <a:pt x="78" y="262"/>
                </a:lnTo>
                <a:lnTo>
                  <a:pt x="92" y="264"/>
                </a:lnTo>
                <a:lnTo>
                  <a:pt x="104" y="262"/>
                </a:lnTo>
                <a:lnTo>
                  <a:pt x="116" y="257"/>
                </a:lnTo>
                <a:lnTo>
                  <a:pt x="125" y="248"/>
                </a:lnTo>
                <a:lnTo>
                  <a:pt x="130" y="237"/>
                </a:lnTo>
                <a:lnTo>
                  <a:pt x="133" y="225"/>
                </a:lnTo>
                <a:lnTo>
                  <a:pt x="130" y="211"/>
                </a:lnTo>
                <a:lnTo>
                  <a:pt x="123" y="199"/>
                </a:lnTo>
                <a:lnTo>
                  <a:pt x="113" y="190"/>
                </a:lnTo>
                <a:lnTo>
                  <a:pt x="100" y="185"/>
                </a:lnTo>
                <a:lnTo>
                  <a:pt x="82" y="185"/>
                </a:lnTo>
                <a:close/>
                <a:moveTo>
                  <a:pt x="156" y="37"/>
                </a:moveTo>
                <a:lnTo>
                  <a:pt x="153" y="37"/>
                </a:lnTo>
                <a:lnTo>
                  <a:pt x="148" y="39"/>
                </a:lnTo>
                <a:lnTo>
                  <a:pt x="145" y="43"/>
                </a:lnTo>
                <a:lnTo>
                  <a:pt x="143" y="46"/>
                </a:lnTo>
                <a:lnTo>
                  <a:pt x="99" y="147"/>
                </a:lnTo>
                <a:lnTo>
                  <a:pt x="495" y="147"/>
                </a:lnTo>
                <a:lnTo>
                  <a:pt x="450" y="46"/>
                </a:lnTo>
                <a:lnTo>
                  <a:pt x="448" y="43"/>
                </a:lnTo>
                <a:lnTo>
                  <a:pt x="445" y="39"/>
                </a:lnTo>
                <a:lnTo>
                  <a:pt x="441" y="37"/>
                </a:lnTo>
                <a:lnTo>
                  <a:pt x="437" y="37"/>
                </a:lnTo>
                <a:lnTo>
                  <a:pt x="156" y="37"/>
                </a:lnTo>
                <a:close/>
                <a:moveTo>
                  <a:pt x="154" y="0"/>
                </a:moveTo>
                <a:lnTo>
                  <a:pt x="439" y="0"/>
                </a:lnTo>
                <a:lnTo>
                  <a:pt x="454" y="2"/>
                </a:lnTo>
                <a:lnTo>
                  <a:pt x="469" y="9"/>
                </a:lnTo>
                <a:lnTo>
                  <a:pt x="482" y="19"/>
                </a:lnTo>
                <a:lnTo>
                  <a:pt x="490" y="32"/>
                </a:lnTo>
                <a:lnTo>
                  <a:pt x="540" y="147"/>
                </a:lnTo>
                <a:lnTo>
                  <a:pt x="548" y="147"/>
                </a:lnTo>
                <a:lnTo>
                  <a:pt x="562" y="150"/>
                </a:lnTo>
                <a:lnTo>
                  <a:pt x="575" y="156"/>
                </a:lnTo>
                <a:lnTo>
                  <a:pt x="586" y="165"/>
                </a:lnTo>
                <a:lnTo>
                  <a:pt x="592" y="177"/>
                </a:lnTo>
                <a:lnTo>
                  <a:pt x="594" y="191"/>
                </a:lnTo>
                <a:lnTo>
                  <a:pt x="594" y="344"/>
                </a:lnTo>
                <a:lnTo>
                  <a:pt x="550" y="344"/>
                </a:lnTo>
                <a:lnTo>
                  <a:pt x="550" y="354"/>
                </a:lnTo>
                <a:lnTo>
                  <a:pt x="550" y="367"/>
                </a:lnTo>
                <a:lnTo>
                  <a:pt x="551" y="380"/>
                </a:lnTo>
                <a:lnTo>
                  <a:pt x="551" y="389"/>
                </a:lnTo>
                <a:lnTo>
                  <a:pt x="549" y="402"/>
                </a:lnTo>
                <a:lnTo>
                  <a:pt x="543" y="414"/>
                </a:lnTo>
                <a:lnTo>
                  <a:pt x="532" y="423"/>
                </a:lnTo>
                <a:lnTo>
                  <a:pt x="521" y="429"/>
                </a:lnTo>
                <a:lnTo>
                  <a:pt x="507" y="431"/>
                </a:lnTo>
                <a:lnTo>
                  <a:pt x="492" y="429"/>
                </a:lnTo>
                <a:lnTo>
                  <a:pt x="481" y="423"/>
                </a:lnTo>
                <a:lnTo>
                  <a:pt x="471" y="414"/>
                </a:lnTo>
                <a:lnTo>
                  <a:pt x="465" y="402"/>
                </a:lnTo>
                <a:lnTo>
                  <a:pt x="463" y="389"/>
                </a:lnTo>
                <a:lnTo>
                  <a:pt x="463" y="344"/>
                </a:lnTo>
                <a:lnTo>
                  <a:pt x="133" y="344"/>
                </a:lnTo>
                <a:lnTo>
                  <a:pt x="133" y="389"/>
                </a:lnTo>
                <a:lnTo>
                  <a:pt x="130" y="402"/>
                </a:lnTo>
                <a:lnTo>
                  <a:pt x="124" y="414"/>
                </a:lnTo>
                <a:lnTo>
                  <a:pt x="115" y="423"/>
                </a:lnTo>
                <a:lnTo>
                  <a:pt x="102" y="429"/>
                </a:lnTo>
                <a:lnTo>
                  <a:pt x="89" y="431"/>
                </a:lnTo>
                <a:lnTo>
                  <a:pt x="75" y="429"/>
                </a:lnTo>
                <a:lnTo>
                  <a:pt x="62" y="423"/>
                </a:lnTo>
                <a:lnTo>
                  <a:pt x="53" y="414"/>
                </a:lnTo>
                <a:lnTo>
                  <a:pt x="47" y="402"/>
                </a:lnTo>
                <a:lnTo>
                  <a:pt x="45" y="389"/>
                </a:lnTo>
                <a:lnTo>
                  <a:pt x="45" y="380"/>
                </a:lnTo>
                <a:lnTo>
                  <a:pt x="45" y="367"/>
                </a:lnTo>
                <a:lnTo>
                  <a:pt x="46" y="354"/>
                </a:lnTo>
                <a:lnTo>
                  <a:pt x="46" y="344"/>
                </a:lnTo>
                <a:lnTo>
                  <a:pt x="0" y="344"/>
                </a:lnTo>
                <a:lnTo>
                  <a:pt x="0" y="191"/>
                </a:lnTo>
                <a:lnTo>
                  <a:pt x="3" y="177"/>
                </a:lnTo>
                <a:lnTo>
                  <a:pt x="9" y="165"/>
                </a:lnTo>
                <a:lnTo>
                  <a:pt x="19" y="156"/>
                </a:lnTo>
                <a:lnTo>
                  <a:pt x="32" y="150"/>
                </a:lnTo>
                <a:lnTo>
                  <a:pt x="47" y="147"/>
                </a:lnTo>
                <a:lnTo>
                  <a:pt x="53" y="147"/>
                </a:lnTo>
                <a:lnTo>
                  <a:pt x="103" y="32"/>
                </a:lnTo>
                <a:lnTo>
                  <a:pt x="112" y="19"/>
                </a:lnTo>
                <a:lnTo>
                  <a:pt x="123" y="9"/>
                </a:lnTo>
                <a:lnTo>
                  <a:pt x="138" y="2"/>
                </a:lnTo>
                <a:lnTo>
                  <a:pt x="154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0" name="Freeform 20">
            <a:extLst>
              <a:ext uri="{FF2B5EF4-FFF2-40B4-BE49-F238E27FC236}">
                <a16:creationId xmlns:a16="http://schemas.microsoft.com/office/drawing/2014/main" id="{D4C52C19-67CB-4C50-8572-50A798789CD3}"/>
              </a:ext>
            </a:extLst>
          </xdr:cNvPr>
          <xdr:cNvSpPr>
            <a:spLocks noEditPoints="1"/>
          </xdr:cNvSpPr>
        </xdr:nvSpPr>
        <xdr:spPr bwMode="auto">
          <a:xfrm>
            <a:off x="226" y="30"/>
            <a:ext cx="51" cy="51"/>
          </a:xfrm>
          <a:custGeom>
            <a:avLst/>
            <a:gdLst>
              <a:gd name="T0" fmla="*/ 152 w 1017"/>
              <a:gd name="T1" fmla="*/ 19 h 976"/>
              <a:gd name="T2" fmla="*/ 98 w 1017"/>
              <a:gd name="T3" fmla="*/ 38 h 976"/>
              <a:gd name="T4" fmla="*/ 55 w 1017"/>
              <a:gd name="T5" fmla="*/ 73 h 976"/>
              <a:gd name="T6" fmla="*/ 27 w 1017"/>
              <a:gd name="T7" fmla="*/ 119 h 976"/>
              <a:gd name="T8" fmla="*/ 16 w 1017"/>
              <a:gd name="T9" fmla="*/ 175 h 976"/>
              <a:gd name="T10" fmla="*/ 20 w 1017"/>
              <a:gd name="T11" fmla="*/ 831 h 976"/>
              <a:gd name="T12" fmla="*/ 38 w 1017"/>
              <a:gd name="T13" fmla="*/ 882 h 976"/>
              <a:gd name="T14" fmla="*/ 75 w 1017"/>
              <a:gd name="T15" fmla="*/ 923 h 976"/>
              <a:gd name="T16" fmla="*/ 123 w 1017"/>
              <a:gd name="T17" fmla="*/ 950 h 976"/>
              <a:gd name="T18" fmla="*/ 181 w 1017"/>
              <a:gd name="T19" fmla="*/ 960 h 976"/>
              <a:gd name="T20" fmla="*/ 865 w 1017"/>
              <a:gd name="T21" fmla="*/ 957 h 976"/>
              <a:gd name="T22" fmla="*/ 918 w 1017"/>
              <a:gd name="T23" fmla="*/ 938 h 976"/>
              <a:gd name="T24" fmla="*/ 961 w 1017"/>
              <a:gd name="T25" fmla="*/ 904 h 976"/>
              <a:gd name="T26" fmla="*/ 989 w 1017"/>
              <a:gd name="T27" fmla="*/ 857 h 976"/>
              <a:gd name="T28" fmla="*/ 1000 w 1017"/>
              <a:gd name="T29" fmla="*/ 802 h 976"/>
              <a:gd name="T30" fmla="*/ 997 w 1017"/>
              <a:gd name="T31" fmla="*/ 147 h 976"/>
              <a:gd name="T32" fmla="*/ 977 w 1017"/>
              <a:gd name="T33" fmla="*/ 95 h 976"/>
              <a:gd name="T34" fmla="*/ 941 w 1017"/>
              <a:gd name="T35" fmla="*/ 54 h 976"/>
              <a:gd name="T36" fmla="*/ 893 w 1017"/>
              <a:gd name="T37" fmla="*/ 27 h 976"/>
              <a:gd name="T38" fmla="*/ 835 w 1017"/>
              <a:gd name="T39" fmla="*/ 17 h 976"/>
              <a:gd name="T40" fmla="*/ 181 w 1017"/>
              <a:gd name="T41" fmla="*/ 0 h 976"/>
              <a:gd name="T42" fmla="*/ 868 w 1017"/>
              <a:gd name="T43" fmla="*/ 3 h 976"/>
              <a:gd name="T44" fmla="*/ 927 w 1017"/>
              <a:gd name="T45" fmla="*/ 24 h 976"/>
              <a:gd name="T46" fmla="*/ 974 w 1017"/>
              <a:gd name="T47" fmla="*/ 62 h 976"/>
              <a:gd name="T48" fmla="*/ 1005 w 1017"/>
              <a:gd name="T49" fmla="*/ 113 h 976"/>
              <a:gd name="T50" fmla="*/ 1017 w 1017"/>
              <a:gd name="T51" fmla="*/ 175 h 976"/>
              <a:gd name="T52" fmla="*/ 1014 w 1017"/>
              <a:gd name="T53" fmla="*/ 834 h 976"/>
              <a:gd name="T54" fmla="*/ 992 w 1017"/>
              <a:gd name="T55" fmla="*/ 890 h 976"/>
              <a:gd name="T56" fmla="*/ 952 w 1017"/>
              <a:gd name="T57" fmla="*/ 935 h 976"/>
              <a:gd name="T58" fmla="*/ 898 w 1017"/>
              <a:gd name="T59" fmla="*/ 965 h 976"/>
              <a:gd name="T60" fmla="*/ 835 w 1017"/>
              <a:gd name="T61" fmla="*/ 976 h 976"/>
              <a:gd name="T62" fmla="*/ 149 w 1017"/>
              <a:gd name="T63" fmla="*/ 973 h 976"/>
              <a:gd name="T64" fmla="*/ 90 w 1017"/>
              <a:gd name="T65" fmla="*/ 952 h 976"/>
              <a:gd name="T66" fmla="*/ 42 w 1017"/>
              <a:gd name="T67" fmla="*/ 914 h 976"/>
              <a:gd name="T68" fmla="*/ 10 w 1017"/>
              <a:gd name="T69" fmla="*/ 863 h 976"/>
              <a:gd name="T70" fmla="*/ 0 w 1017"/>
              <a:gd name="T71" fmla="*/ 802 h 976"/>
              <a:gd name="T72" fmla="*/ 2 w 1017"/>
              <a:gd name="T73" fmla="*/ 143 h 976"/>
              <a:gd name="T74" fmla="*/ 24 w 1017"/>
              <a:gd name="T75" fmla="*/ 86 h 976"/>
              <a:gd name="T76" fmla="*/ 64 w 1017"/>
              <a:gd name="T77" fmla="*/ 41 h 976"/>
              <a:gd name="T78" fmla="*/ 118 w 1017"/>
              <a:gd name="T79" fmla="*/ 11 h 976"/>
              <a:gd name="T80" fmla="*/ 181 w 1017"/>
              <a:gd name="T81" fmla="*/ 0 h 9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</a:cxnLst>
            <a:rect l="0" t="0" r="r" b="b"/>
            <a:pathLst>
              <a:path w="1017" h="976">
                <a:moveTo>
                  <a:pt x="181" y="17"/>
                </a:moveTo>
                <a:lnTo>
                  <a:pt x="152" y="19"/>
                </a:lnTo>
                <a:lnTo>
                  <a:pt x="123" y="27"/>
                </a:lnTo>
                <a:lnTo>
                  <a:pt x="98" y="38"/>
                </a:lnTo>
                <a:lnTo>
                  <a:pt x="75" y="54"/>
                </a:lnTo>
                <a:lnTo>
                  <a:pt x="55" y="73"/>
                </a:lnTo>
                <a:lnTo>
                  <a:pt x="38" y="95"/>
                </a:lnTo>
                <a:lnTo>
                  <a:pt x="27" y="119"/>
                </a:lnTo>
                <a:lnTo>
                  <a:pt x="20" y="147"/>
                </a:lnTo>
                <a:lnTo>
                  <a:pt x="16" y="175"/>
                </a:lnTo>
                <a:lnTo>
                  <a:pt x="16" y="802"/>
                </a:lnTo>
                <a:lnTo>
                  <a:pt x="20" y="831"/>
                </a:lnTo>
                <a:lnTo>
                  <a:pt x="27" y="857"/>
                </a:lnTo>
                <a:lnTo>
                  <a:pt x="38" y="882"/>
                </a:lnTo>
                <a:lnTo>
                  <a:pt x="55" y="904"/>
                </a:lnTo>
                <a:lnTo>
                  <a:pt x="75" y="923"/>
                </a:lnTo>
                <a:lnTo>
                  <a:pt x="98" y="938"/>
                </a:lnTo>
                <a:lnTo>
                  <a:pt x="123" y="950"/>
                </a:lnTo>
                <a:lnTo>
                  <a:pt x="152" y="957"/>
                </a:lnTo>
                <a:lnTo>
                  <a:pt x="181" y="960"/>
                </a:lnTo>
                <a:lnTo>
                  <a:pt x="835" y="960"/>
                </a:lnTo>
                <a:lnTo>
                  <a:pt x="865" y="957"/>
                </a:lnTo>
                <a:lnTo>
                  <a:pt x="893" y="950"/>
                </a:lnTo>
                <a:lnTo>
                  <a:pt x="918" y="938"/>
                </a:lnTo>
                <a:lnTo>
                  <a:pt x="941" y="923"/>
                </a:lnTo>
                <a:lnTo>
                  <a:pt x="961" y="904"/>
                </a:lnTo>
                <a:lnTo>
                  <a:pt x="977" y="882"/>
                </a:lnTo>
                <a:lnTo>
                  <a:pt x="989" y="857"/>
                </a:lnTo>
                <a:lnTo>
                  <a:pt x="997" y="831"/>
                </a:lnTo>
                <a:lnTo>
                  <a:pt x="1000" y="802"/>
                </a:lnTo>
                <a:lnTo>
                  <a:pt x="1000" y="175"/>
                </a:lnTo>
                <a:lnTo>
                  <a:pt x="997" y="147"/>
                </a:lnTo>
                <a:lnTo>
                  <a:pt x="989" y="119"/>
                </a:lnTo>
                <a:lnTo>
                  <a:pt x="977" y="95"/>
                </a:lnTo>
                <a:lnTo>
                  <a:pt x="961" y="73"/>
                </a:lnTo>
                <a:lnTo>
                  <a:pt x="941" y="54"/>
                </a:lnTo>
                <a:lnTo>
                  <a:pt x="918" y="38"/>
                </a:lnTo>
                <a:lnTo>
                  <a:pt x="893" y="27"/>
                </a:lnTo>
                <a:lnTo>
                  <a:pt x="865" y="19"/>
                </a:lnTo>
                <a:lnTo>
                  <a:pt x="835" y="17"/>
                </a:lnTo>
                <a:lnTo>
                  <a:pt x="181" y="17"/>
                </a:lnTo>
                <a:close/>
                <a:moveTo>
                  <a:pt x="181" y="0"/>
                </a:moveTo>
                <a:lnTo>
                  <a:pt x="835" y="0"/>
                </a:lnTo>
                <a:lnTo>
                  <a:pt x="868" y="3"/>
                </a:lnTo>
                <a:lnTo>
                  <a:pt x="898" y="11"/>
                </a:lnTo>
                <a:lnTo>
                  <a:pt x="927" y="24"/>
                </a:lnTo>
                <a:lnTo>
                  <a:pt x="952" y="41"/>
                </a:lnTo>
                <a:lnTo>
                  <a:pt x="974" y="62"/>
                </a:lnTo>
                <a:lnTo>
                  <a:pt x="992" y="86"/>
                </a:lnTo>
                <a:lnTo>
                  <a:pt x="1005" y="113"/>
                </a:lnTo>
                <a:lnTo>
                  <a:pt x="1014" y="143"/>
                </a:lnTo>
                <a:lnTo>
                  <a:pt x="1017" y="175"/>
                </a:lnTo>
                <a:lnTo>
                  <a:pt x="1017" y="802"/>
                </a:lnTo>
                <a:lnTo>
                  <a:pt x="1014" y="834"/>
                </a:lnTo>
                <a:lnTo>
                  <a:pt x="1005" y="863"/>
                </a:lnTo>
                <a:lnTo>
                  <a:pt x="992" y="890"/>
                </a:lnTo>
                <a:lnTo>
                  <a:pt x="974" y="914"/>
                </a:lnTo>
                <a:lnTo>
                  <a:pt x="952" y="935"/>
                </a:lnTo>
                <a:lnTo>
                  <a:pt x="927" y="952"/>
                </a:lnTo>
                <a:lnTo>
                  <a:pt x="898" y="965"/>
                </a:lnTo>
                <a:lnTo>
                  <a:pt x="868" y="973"/>
                </a:lnTo>
                <a:lnTo>
                  <a:pt x="835" y="976"/>
                </a:lnTo>
                <a:lnTo>
                  <a:pt x="181" y="976"/>
                </a:lnTo>
                <a:lnTo>
                  <a:pt x="149" y="973"/>
                </a:lnTo>
                <a:lnTo>
                  <a:pt x="118" y="965"/>
                </a:lnTo>
                <a:lnTo>
                  <a:pt x="90" y="952"/>
                </a:lnTo>
                <a:lnTo>
                  <a:pt x="64" y="935"/>
                </a:lnTo>
                <a:lnTo>
                  <a:pt x="42" y="914"/>
                </a:lnTo>
                <a:lnTo>
                  <a:pt x="24" y="890"/>
                </a:lnTo>
                <a:lnTo>
                  <a:pt x="10" y="863"/>
                </a:lnTo>
                <a:lnTo>
                  <a:pt x="2" y="834"/>
                </a:lnTo>
                <a:lnTo>
                  <a:pt x="0" y="802"/>
                </a:lnTo>
                <a:lnTo>
                  <a:pt x="0" y="175"/>
                </a:lnTo>
                <a:lnTo>
                  <a:pt x="2" y="143"/>
                </a:lnTo>
                <a:lnTo>
                  <a:pt x="10" y="113"/>
                </a:lnTo>
                <a:lnTo>
                  <a:pt x="24" y="86"/>
                </a:lnTo>
                <a:lnTo>
                  <a:pt x="42" y="62"/>
                </a:lnTo>
                <a:lnTo>
                  <a:pt x="64" y="41"/>
                </a:lnTo>
                <a:lnTo>
                  <a:pt x="90" y="24"/>
                </a:lnTo>
                <a:lnTo>
                  <a:pt x="118" y="11"/>
                </a:lnTo>
                <a:lnTo>
                  <a:pt x="149" y="3"/>
                </a:lnTo>
                <a:lnTo>
                  <a:pt x="181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oneCellAnchor>
    <xdr:from>
      <xdr:col>10</xdr:col>
      <xdr:colOff>342900</xdr:colOff>
      <xdr:row>27</xdr:row>
      <xdr:rowOff>0</xdr:rowOff>
    </xdr:from>
    <xdr:ext cx="1870508" cy="885825"/>
    <xdr:grpSp>
      <xdr:nvGrpSpPr>
        <xdr:cNvPr id="21" name="Group 3" descr="Airplane, bus, and car">
          <a:extLst>
            <a:ext uri="{FF2B5EF4-FFF2-40B4-BE49-F238E27FC236}">
              <a16:creationId xmlns:a16="http://schemas.microsoft.com/office/drawing/2014/main" id="{66D38300-4679-4B9E-BC03-3D821CB5DA93}"/>
            </a:ext>
          </a:extLst>
        </xdr:cNvPr>
        <xdr:cNvGrpSpPr>
          <a:grpSpLocks noChangeAspect="1"/>
        </xdr:cNvGrpSpPr>
      </xdr:nvGrpSpPr>
      <xdr:grpSpPr bwMode="auto">
        <a:xfrm>
          <a:off x="8572500" y="7153275"/>
          <a:ext cx="1870508" cy="885825"/>
          <a:chOff x="110" y="24"/>
          <a:chExt cx="173" cy="62"/>
        </a:xfrm>
      </xdr:grpSpPr>
      <xdr:sp macro="" textlink="">
        <xdr:nvSpPr>
          <xdr:cNvPr id="22" name="AutoShape 2">
            <a:extLst>
              <a:ext uri="{FF2B5EF4-FFF2-40B4-BE49-F238E27FC236}">
                <a16:creationId xmlns:a16="http://schemas.microsoft.com/office/drawing/2014/main" id="{14270057-5EA3-444B-AAF1-3E30918229CB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110" y="24"/>
            <a:ext cx="173" cy="6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3" name="Rectangle 4">
            <a:extLst>
              <a:ext uri="{FF2B5EF4-FFF2-40B4-BE49-F238E27FC236}">
                <a16:creationId xmlns:a16="http://schemas.microsoft.com/office/drawing/2014/main" id="{1FB8878D-081D-4B4D-A363-8098ECD939CB}"/>
              </a:ext>
            </a:extLst>
          </xdr:cNvPr>
          <xdr:cNvSpPr>
            <a:spLocks noChangeArrowheads="1"/>
          </xdr:cNvSpPr>
        </xdr:nvSpPr>
        <xdr:spPr bwMode="auto">
          <a:xfrm>
            <a:off x="110" y="24"/>
            <a:ext cx="173" cy="62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4" name="Freeform 5">
            <a:extLst>
              <a:ext uri="{FF2B5EF4-FFF2-40B4-BE49-F238E27FC236}">
                <a16:creationId xmlns:a16="http://schemas.microsoft.com/office/drawing/2014/main" id="{E68DA17C-A67D-47D9-B782-701D2A5C3D69}"/>
              </a:ext>
            </a:extLst>
          </xdr:cNvPr>
          <xdr:cNvSpPr>
            <a:spLocks/>
          </xdr:cNvSpPr>
        </xdr:nvSpPr>
        <xdr:spPr bwMode="auto">
          <a:xfrm>
            <a:off x="110" y="25"/>
            <a:ext cx="172" cy="61"/>
          </a:xfrm>
          <a:custGeom>
            <a:avLst/>
            <a:gdLst>
              <a:gd name="T0" fmla="*/ 242 w 3443"/>
              <a:gd name="T1" fmla="*/ 0 h 1163"/>
              <a:gd name="T2" fmla="*/ 3201 w 3443"/>
              <a:gd name="T3" fmla="*/ 0 h 1163"/>
              <a:gd name="T4" fmla="*/ 3240 w 3443"/>
              <a:gd name="T5" fmla="*/ 3 h 1163"/>
              <a:gd name="T6" fmla="*/ 3277 w 3443"/>
              <a:gd name="T7" fmla="*/ 12 h 1163"/>
              <a:gd name="T8" fmla="*/ 3311 w 3443"/>
              <a:gd name="T9" fmla="*/ 26 h 1163"/>
              <a:gd name="T10" fmla="*/ 3344 w 3443"/>
              <a:gd name="T11" fmla="*/ 45 h 1163"/>
              <a:gd name="T12" fmla="*/ 3372 w 3443"/>
              <a:gd name="T13" fmla="*/ 68 h 1163"/>
              <a:gd name="T14" fmla="*/ 3396 w 3443"/>
              <a:gd name="T15" fmla="*/ 96 h 1163"/>
              <a:gd name="T16" fmla="*/ 3416 w 3443"/>
              <a:gd name="T17" fmla="*/ 126 h 1163"/>
              <a:gd name="T18" fmla="*/ 3431 w 3443"/>
              <a:gd name="T19" fmla="*/ 159 h 1163"/>
              <a:gd name="T20" fmla="*/ 3439 w 3443"/>
              <a:gd name="T21" fmla="*/ 194 h 1163"/>
              <a:gd name="T22" fmla="*/ 3443 w 3443"/>
              <a:gd name="T23" fmla="*/ 232 h 1163"/>
              <a:gd name="T24" fmla="*/ 3443 w 3443"/>
              <a:gd name="T25" fmla="*/ 931 h 1163"/>
              <a:gd name="T26" fmla="*/ 3439 w 3443"/>
              <a:gd name="T27" fmla="*/ 968 h 1163"/>
              <a:gd name="T28" fmla="*/ 3431 w 3443"/>
              <a:gd name="T29" fmla="*/ 1004 h 1163"/>
              <a:gd name="T30" fmla="*/ 3416 w 3443"/>
              <a:gd name="T31" fmla="*/ 1037 h 1163"/>
              <a:gd name="T32" fmla="*/ 3396 w 3443"/>
              <a:gd name="T33" fmla="*/ 1067 h 1163"/>
              <a:gd name="T34" fmla="*/ 3372 w 3443"/>
              <a:gd name="T35" fmla="*/ 1095 h 1163"/>
              <a:gd name="T36" fmla="*/ 3344 w 3443"/>
              <a:gd name="T37" fmla="*/ 1118 h 1163"/>
              <a:gd name="T38" fmla="*/ 3311 w 3443"/>
              <a:gd name="T39" fmla="*/ 1137 h 1163"/>
              <a:gd name="T40" fmla="*/ 3277 w 3443"/>
              <a:gd name="T41" fmla="*/ 1151 h 1163"/>
              <a:gd name="T42" fmla="*/ 3240 w 3443"/>
              <a:gd name="T43" fmla="*/ 1160 h 1163"/>
              <a:gd name="T44" fmla="*/ 3201 w 3443"/>
              <a:gd name="T45" fmla="*/ 1163 h 1163"/>
              <a:gd name="T46" fmla="*/ 242 w 3443"/>
              <a:gd name="T47" fmla="*/ 1163 h 1163"/>
              <a:gd name="T48" fmla="*/ 203 w 3443"/>
              <a:gd name="T49" fmla="*/ 1160 h 1163"/>
              <a:gd name="T50" fmla="*/ 166 w 3443"/>
              <a:gd name="T51" fmla="*/ 1151 h 1163"/>
              <a:gd name="T52" fmla="*/ 131 w 3443"/>
              <a:gd name="T53" fmla="*/ 1137 h 1163"/>
              <a:gd name="T54" fmla="*/ 100 w 3443"/>
              <a:gd name="T55" fmla="*/ 1118 h 1163"/>
              <a:gd name="T56" fmla="*/ 71 w 3443"/>
              <a:gd name="T57" fmla="*/ 1095 h 1163"/>
              <a:gd name="T58" fmla="*/ 47 w 3443"/>
              <a:gd name="T59" fmla="*/ 1067 h 1163"/>
              <a:gd name="T60" fmla="*/ 27 w 3443"/>
              <a:gd name="T61" fmla="*/ 1037 h 1163"/>
              <a:gd name="T62" fmla="*/ 13 w 3443"/>
              <a:gd name="T63" fmla="*/ 1004 h 1163"/>
              <a:gd name="T64" fmla="*/ 3 w 3443"/>
              <a:gd name="T65" fmla="*/ 968 h 1163"/>
              <a:gd name="T66" fmla="*/ 0 w 3443"/>
              <a:gd name="T67" fmla="*/ 931 h 1163"/>
              <a:gd name="T68" fmla="*/ 0 w 3443"/>
              <a:gd name="T69" fmla="*/ 232 h 1163"/>
              <a:gd name="T70" fmla="*/ 3 w 3443"/>
              <a:gd name="T71" fmla="*/ 194 h 1163"/>
              <a:gd name="T72" fmla="*/ 13 w 3443"/>
              <a:gd name="T73" fmla="*/ 159 h 1163"/>
              <a:gd name="T74" fmla="*/ 27 w 3443"/>
              <a:gd name="T75" fmla="*/ 126 h 1163"/>
              <a:gd name="T76" fmla="*/ 47 w 3443"/>
              <a:gd name="T77" fmla="*/ 96 h 1163"/>
              <a:gd name="T78" fmla="*/ 71 w 3443"/>
              <a:gd name="T79" fmla="*/ 68 h 1163"/>
              <a:gd name="T80" fmla="*/ 100 w 3443"/>
              <a:gd name="T81" fmla="*/ 45 h 1163"/>
              <a:gd name="T82" fmla="*/ 131 w 3443"/>
              <a:gd name="T83" fmla="*/ 26 h 1163"/>
              <a:gd name="T84" fmla="*/ 166 w 3443"/>
              <a:gd name="T85" fmla="*/ 12 h 1163"/>
              <a:gd name="T86" fmla="*/ 203 w 3443"/>
              <a:gd name="T87" fmla="*/ 3 h 1163"/>
              <a:gd name="T88" fmla="*/ 242 w 3443"/>
              <a:gd name="T89" fmla="*/ 0 h 116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</a:cxnLst>
            <a:rect l="0" t="0" r="r" b="b"/>
            <a:pathLst>
              <a:path w="3443" h="1163">
                <a:moveTo>
                  <a:pt x="242" y="0"/>
                </a:moveTo>
                <a:lnTo>
                  <a:pt x="3201" y="0"/>
                </a:lnTo>
                <a:lnTo>
                  <a:pt x="3240" y="3"/>
                </a:lnTo>
                <a:lnTo>
                  <a:pt x="3277" y="12"/>
                </a:lnTo>
                <a:lnTo>
                  <a:pt x="3311" y="26"/>
                </a:lnTo>
                <a:lnTo>
                  <a:pt x="3344" y="45"/>
                </a:lnTo>
                <a:lnTo>
                  <a:pt x="3372" y="68"/>
                </a:lnTo>
                <a:lnTo>
                  <a:pt x="3396" y="96"/>
                </a:lnTo>
                <a:lnTo>
                  <a:pt x="3416" y="126"/>
                </a:lnTo>
                <a:lnTo>
                  <a:pt x="3431" y="159"/>
                </a:lnTo>
                <a:lnTo>
                  <a:pt x="3439" y="194"/>
                </a:lnTo>
                <a:lnTo>
                  <a:pt x="3443" y="232"/>
                </a:lnTo>
                <a:lnTo>
                  <a:pt x="3443" y="931"/>
                </a:lnTo>
                <a:lnTo>
                  <a:pt x="3439" y="968"/>
                </a:lnTo>
                <a:lnTo>
                  <a:pt x="3431" y="1004"/>
                </a:lnTo>
                <a:lnTo>
                  <a:pt x="3416" y="1037"/>
                </a:lnTo>
                <a:lnTo>
                  <a:pt x="3396" y="1067"/>
                </a:lnTo>
                <a:lnTo>
                  <a:pt x="3372" y="1095"/>
                </a:lnTo>
                <a:lnTo>
                  <a:pt x="3344" y="1118"/>
                </a:lnTo>
                <a:lnTo>
                  <a:pt x="3311" y="1137"/>
                </a:lnTo>
                <a:lnTo>
                  <a:pt x="3277" y="1151"/>
                </a:lnTo>
                <a:lnTo>
                  <a:pt x="3240" y="1160"/>
                </a:lnTo>
                <a:lnTo>
                  <a:pt x="3201" y="1163"/>
                </a:lnTo>
                <a:lnTo>
                  <a:pt x="242" y="1163"/>
                </a:lnTo>
                <a:lnTo>
                  <a:pt x="203" y="1160"/>
                </a:lnTo>
                <a:lnTo>
                  <a:pt x="166" y="1151"/>
                </a:lnTo>
                <a:lnTo>
                  <a:pt x="131" y="1137"/>
                </a:lnTo>
                <a:lnTo>
                  <a:pt x="100" y="1118"/>
                </a:lnTo>
                <a:lnTo>
                  <a:pt x="71" y="1095"/>
                </a:lnTo>
                <a:lnTo>
                  <a:pt x="47" y="1067"/>
                </a:lnTo>
                <a:lnTo>
                  <a:pt x="27" y="1037"/>
                </a:lnTo>
                <a:lnTo>
                  <a:pt x="13" y="1004"/>
                </a:lnTo>
                <a:lnTo>
                  <a:pt x="3" y="968"/>
                </a:lnTo>
                <a:lnTo>
                  <a:pt x="0" y="931"/>
                </a:lnTo>
                <a:lnTo>
                  <a:pt x="0" y="232"/>
                </a:lnTo>
                <a:lnTo>
                  <a:pt x="3" y="194"/>
                </a:lnTo>
                <a:lnTo>
                  <a:pt x="13" y="159"/>
                </a:lnTo>
                <a:lnTo>
                  <a:pt x="27" y="126"/>
                </a:lnTo>
                <a:lnTo>
                  <a:pt x="47" y="96"/>
                </a:lnTo>
                <a:lnTo>
                  <a:pt x="71" y="68"/>
                </a:lnTo>
                <a:lnTo>
                  <a:pt x="100" y="45"/>
                </a:lnTo>
                <a:lnTo>
                  <a:pt x="131" y="26"/>
                </a:lnTo>
                <a:lnTo>
                  <a:pt x="166" y="12"/>
                </a:lnTo>
                <a:lnTo>
                  <a:pt x="203" y="3"/>
                </a:lnTo>
                <a:lnTo>
                  <a:pt x="242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5" name="Freeform 6">
            <a:extLst>
              <a:ext uri="{FF2B5EF4-FFF2-40B4-BE49-F238E27FC236}">
                <a16:creationId xmlns:a16="http://schemas.microsoft.com/office/drawing/2014/main" id="{2EEED794-EEB2-425E-B7E3-675E1DF3560B}"/>
              </a:ext>
            </a:extLst>
          </xdr:cNvPr>
          <xdr:cNvSpPr>
            <a:spLocks noEditPoints="1"/>
          </xdr:cNvSpPr>
        </xdr:nvSpPr>
        <xdr:spPr bwMode="auto">
          <a:xfrm>
            <a:off x="120" y="35"/>
            <a:ext cx="40" cy="41"/>
          </a:xfrm>
          <a:custGeom>
            <a:avLst/>
            <a:gdLst>
              <a:gd name="T0" fmla="*/ 81 w 799"/>
              <a:gd name="T1" fmla="*/ 7 h 768"/>
              <a:gd name="T2" fmla="*/ 41 w 799"/>
              <a:gd name="T3" fmla="*/ 25 h 768"/>
              <a:gd name="T4" fmla="*/ 14 w 799"/>
              <a:gd name="T5" fmla="*/ 59 h 768"/>
              <a:gd name="T6" fmla="*/ 4 w 799"/>
              <a:gd name="T7" fmla="*/ 100 h 768"/>
              <a:gd name="T8" fmla="*/ 7 w 799"/>
              <a:gd name="T9" fmla="*/ 690 h 768"/>
              <a:gd name="T10" fmla="*/ 26 w 799"/>
              <a:gd name="T11" fmla="*/ 728 h 768"/>
              <a:gd name="T12" fmla="*/ 60 w 799"/>
              <a:gd name="T13" fmla="*/ 754 h 768"/>
              <a:gd name="T14" fmla="*/ 103 w 799"/>
              <a:gd name="T15" fmla="*/ 764 h 768"/>
              <a:gd name="T16" fmla="*/ 719 w 799"/>
              <a:gd name="T17" fmla="*/ 761 h 768"/>
              <a:gd name="T18" fmla="*/ 758 w 799"/>
              <a:gd name="T19" fmla="*/ 743 h 768"/>
              <a:gd name="T20" fmla="*/ 785 w 799"/>
              <a:gd name="T21" fmla="*/ 710 h 768"/>
              <a:gd name="T22" fmla="*/ 795 w 799"/>
              <a:gd name="T23" fmla="*/ 668 h 768"/>
              <a:gd name="T24" fmla="*/ 792 w 799"/>
              <a:gd name="T25" fmla="*/ 79 h 768"/>
              <a:gd name="T26" fmla="*/ 773 w 799"/>
              <a:gd name="T27" fmla="*/ 41 h 768"/>
              <a:gd name="T28" fmla="*/ 740 w 799"/>
              <a:gd name="T29" fmla="*/ 14 h 768"/>
              <a:gd name="T30" fmla="*/ 696 w 799"/>
              <a:gd name="T31" fmla="*/ 5 h 768"/>
              <a:gd name="T32" fmla="*/ 103 w 799"/>
              <a:gd name="T33" fmla="*/ 0 h 768"/>
              <a:gd name="T34" fmla="*/ 720 w 799"/>
              <a:gd name="T35" fmla="*/ 3 h 768"/>
              <a:gd name="T36" fmla="*/ 761 w 799"/>
              <a:gd name="T37" fmla="*/ 22 h 768"/>
              <a:gd name="T38" fmla="*/ 789 w 799"/>
              <a:gd name="T39" fmla="*/ 57 h 768"/>
              <a:gd name="T40" fmla="*/ 799 w 799"/>
              <a:gd name="T41" fmla="*/ 100 h 768"/>
              <a:gd name="T42" fmla="*/ 796 w 799"/>
              <a:gd name="T43" fmla="*/ 691 h 768"/>
              <a:gd name="T44" fmla="*/ 776 w 799"/>
              <a:gd name="T45" fmla="*/ 731 h 768"/>
              <a:gd name="T46" fmla="*/ 741 w 799"/>
              <a:gd name="T47" fmla="*/ 758 h 768"/>
              <a:gd name="T48" fmla="*/ 696 w 799"/>
              <a:gd name="T49" fmla="*/ 768 h 768"/>
              <a:gd name="T50" fmla="*/ 80 w 799"/>
              <a:gd name="T51" fmla="*/ 765 h 768"/>
              <a:gd name="T52" fmla="*/ 38 w 799"/>
              <a:gd name="T53" fmla="*/ 746 h 768"/>
              <a:gd name="T54" fmla="*/ 10 w 799"/>
              <a:gd name="T55" fmla="*/ 712 h 768"/>
              <a:gd name="T56" fmla="*/ 0 w 799"/>
              <a:gd name="T57" fmla="*/ 668 h 768"/>
              <a:gd name="T58" fmla="*/ 3 w 799"/>
              <a:gd name="T59" fmla="*/ 78 h 768"/>
              <a:gd name="T60" fmla="*/ 23 w 799"/>
              <a:gd name="T61" fmla="*/ 38 h 768"/>
              <a:gd name="T62" fmla="*/ 58 w 799"/>
              <a:gd name="T63" fmla="*/ 11 h 768"/>
              <a:gd name="T64" fmla="*/ 103 w 799"/>
              <a:gd name="T65" fmla="*/ 0 h 76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</a:cxnLst>
            <a:rect l="0" t="0" r="r" b="b"/>
            <a:pathLst>
              <a:path w="799" h="768">
                <a:moveTo>
                  <a:pt x="103" y="5"/>
                </a:moveTo>
                <a:lnTo>
                  <a:pt x="81" y="7"/>
                </a:lnTo>
                <a:lnTo>
                  <a:pt x="60" y="14"/>
                </a:lnTo>
                <a:lnTo>
                  <a:pt x="41" y="25"/>
                </a:lnTo>
                <a:lnTo>
                  <a:pt x="26" y="41"/>
                </a:lnTo>
                <a:lnTo>
                  <a:pt x="14" y="59"/>
                </a:lnTo>
                <a:lnTo>
                  <a:pt x="7" y="79"/>
                </a:lnTo>
                <a:lnTo>
                  <a:pt x="4" y="100"/>
                </a:lnTo>
                <a:lnTo>
                  <a:pt x="4" y="668"/>
                </a:lnTo>
                <a:lnTo>
                  <a:pt x="7" y="690"/>
                </a:lnTo>
                <a:lnTo>
                  <a:pt x="14" y="710"/>
                </a:lnTo>
                <a:lnTo>
                  <a:pt x="26" y="728"/>
                </a:lnTo>
                <a:lnTo>
                  <a:pt x="41" y="743"/>
                </a:lnTo>
                <a:lnTo>
                  <a:pt x="60" y="754"/>
                </a:lnTo>
                <a:lnTo>
                  <a:pt x="81" y="761"/>
                </a:lnTo>
                <a:lnTo>
                  <a:pt x="103" y="764"/>
                </a:lnTo>
                <a:lnTo>
                  <a:pt x="696" y="764"/>
                </a:lnTo>
                <a:lnTo>
                  <a:pt x="719" y="761"/>
                </a:lnTo>
                <a:lnTo>
                  <a:pt x="740" y="754"/>
                </a:lnTo>
                <a:lnTo>
                  <a:pt x="758" y="743"/>
                </a:lnTo>
                <a:lnTo>
                  <a:pt x="773" y="728"/>
                </a:lnTo>
                <a:lnTo>
                  <a:pt x="785" y="710"/>
                </a:lnTo>
                <a:lnTo>
                  <a:pt x="792" y="690"/>
                </a:lnTo>
                <a:lnTo>
                  <a:pt x="795" y="668"/>
                </a:lnTo>
                <a:lnTo>
                  <a:pt x="795" y="100"/>
                </a:lnTo>
                <a:lnTo>
                  <a:pt x="792" y="79"/>
                </a:lnTo>
                <a:lnTo>
                  <a:pt x="785" y="59"/>
                </a:lnTo>
                <a:lnTo>
                  <a:pt x="773" y="41"/>
                </a:lnTo>
                <a:lnTo>
                  <a:pt x="758" y="25"/>
                </a:lnTo>
                <a:lnTo>
                  <a:pt x="740" y="14"/>
                </a:lnTo>
                <a:lnTo>
                  <a:pt x="719" y="7"/>
                </a:lnTo>
                <a:lnTo>
                  <a:pt x="696" y="5"/>
                </a:lnTo>
                <a:lnTo>
                  <a:pt x="103" y="5"/>
                </a:lnTo>
                <a:close/>
                <a:moveTo>
                  <a:pt x="103" y="0"/>
                </a:moveTo>
                <a:lnTo>
                  <a:pt x="696" y="0"/>
                </a:lnTo>
                <a:lnTo>
                  <a:pt x="720" y="3"/>
                </a:lnTo>
                <a:lnTo>
                  <a:pt x="741" y="11"/>
                </a:lnTo>
                <a:lnTo>
                  <a:pt x="761" y="22"/>
                </a:lnTo>
                <a:lnTo>
                  <a:pt x="776" y="38"/>
                </a:lnTo>
                <a:lnTo>
                  <a:pt x="789" y="57"/>
                </a:lnTo>
                <a:lnTo>
                  <a:pt x="796" y="78"/>
                </a:lnTo>
                <a:lnTo>
                  <a:pt x="799" y="100"/>
                </a:lnTo>
                <a:lnTo>
                  <a:pt x="799" y="668"/>
                </a:lnTo>
                <a:lnTo>
                  <a:pt x="796" y="691"/>
                </a:lnTo>
                <a:lnTo>
                  <a:pt x="789" y="712"/>
                </a:lnTo>
                <a:lnTo>
                  <a:pt x="776" y="731"/>
                </a:lnTo>
                <a:lnTo>
                  <a:pt x="761" y="746"/>
                </a:lnTo>
                <a:lnTo>
                  <a:pt x="741" y="758"/>
                </a:lnTo>
                <a:lnTo>
                  <a:pt x="720" y="765"/>
                </a:lnTo>
                <a:lnTo>
                  <a:pt x="696" y="768"/>
                </a:lnTo>
                <a:lnTo>
                  <a:pt x="103" y="768"/>
                </a:lnTo>
                <a:lnTo>
                  <a:pt x="80" y="765"/>
                </a:lnTo>
                <a:lnTo>
                  <a:pt x="58" y="758"/>
                </a:lnTo>
                <a:lnTo>
                  <a:pt x="38" y="746"/>
                </a:lnTo>
                <a:lnTo>
                  <a:pt x="23" y="731"/>
                </a:lnTo>
                <a:lnTo>
                  <a:pt x="10" y="712"/>
                </a:lnTo>
                <a:lnTo>
                  <a:pt x="3" y="691"/>
                </a:lnTo>
                <a:lnTo>
                  <a:pt x="0" y="668"/>
                </a:lnTo>
                <a:lnTo>
                  <a:pt x="0" y="100"/>
                </a:lnTo>
                <a:lnTo>
                  <a:pt x="3" y="78"/>
                </a:lnTo>
                <a:lnTo>
                  <a:pt x="10" y="57"/>
                </a:lnTo>
                <a:lnTo>
                  <a:pt x="23" y="38"/>
                </a:lnTo>
                <a:lnTo>
                  <a:pt x="38" y="22"/>
                </a:lnTo>
                <a:lnTo>
                  <a:pt x="58" y="11"/>
                </a:lnTo>
                <a:lnTo>
                  <a:pt x="80" y="3"/>
                </a:lnTo>
                <a:lnTo>
                  <a:pt x="103" y="0"/>
                </a:lnTo>
                <a:close/>
              </a:path>
            </a:pathLst>
          </a:custGeom>
          <a:solidFill>
            <a:srgbClr val="BFBFB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6" name="Freeform 7">
            <a:extLst>
              <a:ext uri="{FF2B5EF4-FFF2-40B4-BE49-F238E27FC236}">
                <a16:creationId xmlns:a16="http://schemas.microsoft.com/office/drawing/2014/main" id="{052898DF-8166-45D0-B1FA-E09713F7261D}"/>
              </a:ext>
            </a:extLst>
          </xdr:cNvPr>
          <xdr:cNvSpPr>
            <a:spLocks noEditPoints="1"/>
          </xdr:cNvSpPr>
        </xdr:nvSpPr>
        <xdr:spPr bwMode="auto">
          <a:xfrm>
            <a:off x="119" y="34"/>
            <a:ext cx="43" cy="43"/>
          </a:xfrm>
          <a:custGeom>
            <a:avLst/>
            <a:gdLst>
              <a:gd name="T0" fmla="*/ 99 w 857"/>
              <a:gd name="T1" fmla="*/ 8 h 822"/>
              <a:gd name="T2" fmla="*/ 51 w 857"/>
              <a:gd name="T3" fmla="*/ 30 h 822"/>
              <a:gd name="T4" fmla="*/ 17 w 857"/>
              <a:gd name="T5" fmla="*/ 71 h 822"/>
              <a:gd name="T6" fmla="*/ 4 w 857"/>
              <a:gd name="T7" fmla="*/ 122 h 822"/>
              <a:gd name="T8" fmla="*/ 8 w 857"/>
              <a:gd name="T9" fmla="*/ 727 h 822"/>
              <a:gd name="T10" fmla="*/ 32 w 857"/>
              <a:gd name="T11" fmla="*/ 774 h 822"/>
              <a:gd name="T12" fmla="*/ 74 w 857"/>
              <a:gd name="T13" fmla="*/ 806 h 822"/>
              <a:gd name="T14" fmla="*/ 127 w 857"/>
              <a:gd name="T15" fmla="*/ 818 h 822"/>
              <a:gd name="T16" fmla="*/ 758 w 857"/>
              <a:gd name="T17" fmla="*/ 815 h 822"/>
              <a:gd name="T18" fmla="*/ 806 w 857"/>
              <a:gd name="T19" fmla="*/ 792 h 822"/>
              <a:gd name="T20" fmla="*/ 840 w 857"/>
              <a:gd name="T21" fmla="*/ 753 h 822"/>
              <a:gd name="T22" fmla="*/ 853 w 857"/>
              <a:gd name="T23" fmla="*/ 701 h 822"/>
              <a:gd name="T24" fmla="*/ 849 w 857"/>
              <a:gd name="T25" fmla="*/ 95 h 822"/>
              <a:gd name="T26" fmla="*/ 825 w 857"/>
              <a:gd name="T27" fmla="*/ 48 h 822"/>
              <a:gd name="T28" fmla="*/ 784 w 857"/>
              <a:gd name="T29" fmla="*/ 16 h 822"/>
              <a:gd name="T30" fmla="*/ 731 w 857"/>
              <a:gd name="T31" fmla="*/ 5 h 822"/>
              <a:gd name="T32" fmla="*/ 127 w 857"/>
              <a:gd name="T33" fmla="*/ 0 h 822"/>
              <a:gd name="T34" fmla="*/ 756 w 857"/>
              <a:gd name="T35" fmla="*/ 3 h 822"/>
              <a:gd name="T36" fmla="*/ 801 w 857"/>
              <a:gd name="T37" fmla="*/ 21 h 822"/>
              <a:gd name="T38" fmla="*/ 835 w 857"/>
              <a:gd name="T39" fmla="*/ 54 h 822"/>
              <a:gd name="T40" fmla="*/ 855 w 857"/>
              <a:gd name="T41" fmla="*/ 98 h 822"/>
              <a:gd name="T42" fmla="*/ 857 w 857"/>
              <a:gd name="T43" fmla="*/ 701 h 822"/>
              <a:gd name="T44" fmla="*/ 847 w 857"/>
              <a:gd name="T45" fmla="*/ 748 h 822"/>
              <a:gd name="T46" fmla="*/ 820 w 857"/>
              <a:gd name="T47" fmla="*/ 787 h 822"/>
              <a:gd name="T48" fmla="*/ 779 w 857"/>
              <a:gd name="T49" fmla="*/ 813 h 822"/>
              <a:gd name="T50" fmla="*/ 731 w 857"/>
              <a:gd name="T51" fmla="*/ 822 h 822"/>
              <a:gd name="T52" fmla="*/ 102 w 857"/>
              <a:gd name="T53" fmla="*/ 820 h 822"/>
              <a:gd name="T54" fmla="*/ 56 w 857"/>
              <a:gd name="T55" fmla="*/ 802 h 822"/>
              <a:gd name="T56" fmla="*/ 22 w 857"/>
              <a:gd name="T57" fmla="*/ 769 h 822"/>
              <a:gd name="T58" fmla="*/ 3 w 857"/>
              <a:gd name="T59" fmla="*/ 725 h 822"/>
              <a:gd name="T60" fmla="*/ 0 w 857"/>
              <a:gd name="T61" fmla="*/ 122 h 822"/>
              <a:gd name="T62" fmla="*/ 11 w 857"/>
              <a:gd name="T63" fmla="*/ 75 h 822"/>
              <a:gd name="T64" fmla="*/ 38 w 857"/>
              <a:gd name="T65" fmla="*/ 36 h 822"/>
              <a:gd name="T66" fmla="*/ 78 w 857"/>
              <a:gd name="T67" fmla="*/ 10 h 822"/>
              <a:gd name="T68" fmla="*/ 127 w 857"/>
              <a:gd name="T69" fmla="*/ 0 h 82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</a:cxnLst>
            <a:rect l="0" t="0" r="r" b="b"/>
            <a:pathLst>
              <a:path w="857" h="822">
                <a:moveTo>
                  <a:pt x="127" y="5"/>
                </a:moveTo>
                <a:lnTo>
                  <a:pt x="99" y="8"/>
                </a:lnTo>
                <a:lnTo>
                  <a:pt x="74" y="16"/>
                </a:lnTo>
                <a:lnTo>
                  <a:pt x="51" y="30"/>
                </a:lnTo>
                <a:lnTo>
                  <a:pt x="32" y="48"/>
                </a:lnTo>
                <a:lnTo>
                  <a:pt x="17" y="71"/>
                </a:lnTo>
                <a:lnTo>
                  <a:pt x="8" y="95"/>
                </a:lnTo>
                <a:lnTo>
                  <a:pt x="4" y="122"/>
                </a:lnTo>
                <a:lnTo>
                  <a:pt x="4" y="701"/>
                </a:lnTo>
                <a:lnTo>
                  <a:pt x="8" y="727"/>
                </a:lnTo>
                <a:lnTo>
                  <a:pt x="17" y="753"/>
                </a:lnTo>
                <a:lnTo>
                  <a:pt x="32" y="774"/>
                </a:lnTo>
                <a:lnTo>
                  <a:pt x="51" y="792"/>
                </a:lnTo>
                <a:lnTo>
                  <a:pt x="74" y="806"/>
                </a:lnTo>
                <a:lnTo>
                  <a:pt x="99" y="815"/>
                </a:lnTo>
                <a:lnTo>
                  <a:pt x="127" y="818"/>
                </a:lnTo>
                <a:lnTo>
                  <a:pt x="731" y="818"/>
                </a:lnTo>
                <a:lnTo>
                  <a:pt x="758" y="815"/>
                </a:lnTo>
                <a:lnTo>
                  <a:pt x="784" y="806"/>
                </a:lnTo>
                <a:lnTo>
                  <a:pt x="806" y="792"/>
                </a:lnTo>
                <a:lnTo>
                  <a:pt x="825" y="774"/>
                </a:lnTo>
                <a:lnTo>
                  <a:pt x="840" y="753"/>
                </a:lnTo>
                <a:lnTo>
                  <a:pt x="849" y="727"/>
                </a:lnTo>
                <a:lnTo>
                  <a:pt x="853" y="701"/>
                </a:lnTo>
                <a:lnTo>
                  <a:pt x="853" y="122"/>
                </a:lnTo>
                <a:lnTo>
                  <a:pt x="849" y="95"/>
                </a:lnTo>
                <a:lnTo>
                  <a:pt x="840" y="71"/>
                </a:lnTo>
                <a:lnTo>
                  <a:pt x="825" y="48"/>
                </a:lnTo>
                <a:lnTo>
                  <a:pt x="806" y="30"/>
                </a:lnTo>
                <a:lnTo>
                  <a:pt x="784" y="16"/>
                </a:lnTo>
                <a:lnTo>
                  <a:pt x="758" y="8"/>
                </a:lnTo>
                <a:lnTo>
                  <a:pt x="731" y="5"/>
                </a:lnTo>
                <a:lnTo>
                  <a:pt x="127" y="5"/>
                </a:lnTo>
                <a:close/>
                <a:moveTo>
                  <a:pt x="127" y="0"/>
                </a:moveTo>
                <a:lnTo>
                  <a:pt x="731" y="0"/>
                </a:lnTo>
                <a:lnTo>
                  <a:pt x="756" y="3"/>
                </a:lnTo>
                <a:lnTo>
                  <a:pt x="779" y="10"/>
                </a:lnTo>
                <a:lnTo>
                  <a:pt x="801" y="21"/>
                </a:lnTo>
                <a:lnTo>
                  <a:pt x="820" y="36"/>
                </a:lnTo>
                <a:lnTo>
                  <a:pt x="835" y="54"/>
                </a:lnTo>
                <a:lnTo>
                  <a:pt x="847" y="75"/>
                </a:lnTo>
                <a:lnTo>
                  <a:pt x="855" y="98"/>
                </a:lnTo>
                <a:lnTo>
                  <a:pt x="857" y="122"/>
                </a:lnTo>
                <a:lnTo>
                  <a:pt x="857" y="701"/>
                </a:lnTo>
                <a:lnTo>
                  <a:pt x="855" y="725"/>
                </a:lnTo>
                <a:lnTo>
                  <a:pt x="847" y="748"/>
                </a:lnTo>
                <a:lnTo>
                  <a:pt x="835" y="769"/>
                </a:lnTo>
                <a:lnTo>
                  <a:pt x="820" y="787"/>
                </a:lnTo>
                <a:lnTo>
                  <a:pt x="801" y="802"/>
                </a:lnTo>
                <a:lnTo>
                  <a:pt x="779" y="813"/>
                </a:lnTo>
                <a:lnTo>
                  <a:pt x="756" y="820"/>
                </a:lnTo>
                <a:lnTo>
                  <a:pt x="731" y="822"/>
                </a:lnTo>
                <a:lnTo>
                  <a:pt x="127" y="822"/>
                </a:lnTo>
                <a:lnTo>
                  <a:pt x="102" y="820"/>
                </a:lnTo>
                <a:lnTo>
                  <a:pt x="78" y="813"/>
                </a:lnTo>
                <a:lnTo>
                  <a:pt x="56" y="802"/>
                </a:lnTo>
                <a:lnTo>
                  <a:pt x="38" y="787"/>
                </a:lnTo>
                <a:lnTo>
                  <a:pt x="22" y="769"/>
                </a:lnTo>
                <a:lnTo>
                  <a:pt x="11" y="748"/>
                </a:lnTo>
                <a:lnTo>
                  <a:pt x="3" y="725"/>
                </a:lnTo>
                <a:lnTo>
                  <a:pt x="0" y="701"/>
                </a:lnTo>
                <a:lnTo>
                  <a:pt x="0" y="122"/>
                </a:lnTo>
                <a:lnTo>
                  <a:pt x="3" y="98"/>
                </a:lnTo>
                <a:lnTo>
                  <a:pt x="11" y="75"/>
                </a:lnTo>
                <a:lnTo>
                  <a:pt x="22" y="54"/>
                </a:lnTo>
                <a:lnTo>
                  <a:pt x="38" y="36"/>
                </a:lnTo>
                <a:lnTo>
                  <a:pt x="56" y="21"/>
                </a:lnTo>
                <a:lnTo>
                  <a:pt x="78" y="10"/>
                </a:lnTo>
                <a:lnTo>
                  <a:pt x="102" y="3"/>
                </a:lnTo>
                <a:lnTo>
                  <a:pt x="127" y="0"/>
                </a:lnTo>
                <a:close/>
              </a:path>
            </a:pathLst>
          </a:custGeom>
          <a:solidFill>
            <a:srgbClr val="BFBFB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7" name="Freeform 8">
            <a:extLst>
              <a:ext uri="{FF2B5EF4-FFF2-40B4-BE49-F238E27FC236}">
                <a16:creationId xmlns:a16="http://schemas.microsoft.com/office/drawing/2014/main" id="{0ED07A85-686A-4A5C-9D09-82BAE4487803}"/>
              </a:ext>
            </a:extLst>
          </xdr:cNvPr>
          <xdr:cNvSpPr>
            <a:spLocks noEditPoints="1"/>
          </xdr:cNvSpPr>
        </xdr:nvSpPr>
        <xdr:spPr bwMode="auto">
          <a:xfrm>
            <a:off x="176" y="35"/>
            <a:ext cx="40" cy="41"/>
          </a:xfrm>
          <a:custGeom>
            <a:avLst/>
            <a:gdLst>
              <a:gd name="T0" fmla="*/ 82 w 800"/>
              <a:gd name="T1" fmla="*/ 7 h 768"/>
              <a:gd name="T2" fmla="*/ 42 w 800"/>
              <a:gd name="T3" fmla="*/ 25 h 768"/>
              <a:gd name="T4" fmla="*/ 15 w 800"/>
              <a:gd name="T5" fmla="*/ 59 h 768"/>
              <a:gd name="T6" fmla="*/ 4 w 800"/>
              <a:gd name="T7" fmla="*/ 100 h 768"/>
              <a:gd name="T8" fmla="*/ 7 w 800"/>
              <a:gd name="T9" fmla="*/ 690 h 768"/>
              <a:gd name="T10" fmla="*/ 26 w 800"/>
              <a:gd name="T11" fmla="*/ 728 h 768"/>
              <a:gd name="T12" fmla="*/ 61 w 800"/>
              <a:gd name="T13" fmla="*/ 754 h 768"/>
              <a:gd name="T14" fmla="*/ 104 w 800"/>
              <a:gd name="T15" fmla="*/ 764 h 768"/>
              <a:gd name="T16" fmla="*/ 719 w 800"/>
              <a:gd name="T17" fmla="*/ 761 h 768"/>
              <a:gd name="T18" fmla="*/ 758 w 800"/>
              <a:gd name="T19" fmla="*/ 743 h 768"/>
              <a:gd name="T20" fmla="*/ 785 w 800"/>
              <a:gd name="T21" fmla="*/ 710 h 768"/>
              <a:gd name="T22" fmla="*/ 796 w 800"/>
              <a:gd name="T23" fmla="*/ 668 h 768"/>
              <a:gd name="T24" fmla="*/ 793 w 800"/>
              <a:gd name="T25" fmla="*/ 79 h 768"/>
              <a:gd name="T26" fmla="*/ 774 w 800"/>
              <a:gd name="T27" fmla="*/ 41 h 768"/>
              <a:gd name="T28" fmla="*/ 740 w 800"/>
              <a:gd name="T29" fmla="*/ 14 h 768"/>
              <a:gd name="T30" fmla="*/ 696 w 800"/>
              <a:gd name="T31" fmla="*/ 5 h 768"/>
              <a:gd name="T32" fmla="*/ 104 w 800"/>
              <a:gd name="T33" fmla="*/ 0 h 768"/>
              <a:gd name="T34" fmla="*/ 720 w 800"/>
              <a:gd name="T35" fmla="*/ 3 h 768"/>
              <a:gd name="T36" fmla="*/ 761 w 800"/>
              <a:gd name="T37" fmla="*/ 22 h 768"/>
              <a:gd name="T38" fmla="*/ 790 w 800"/>
              <a:gd name="T39" fmla="*/ 57 h 768"/>
              <a:gd name="T40" fmla="*/ 800 w 800"/>
              <a:gd name="T41" fmla="*/ 100 h 768"/>
              <a:gd name="T42" fmla="*/ 797 w 800"/>
              <a:gd name="T43" fmla="*/ 691 h 768"/>
              <a:gd name="T44" fmla="*/ 777 w 800"/>
              <a:gd name="T45" fmla="*/ 731 h 768"/>
              <a:gd name="T46" fmla="*/ 741 w 800"/>
              <a:gd name="T47" fmla="*/ 758 h 768"/>
              <a:gd name="T48" fmla="*/ 696 w 800"/>
              <a:gd name="T49" fmla="*/ 768 h 768"/>
              <a:gd name="T50" fmla="*/ 81 w 800"/>
              <a:gd name="T51" fmla="*/ 765 h 768"/>
              <a:gd name="T52" fmla="*/ 40 w 800"/>
              <a:gd name="T53" fmla="*/ 746 h 768"/>
              <a:gd name="T54" fmla="*/ 11 w 800"/>
              <a:gd name="T55" fmla="*/ 712 h 768"/>
              <a:gd name="T56" fmla="*/ 0 w 800"/>
              <a:gd name="T57" fmla="*/ 668 h 768"/>
              <a:gd name="T58" fmla="*/ 3 w 800"/>
              <a:gd name="T59" fmla="*/ 78 h 768"/>
              <a:gd name="T60" fmla="*/ 23 w 800"/>
              <a:gd name="T61" fmla="*/ 38 h 768"/>
              <a:gd name="T62" fmla="*/ 59 w 800"/>
              <a:gd name="T63" fmla="*/ 11 h 768"/>
              <a:gd name="T64" fmla="*/ 104 w 800"/>
              <a:gd name="T65" fmla="*/ 0 h 76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</a:cxnLst>
            <a:rect l="0" t="0" r="r" b="b"/>
            <a:pathLst>
              <a:path w="800" h="768">
                <a:moveTo>
                  <a:pt x="104" y="5"/>
                </a:moveTo>
                <a:lnTo>
                  <a:pt x="82" y="7"/>
                </a:lnTo>
                <a:lnTo>
                  <a:pt x="61" y="14"/>
                </a:lnTo>
                <a:lnTo>
                  <a:pt x="42" y="25"/>
                </a:lnTo>
                <a:lnTo>
                  <a:pt x="26" y="41"/>
                </a:lnTo>
                <a:lnTo>
                  <a:pt x="15" y="59"/>
                </a:lnTo>
                <a:lnTo>
                  <a:pt x="7" y="79"/>
                </a:lnTo>
                <a:lnTo>
                  <a:pt x="4" y="100"/>
                </a:lnTo>
                <a:lnTo>
                  <a:pt x="4" y="668"/>
                </a:lnTo>
                <a:lnTo>
                  <a:pt x="7" y="690"/>
                </a:lnTo>
                <a:lnTo>
                  <a:pt x="15" y="710"/>
                </a:lnTo>
                <a:lnTo>
                  <a:pt x="26" y="728"/>
                </a:lnTo>
                <a:lnTo>
                  <a:pt x="42" y="743"/>
                </a:lnTo>
                <a:lnTo>
                  <a:pt x="61" y="754"/>
                </a:lnTo>
                <a:lnTo>
                  <a:pt x="82" y="761"/>
                </a:lnTo>
                <a:lnTo>
                  <a:pt x="104" y="764"/>
                </a:lnTo>
                <a:lnTo>
                  <a:pt x="696" y="764"/>
                </a:lnTo>
                <a:lnTo>
                  <a:pt x="719" y="761"/>
                </a:lnTo>
                <a:lnTo>
                  <a:pt x="740" y="754"/>
                </a:lnTo>
                <a:lnTo>
                  <a:pt x="758" y="743"/>
                </a:lnTo>
                <a:lnTo>
                  <a:pt x="774" y="728"/>
                </a:lnTo>
                <a:lnTo>
                  <a:pt x="785" y="710"/>
                </a:lnTo>
                <a:lnTo>
                  <a:pt x="793" y="690"/>
                </a:lnTo>
                <a:lnTo>
                  <a:pt x="796" y="668"/>
                </a:lnTo>
                <a:lnTo>
                  <a:pt x="796" y="100"/>
                </a:lnTo>
                <a:lnTo>
                  <a:pt x="793" y="79"/>
                </a:lnTo>
                <a:lnTo>
                  <a:pt x="785" y="59"/>
                </a:lnTo>
                <a:lnTo>
                  <a:pt x="774" y="41"/>
                </a:lnTo>
                <a:lnTo>
                  <a:pt x="758" y="25"/>
                </a:lnTo>
                <a:lnTo>
                  <a:pt x="740" y="14"/>
                </a:lnTo>
                <a:lnTo>
                  <a:pt x="719" y="7"/>
                </a:lnTo>
                <a:lnTo>
                  <a:pt x="696" y="5"/>
                </a:lnTo>
                <a:lnTo>
                  <a:pt x="104" y="5"/>
                </a:lnTo>
                <a:close/>
                <a:moveTo>
                  <a:pt x="104" y="0"/>
                </a:moveTo>
                <a:lnTo>
                  <a:pt x="696" y="0"/>
                </a:lnTo>
                <a:lnTo>
                  <a:pt x="720" y="3"/>
                </a:lnTo>
                <a:lnTo>
                  <a:pt x="741" y="11"/>
                </a:lnTo>
                <a:lnTo>
                  <a:pt x="761" y="22"/>
                </a:lnTo>
                <a:lnTo>
                  <a:pt x="777" y="38"/>
                </a:lnTo>
                <a:lnTo>
                  <a:pt x="790" y="57"/>
                </a:lnTo>
                <a:lnTo>
                  <a:pt x="797" y="78"/>
                </a:lnTo>
                <a:lnTo>
                  <a:pt x="800" y="100"/>
                </a:lnTo>
                <a:lnTo>
                  <a:pt x="800" y="668"/>
                </a:lnTo>
                <a:lnTo>
                  <a:pt x="797" y="691"/>
                </a:lnTo>
                <a:lnTo>
                  <a:pt x="790" y="712"/>
                </a:lnTo>
                <a:lnTo>
                  <a:pt x="777" y="731"/>
                </a:lnTo>
                <a:lnTo>
                  <a:pt x="761" y="746"/>
                </a:lnTo>
                <a:lnTo>
                  <a:pt x="741" y="758"/>
                </a:lnTo>
                <a:lnTo>
                  <a:pt x="720" y="765"/>
                </a:lnTo>
                <a:lnTo>
                  <a:pt x="696" y="768"/>
                </a:lnTo>
                <a:lnTo>
                  <a:pt x="104" y="768"/>
                </a:lnTo>
                <a:lnTo>
                  <a:pt x="81" y="765"/>
                </a:lnTo>
                <a:lnTo>
                  <a:pt x="59" y="758"/>
                </a:lnTo>
                <a:lnTo>
                  <a:pt x="40" y="746"/>
                </a:lnTo>
                <a:lnTo>
                  <a:pt x="23" y="731"/>
                </a:lnTo>
                <a:lnTo>
                  <a:pt x="11" y="712"/>
                </a:lnTo>
                <a:lnTo>
                  <a:pt x="3" y="691"/>
                </a:lnTo>
                <a:lnTo>
                  <a:pt x="0" y="668"/>
                </a:lnTo>
                <a:lnTo>
                  <a:pt x="0" y="100"/>
                </a:lnTo>
                <a:lnTo>
                  <a:pt x="3" y="78"/>
                </a:lnTo>
                <a:lnTo>
                  <a:pt x="11" y="57"/>
                </a:lnTo>
                <a:lnTo>
                  <a:pt x="23" y="38"/>
                </a:lnTo>
                <a:lnTo>
                  <a:pt x="40" y="22"/>
                </a:lnTo>
                <a:lnTo>
                  <a:pt x="59" y="11"/>
                </a:lnTo>
                <a:lnTo>
                  <a:pt x="81" y="3"/>
                </a:lnTo>
                <a:lnTo>
                  <a:pt x="104" y="0"/>
                </a:lnTo>
                <a:close/>
              </a:path>
            </a:pathLst>
          </a:custGeom>
          <a:solidFill>
            <a:srgbClr val="BFBFB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8" name="Freeform 9">
            <a:extLst>
              <a:ext uri="{FF2B5EF4-FFF2-40B4-BE49-F238E27FC236}">
                <a16:creationId xmlns:a16="http://schemas.microsoft.com/office/drawing/2014/main" id="{259433BF-DE02-4641-97E0-09C8EA15DEB4}"/>
              </a:ext>
            </a:extLst>
          </xdr:cNvPr>
          <xdr:cNvSpPr>
            <a:spLocks noEditPoints="1"/>
          </xdr:cNvSpPr>
        </xdr:nvSpPr>
        <xdr:spPr bwMode="auto">
          <a:xfrm>
            <a:off x="175" y="34"/>
            <a:ext cx="42" cy="43"/>
          </a:xfrm>
          <a:custGeom>
            <a:avLst/>
            <a:gdLst>
              <a:gd name="T0" fmla="*/ 98 w 856"/>
              <a:gd name="T1" fmla="*/ 8 h 822"/>
              <a:gd name="T2" fmla="*/ 50 w 856"/>
              <a:gd name="T3" fmla="*/ 30 h 822"/>
              <a:gd name="T4" fmla="*/ 17 w 856"/>
              <a:gd name="T5" fmla="*/ 71 h 822"/>
              <a:gd name="T6" fmla="*/ 4 w 856"/>
              <a:gd name="T7" fmla="*/ 122 h 822"/>
              <a:gd name="T8" fmla="*/ 8 w 856"/>
              <a:gd name="T9" fmla="*/ 727 h 822"/>
              <a:gd name="T10" fmla="*/ 31 w 856"/>
              <a:gd name="T11" fmla="*/ 774 h 822"/>
              <a:gd name="T12" fmla="*/ 73 w 856"/>
              <a:gd name="T13" fmla="*/ 806 h 822"/>
              <a:gd name="T14" fmla="*/ 127 w 856"/>
              <a:gd name="T15" fmla="*/ 818 h 822"/>
              <a:gd name="T16" fmla="*/ 758 w 856"/>
              <a:gd name="T17" fmla="*/ 815 h 822"/>
              <a:gd name="T18" fmla="*/ 806 w 856"/>
              <a:gd name="T19" fmla="*/ 792 h 822"/>
              <a:gd name="T20" fmla="*/ 840 w 856"/>
              <a:gd name="T21" fmla="*/ 753 h 822"/>
              <a:gd name="T22" fmla="*/ 852 w 856"/>
              <a:gd name="T23" fmla="*/ 701 h 822"/>
              <a:gd name="T24" fmla="*/ 849 w 856"/>
              <a:gd name="T25" fmla="*/ 95 h 822"/>
              <a:gd name="T26" fmla="*/ 825 w 856"/>
              <a:gd name="T27" fmla="*/ 48 h 822"/>
              <a:gd name="T28" fmla="*/ 784 w 856"/>
              <a:gd name="T29" fmla="*/ 16 h 822"/>
              <a:gd name="T30" fmla="*/ 731 w 856"/>
              <a:gd name="T31" fmla="*/ 5 h 822"/>
              <a:gd name="T32" fmla="*/ 127 w 856"/>
              <a:gd name="T33" fmla="*/ 0 h 822"/>
              <a:gd name="T34" fmla="*/ 756 w 856"/>
              <a:gd name="T35" fmla="*/ 3 h 822"/>
              <a:gd name="T36" fmla="*/ 801 w 856"/>
              <a:gd name="T37" fmla="*/ 21 h 822"/>
              <a:gd name="T38" fmla="*/ 834 w 856"/>
              <a:gd name="T39" fmla="*/ 54 h 822"/>
              <a:gd name="T40" fmla="*/ 854 w 856"/>
              <a:gd name="T41" fmla="*/ 98 h 822"/>
              <a:gd name="T42" fmla="*/ 856 w 856"/>
              <a:gd name="T43" fmla="*/ 701 h 822"/>
              <a:gd name="T44" fmla="*/ 847 w 856"/>
              <a:gd name="T45" fmla="*/ 748 h 822"/>
              <a:gd name="T46" fmla="*/ 820 w 856"/>
              <a:gd name="T47" fmla="*/ 787 h 822"/>
              <a:gd name="T48" fmla="*/ 779 w 856"/>
              <a:gd name="T49" fmla="*/ 813 h 822"/>
              <a:gd name="T50" fmla="*/ 731 w 856"/>
              <a:gd name="T51" fmla="*/ 822 h 822"/>
              <a:gd name="T52" fmla="*/ 101 w 856"/>
              <a:gd name="T53" fmla="*/ 820 h 822"/>
              <a:gd name="T54" fmla="*/ 56 w 856"/>
              <a:gd name="T55" fmla="*/ 802 h 822"/>
              <a:gd name="T56" fmla="*/ 22 w 856"/>
              <a:gd name="T57" fmla="*/ 769 h 822"/>
              <a:gd name="T58" fmla="*/ 3 w 856"/>
              <a:gd name="T59" fmla="*/ 725 h 822"/>
              <a:gd name="T60" fmla="*/ 0 w 856"/>
              <a:gd name="T61" fmla="*/ 122 h 822"/>
              <a:gd name="T62" fmla="*/ 10 w 856"/>
              <a:gd name="T63" fmla="*/ 75 h 822"/>
              <a:gd name="T64" fmla="*/ 38 w 856"/>
              <a:gd name="T65" fmla="*/ 36 h 822"/>
              <a:gd name="T66" fmla="*/ 77 w 856"/>
              <a:gd name="T67" fmla="*/ 10 h 822"/>
              <a:gd name="T68" fmla="*/ 127 w 856"/>
              <a:gd name="T69" fmla="*/ 0 h 82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</a:cxnLst>
            <a:rect l="0" t="0" r="r" b="b"/>
            <a:pathLst>
              <a:path w="856" h="822">
                <a:moveTo>
                  <a:pt x="127" y="5"/>
                </a:moveTo>
                <a:lnTo>
                  <a:pt x="98" y="8"/>
                </a:lnTo>
                <a:lnTo>
                  <a:pt x="73" y="16"/>
                </a:lnTo>
                <a:lnTo>
                  <a:pt x="50" y="30"/>
                </a:lnTo>
                <a:lnTo>
                  <a:pt x="31" y="48"/>
                </a:lnTo>
                <a:lnTo>
                  <a:pt x="17" y="71"/>
                </a:lnTo>
                <a:lnTo>
                  <a:pt x="8" y="95"/>
                </a:lnTo>
                <a:lnTo>
                  <a:pt x="4" y="122"/>
                </a:lnTo>
                <a:lnTo>
                  <a:pt x="4" y="701"/>
                </a:lnTo>
                <a:lnTo>
                  <a:pt x="8" y="727"/>
                </a:lnTo>
                <a:lnTo>
                  <a:pt x="17" y="753"/>
                </a:lnTo>
                <a:lnTo>
                  <a:pt x="31" y="774"/>
                </a:lnTo>
                <a:lnTo>
                  <a:pt x="50" y="792"/>
                </a:lnTo>
                <a:lnTo>
                  <a:pt x="73" y="806"/>
                </a:lnTo>
                <a:lnTo>
                  <a:pt x="98" y="815"/>
                </a:lnTo>
                <a:lnTo>
                  <a:pt x="127" y="818"/>
                </a:lnTo>
                <a:lnTo>
                  <a:pt x="731" y="818"/>
                </a:lnTo>
                <a:lnTo>
                  <a:pt x="758" y="815"/>
                </a:lnTo>
                <a:lnTo>
                  <a:pt x="784" y="806"/>
                </a:lnTo>
                <a:lnTo>
                  <a:pt x="806" y="792"/>
                </a:lnTo>
                <a:lnTo>
                  <a:pt x="825" y="774"/>
                </a:lnTo>
                <a:lnTo>
                  <a:pt x="840" y="753"/>
                </a:lnTo>
                <a:lnTo>
                  <a:pt x="849" y="727"/>
                </a:lnTo>
                <a:lnTo>
                  <a:pt x="852" y="701"/>
                </a:lnTo>
                <a:lnTo>
                  <a:pt x="852" y="122"/>
                </a:lnTo>
                <a:lnTo>
                  <a:pt x="849" y="95"/>
                </a:lnTo>
                <a:lnTo>
                  <a:pt x="840" y="71"/>
                </a:lnTo>
                <a:lnTo>
                  <a:pt x="825" y="48"/>
                </a:lnTo>
                <a:lnTo>
                  <a:pt x="806" y="30"/>
                </a:lnTo>
                <a:lnTo>
                  <a:pt x="784" y="16"/>
                </a:lnTo>
                <a:lnTo>
                  <a:pt x="758" y="8"/>
                </a:lnTo>
                <a:lnTo>
                  <a:pt x="731" y="5"/>
                </a:lnTo>
                <a:lnTo>
                  <a:pt x="127" y="5"/>
                </a:lnTo>
                <a:close/>
                <a:moveTo>
                  <a:pt x="127" y="0"/>
                </a:moveTo>
                <a:lnTo>
                  <a:pt x="731" y="0"/>
                </a:lnTo>
                <a:lnTo>
                  <a:pt x="756" y="3"/>
                </a:lnTo>
                <a:lnTo>
                  <a:pt x="779" y="10"/>
                </a:lnTo>
                <a:lnTo>
                  <a:pt x="801" y="21"/>
                </a:lnTo>
                <a:lnTo>
                  <a:pt x="820" y="36"/>
                </a:lnTo>
                <a:lnTo>
                  <a:pt x="834" y="54"/>
                </a:lnTo>
                <a:lnTo>
                  <a:pt x="847" y="75"/>
                </a:lnTo>
                <a:lnTo>
                  <a:pt x="854" y="98"/>
                </a:lnTo>
                <a:lnTo>
                  <a:pt x="856" y="122"/>
                </a:lnTo>
                <a:lnTo>
                  <a:pt x="856" y="701"/>
                </a:lnTo>
                <a:lnTo>
                  <a:pt x="854" y="725"/>
                </a:lnTo>
                <a:lnTo>
                  <a:pt x="847" y="748"/>
                </a:lnTo>
                <a:lnTo>
                  <a:pt x="834" y="769"/>
                </a:lnTo>
                <a:lnTo>
                  <a:pt x="820" y="787"/>
                </a:lnTo>
                <a:lnTo>
                  <a:pt x="801" y="802"/>
                </a:lnTo>
                <a:lnTo>
                  <a:pt x="779" y="813"/>
                </a:lnTo>
                <a:lnTo>
                  <a:pt x="756" y="820"/>
                </a:lnTo>
                <a:lnTo>
                  <a:pt x="731" y="822"/>
                </a:lnTo>
                <a:lnTo>
                  <a:pt x="127" y="822"/>
                </a:lnTo>
                <a:lnTo>
                  <a:pt x="101" y="820"/>
                </a:lnTo>
                <a:lnTo>
                  <a:pt x="77" y="813"/>
                </a:lnTo>
                <a:lnTo>
                  <a:pt x="56" y="802"/>
                </a:lnTo>
                <a:lnTo>
                  <a:pt x="38" y="787"/>
                </a:lnTo>
                <a:lnTo>
                  <a:pt x="22" y="769"/>
                </a:lnTo>
                <a:lnTo>
                  <a:pt x="10" y="748"/>
                </a:lnTo>
                <a:lnTo>
                  <a:pt x="3" y="725"/>
                </a:lnTo>
                <a:lnTo>
                  <a:pt x="0" y="701"/>
                </a:lnTo>
                <a:lnTo>
                  <a:pt x="0" y="122"/>
                </a:lnTo>
                <a:lnTo>
                  <a:pt x="3" y="98"/>
                </a:lnTo>
                <a:lnTo>
                  <a:pt x="10" y="75"/>
                </a:lnTo>
                <a:lnTo>
                  <a:pt x="22" y="54"/>
                </a:lnTo>
                <a:lnTo>
                  <a:pt x="38" y="36"/>
                </a:lnTo>
                <a:lnTo>
                  <a:pt x="56" y="21"/>
                </a:lnTo>
                <a:lnTo>
                  <a:pt x="77" y="10"/>
                </a:lnTo>
                <a:lnTo>
                  <a:pt x="101" y="3"/>
                </a:lnTo>
                <a:lnTo>
                  <a:pt x="127" y="0"/>
                </a:lnTo>
                <a:close/>
              </a:path>
            </a:pathLst>
          </a:custGeom>
          <a:solidFill>
            <a:srgbClr val="BFBFB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9" name="Freeform 10">
            <a:extLst>
              <a:ext uri="{FF2B5EF4-FFF2-40B4-BE49-F238E27FC236}">
                <a16:creationId xmlns:a16="http://schemas.microsoft.com/office/drawing/2014/main" id="{809D7C6A-7D85-4E5D-BEC3-3C5948246F96}"/>
              </a:ext>
            </a:extLst>
          </xdr:cNvPr>
          <xdr:cNvSpPr>
            <a:spLocks noEditPoints="1"/>
          </xdr:cNvSpPr>
        </xdr:nvSpPr>
        <xdr:spPr bwMode="auto">
          <a:xfrm>
            <a:off x="232" y="35"/>
            <a:ext cx="40" cy="41"/>
          </a:xfrm>
          <a:custGeom>
            <a:avLst/>
            <a:gdLst>
              <a:gd name="T0" fmla="*/ 80 w 799"/>
              <a:gd name="T1" fmla="*/ 7 h 768"/>
              <a:gd name="T2" fmla="*/ 41 w 799"/>
              <a:gd name="T3" fmla="*/ 25 h 768"/>
              <a:gd name="T4" fmla="*/ 13 w 799"/>
              <a:gd name="T5" fmla="*/ 59 h 768"/>
              <a:gd name="T6" fmla="*/ 4 w 799"/>
              <a:gd name="T7" fmla="*/ 100 h 768"/>
              <a:gd name="T8" fmla="*/ 6 w 799"/>
              <a:gd name="T9" fmla="*/ 690 h 768"/>
              <a:gd name="T10" fmla="*/ 26 w 799"/>
              <a:gd name="T11" fmla="*/ 728 h 768"/>
              <a:gd name="T12" fmla="*/ 59 w 799"/>
              <a:gd name="T13" fmla="*/ 754 h 768"/>
              <a:gd name="T14" fmla="*/ 104 w 799"/>
              <a:gd name="T15" fmla="*/ 764 h 768"/>
              <a:gd name="T16" fmla="*/ 718 w 799"/>
              <a:gd name="T17" fmla="*/ 761 h 768"/>
              <a:gd name="T18" fmla="*/ 757 w 799"/>
              <a:gd name="T19" fmla="*/ 743 h 768"/>
              <a:gd name="T20" fmla="*/ 784 w 799"/>
              <a:gd name="T21" fmla="*/ 710 h 768"/>
              <a:gd name="T22" fmla="*/ 794 w 799"/>
              <a:gd name="T23" fmla="*/ 668 h 768"/>
              <a:gd name="T24" fmla="*/ 792 w 799"/>
              <a:gd name="T25" fmla="*/ 79 h 768"/>
              <a:gd name="T26" fmla="*/ 772 w 799"/>
              <a:gd name="T27" fmla="*/ 41 h 768"/>
              <a:gd name="T28" fmla="*/ 739 w 799"/>
              <a:gd name="T29" fmla="*/ 14 h 768"/>
              <a:gd name="T30" fmla="*/ 695 w 799"/>
              <a:gd name="T31" fmla="*/ 5 h 768"/>
              <a:gd name="T32" fmla="*/ 104 w 799"/>
              <a:gd name="T33" fmla="*/ 0 h 768"/>
              <a:gd name="T34" fmla="*/ 719 w 799"/>
              <a:gd name="T35" fmla="*/ 3 h 768"/>
              <a:gd name="T36" fmla="*/ 760 w 799"/>
              <a:gd name="T37" fmla="*/ 22 h 768"/>
              <a:gd name="T38" fmla="*/ 788 w 799"/>
              <a:gd name="T39" fmla="*/ 57 h 768"/>
              <a:gd name="T40" fmla="*/ 799 w 799"/>
              <a:gd name="T41" fmla="*/ 100 h 768"/>
              <a:gd name="T42" fmla="*/ 797 w 799"/>
              <a:gd name="T43" fmla="*/ 691 h 768"/>
              <a:gd name="T44" fmla="*/ 776 w 799"/>
              <a:gd name="T45" fmla="*/ 731 h 768"/>
              <a:gd name="T46" fmla="*/ 741 w 799"/>
              <a:gd name="T47" fmla="*/ 758 h 768"/>
              <a:gd name="T48" fmla="*/ 695 w 799"/>
              <a:gd name="T49" fmla="*/ 768 h 768"/>
              <a:gd name="T50" fmla="*/ 79 w 799"/>
              <a:gd name="T51" fmla="*/ 765 h 768"/>
              <a:gd name="T52" fmla="*/ 39 w 799"/>
              <a:gd name="T53" fmla="*/ 746 h 768"/>
              <a:gd name="T54" fmla="*/ 10 w 799"/>
              <a:gd name="T55" fmla="*/ 712 h 768"/>
              <a:gd name="T56" fmla="*/ 0 w 799"/>
              <a:gd name="T57" fmla="*/ 668 h 768"/>
              <a:gd name="T58" fmla="*/ 2 w 799"/>
              <a:gd name="T59" fmla="*/ 78 h 768"/>
              <a:gd name="T60" fmla="*/ 22 w 799"/>
              <a:gd name="T61" fmla="*/ 38 h 768"/>
              <a:gd name="T62" fmla="*/ 57 w 799"/>
              <a:gd name="T63" fmla="*/ 11 h 768"/>
              <a:gd name="T64" fmla="*/ 104 w 799"/>
              <a:gd name="T65" fmla="*/ 0 h 76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</a:cxnLst>
            <a:rect l="0" t="0" r="r" b="b"/>
            <a:pathLst>
              <a:path w="799" h="768">
                <a:moveTo>
                  <a:pt x="104" y="5"/>
                </a:moveTo>
                <a:lnTo>
                  <a:pt x="80" y="7"/>
                </a:lnTo>
                <a:lnTo>
                  <a:pt x="59" y="14"/>
                </a:lnTo>
                <a:lnTo>
                  <a:pt x="41" y="25"/>
                </a:lnTo>
                <a:lnTo>
                  <a:pt x="26" y="41"/>
                </a:lnTo>
                <a:lnTo>
                  <a:pt x="13" y="59"/>
                </a:lnTo>
                <a:lnTo>
                  <a:pt x="6" y="79"/>
                </a:lnTo>
                <a:lnTo>
                  <a:pt x="4" y="100"/>
                </a:lnTo>
                <a:lnTo>
                  <a:pt x="4" y="668"/>
                </a:lnTo>
                <a:lnTo>
                  <a:pt x="6" y="690"/>
                </a:lnTo>
                <a:lnTo>
                  <a:pt x="13" y="710"/>
                </a:lnTo>
                <a:lnTo>
                  <a:pt x="26" y="728"/>
                </a:lnTo>
                <a:lnTo>
                  <a:pt x="41" y="743"/>
                </a:lnTo>
                <a:lnTo>
                  <a:pt x="59" y="754"/>
                </a:lnTo>
                <a:lnTo>
                  <a:pt x="80" y="761"/>
                </a:lnTo>
                <a:lnTo>
                  <a:pt x="104" y="764"/>
                </a:lnTo>
                <a:lnTo>
                  <a:pt x="695" y="764"/>
                </a:lnTo>
                <a:lnTo>
                  <a:pt x="718" y="761"/>
                </a:lnTo>
                <a:lnTo>
                  <a:pt x="739" y="754"/>
                </a:lnTo>
                <a:lnTo>
                  <a:pt x="757" y="743"/>
                </a:lnTo>
                <a:lnTo>
                  <a:pt x="772" y="728"/>
                </a:lnTo>
                <a:lnTo>
                  <a:pt x="784" y="710"/>
                </a:lnTo>
                <a:lnTo>
                  <a:pt x="792" y="690"/>
                </a:lnTo>
                <a:lnTo>
                  <a:pt x="794" y="668"/>
                </a:lnTo>
                <a:lnTo>
                  <a:pt x="794" y="100"/>
                </a:lnTo>
                <a:lnTo>
                  <a:pt x="792" y="79"/>
                </a:lnTo>
                <a:lnTo>
                  <a:pt x="784" y="59"/>
                </a:lnTo>
                <a:lnTo>
                  <a:pt x="772" y="41"/>
                </a:lnTo>
                <a:lnTo>
                  <a:pt x="757" y="25"/>
                </a:lnTo>
                <a:lnTo>
                  <a:pt x="739" y="14"/>
                </a:lnTo>
                <a:lnTo>
                  <a:pt x="718" y="7"/>
                </a:lnTo>
                <a:lnTo>
                  <a:pt x="695" y="5"/>
                </a:lnTo>
                <a:lnTo>
                  <a:pt x="104" y="5"/>
                </a:lnTo>
                <a:close/>
                <a:moveTo>
                  <a:pt x="104" y="0"/>
                </a:moveTo>
                <a:lnTo>
                  <a:pt x="695" y="0"/>
                </a:lnTo>
                <a:lnTo>
                  <a:pt x="719" y="3"/>
                </a:lnTo>
                <a:lnTo>
                  <a:pt x="741" y="11"/>
                </a:lnTo>
                <a:lnTo>
                  <a:pt x="760" y="22"/>
                </a:lnTo>
                <a:lnTo>
                  <a:pt x="776" y="38"/>
                </a:lnTo>
                <a:lnTo>
                  <a:pt x="788" y="57"/>
                </a:lnTo>
                <a:lnTo>
                  <a:pt x="797" y="78"/>
                </a:lnTo>
                <a:lnTo>
                  <a:pt x="799" y="100"/>
                </a:lnTo>
                <a:lnTo>
                  <a:pt x="799" y="668"/>
                </a:lnTo>
                <a:lnTo>
                  <a:pt x="797" y="691"/>
                </a:lnTo>
                <a:lnTo>
                  <a:pt x="788" y="712"/>
                </a:lnTo>
                <a:lnTo>
                  <a:pt x="776" y="731"/>
                </a:lnTo>
                <a:lnTo>
                  <a:pt x="760" y="746"/>
                </a:lnTo>
                <a:lnTo>
                  <a:pt x="741" y="758"/>
                </a:lnTo>
                <a:lnTo>
                  <a:pt x="719" y="765"/>
                </a:lnTo>
                <a:lnTo>
                  <a:pt x="695" y="768"/>
                </a:lnTo>
                <a:lnTo>
                  <a:pt x="104" y="768"/>
                </a:lnTo>
                <a:lnTo>
                  <a:pt x="79" y="765"/>
                </a:lnTo>
                <a:lnTo>
                  <a:pt x="57" y="758"/>
                </a:lnTo>
                <a:lnTo>
                  <a:pt x="39" y="746"/>
                </a:lnTo>
                <a:lnTo>
                  <a:pt x="22" y="731"/>
                </a:lnTo>
                <a:lnTo>
                  <a:pt x="10" y="712"/>
                </a:lnTo>
                <a:lnTo>
                  <a:pt x="2" y="691"/>
                </a:lnTo>
                <a:lnTo>
                  <a:pt x="0" y="668"/>
                </a:lnTo>
                <a:lnTo>
                  <a:pt x="0" y="100"/>
                </a:lnTo>
                <a:lnTo>
                  <a:pt x="2" y="78"/>
                </a:lnTo>
                <a:lnTo>
                  <a:pt x="10" y="57"/>
                </a:lnTo>
                <a:lnTo>
                  <a:pt x="22" y="38"/>
                </a:lnTo>
                <a:lnTo>
                  <a:pt x="39" y="22"/>
                </a:lnTo>
                <a:lnTo>
                  <a:pt x="57" y="11"/>
                </a:lnTo>
                <a:lnTo>
                  <a:pt x="79" y="3"/>
                </a:lnTo>
                <a:lnTo>
                  <a:pt x="104" y="0"/>
                </a:lnTo>
                <a:close/>
              </a:path>
            </a:pathLst>
          </a:custGeom>
          <a:solidFill>
            <a:srgbClr val="BFBFB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30" name="Freeform 11">
            <a:extLst>
              <a:ext uri="{FF2B5EF4-FFF2-40B4-BE49-F238E27FC236}">
                <a16:creationId xmlns:a16="http://schemas.microsoft.com/office/drawing/2014/main" id="{0BB98AC1-F39E-4D64-BE6C-4793BDEAA65E}"/>
              </a:ext>
            </a:extLst>
          </xdr:cNvPr>
          <xdr:cNvSpPr>
            <a:spLocks noEditPoints="1"/>
          </xdr:cNvSpPr>
        </xdr:nvSpPr>
        <xdr:spPr bwMode="auto">
          <a:xfrm>
            <a:off x="230" y="34"/>
            <a:ext cx="43" cy="43"/>
          </a:xfrm>
          <a:custGeom>
            <a:avLst/>
            <a:gdLst>
              <a:gd name="T0" fmla="*/ 99 w 857"/>
              <a:gd name="T1" fmla="*/ 8 h 822"/>
              <a:gd name="T2" fmla="*/ 51 w 857"/>
              <a:gd name="T3" fmla="*/ 30 h 822"/>
              <a:gd name="T4" fmla="*/ 17 w 857"/>
              <a:gd name="T5" fmla="*/ 71 h 822"/>
              <a:gd name="T6" fmla="*/ 6 w 857"/>
              <a:gd name="T7" fmla="*/ 122 h 822"/>
              <a:gd name="T8" fmla="*/ 9 w 857"/>
              <a:gd name="T9" fmla="*/ 727 h 822"/>
              <a:gd name="T10" fmla="*/ 32 w 857"/>
              <a:gd name="T11" fmla="*/ 774 h 822"/>
              <a:gd name="T12" fmla="*/ 74 w 857"/>
              <a:gd name="T13" fmla="*/ 806 h 822"/>
              <a:gd name="T14" fmla="*/ 127 w 857"/>
              <a:gd name="T15" fmla="*/ 818 h 822"/>
              <a:gd name="T16" fmla="*/ 758 w 857"/>
              <a:gd name="T17" fmla="*/ 815 h 822"/>
              <a:gd name="T18" fmla="*/ 808 w 857"/>
              <a:gd name="T19" fmla="*/ 792 h 822"/>
              <a:gd name="T20" fmla="*/ 840 w 857"/>
              <a:gd name="T21" fmla="*/ 753 h 822"/>
              <a:gd name="T22" fmla="*/ 853 w 857"/>
              <a:gd name="T23" fmla="*/ 701 h 822"/>
              <a:gd name="T24" fmla="*/ 850 w 857"/>
              <a:gd name="T25" fmla="*/ 95 h 822"/>
              <a:gd name="T26" fmla="*/ 827 w 857"/>
              <a:gd name="T27" fmla="*/ 48 h 822"/>
              <a:gd name="T28" fmla="*/ 785 w 857"/>
              <a:gd name="T29" fmla="*/ 16 h 822"/>
              <a:gd name="T30" fmla="*/ 731 w 857"/>
              <a:gd name="T31" fmla="*/ 5 h 822"/>
              <a:gd name="T32" fmla="*/ 127 w 857"/>
              <a:gd name="T33" fmla="*/ 0 h 822"/>
              <a:gd name="T34" fmla="*/ 756 w 857"/>
              <a:gd name="T35" fmla="*/ 3 h 822"/>
              <a:gd name="T36" fmla="*/ 801 w 857"/>
              <a:gd name="T37" fmla="*/ 21 h 822"/>
              <a:gd name="T38" fmla="*/ 836 w 857"/>
              <a:gd name="T39" fmla="*/ 54 h 822"/>
              <a:gd name="T40" fmla="*/ 855 w 857"/>
              <a:gd name="T41" fmla="*/ 98 h 822"/>
              <a:gd name="T42" fmla="*/ 857 w 857"/>
              <a:gd name="T43" fmla="*/ 701 h 822"/>
              <a:gd name="T44" fmla="*/ 848 w 857"/>
              <a:gd name="T45" fmla="*/ 748 h 822"/>
              <a:gd name="T46" fmla="*/ 820 w 857"/>
              <a:gd name="T47" fmla="*/ 787 h 822"/>
              <a:gd name="T48" fmla="*/ 780 w 857"/>
              <a:gd name="T49" fmla="*/ 813 h 822"/>
              <a:gd name="T50" fmla="*/ 731 w 857"/>
              <a:gd name="T51" fmla="*/ 822 h 822"/>
              <a:gd name="T52" fmla="*/ 102 w 857"/>
              <a:gd name="T53" fmla="*/ 820 h 822"/>
              <a:gd name="T54" fmla="*/ 57 w 857"/>
              <a:gd name="T55" fmla="*/ 802 h 822"/>
              <a:gd name="T56" fmla="*/ 22 w 857"/>
              <a:gd name="T57" fmla="*/ 769 h 822"/>
              <a:gd name="T58" fmla="*/ 4 w 857"/>
              <a:gd name="T59" fmla="*/ 725 h 822"/>
              <a:gd name="T60" fmla="*/ 0 w 857"/>
              <a:gd name="T61" fmla="*/ 122 h 822"/>
              <a:gd name="T62" fmla="*/ 11 w 857"/>
              <a:gd name="T63" fmla="*/ 75 h 822"/>
              <a:gd name="T64" fmla="*/ 38 w 857"/>
              <a:gd name="T65" fmla="*/ 36 h 822"/>
              <a:gd name="T66" fmla="*/ 78 w 857"/>
              <a:gd name="T67" fmla="*/ 10 h 822"/>
              <a:gd name="T68" fmla="*/ 127 w 857"/>
              <a:gd name="T69" fmla="*/ 0 h 82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</a:cxnLst>
            <a:rect l="0" t="0" r="r" b="b"/>
            <a:pathLst>
              <a:path w="857" h="822">
                <a:moveTo>
                  <a:pt x="127" y="5"/>
                </a:moveTo>
                <a:lnTo>
                  <a:pt x="99" y="8"/>
                </a:lnTo>
                <a:lnTo>
                  <a:pt x="74" y="16"/>
                </a:lnTo>
                <a:lnTo>
                  <a:pt x="51" y="30"/>
                </a:lnTo>
                <a:lnTo>
                  <a:pt x="32" y="48"/>
                </a:lnTo>
                <a:lnTo>
                  <a:pt x="17" y="71"/>
                </a:lnTo>
                <a:lnTo>
                  <a:pt x="9" y="95"/>
                </a:lnTo>
                <a:lnTo>
                  <a:pt x="6" y="122"/>
                </a:lnTo>
                <a:lnTo>
                  <a:pt x="6" y="701"/>
                </a:lnTo>
                <a:lnTo>
                  <a:pt x="9" y="727"/>
                </a:lnTo>
                <a:lnTo>
                  <a:pt x="17" y="753"/>
                </a:lnTo>
                <a:lnTo>
                  <a:pt x="32" y="774"/>
                </a:lnTo>
                <a:lnTo>
                  <a:pt x="51" y="792"/>
                </a:lnTo>
                <a:lnTo>
                  <a:pt x="74" y="806"/>
                </a:lnTo>
                <a:lnTo>
                  <a:pt x="99" y="815"/>
                </a:lnTo>
                <a:lnTo>
                  <a:pt x="127" y="818"/>
                </a:lnTo>
                <a:lnTo>
                  <a:pt x="731" y="818"/>
                </a:lnTo>
                <a:lnTo>
                  <a:pt x="758" y="815"/>
                </a:lnTo>
                <a:lnTo>
                  <a:pt x="785" y="806"/>
                </a:lnTo>
                <a:lnTo>
                  <a:pt x="808" y="792"/>
                </a:lnTo>
                <a:lnTo>
                  <a:pt x="827" y="774"/>
                </a:lnTo>
                <a:lnTo>
                  <a:pt x="840" y="753"/>
                </a:lnTo>
                <a:lnTo>
                  <a:pt x="850" y="727"/>
                </a:lnTo>
                <a:lnTo>
                  <a:pt x="853" y="701"/>
                </a:lnTo>
                <a:lnTo>
                  <a:pt x="853" y="122"/>
                </a:lnTo>
                <a:lnTo>
                  <a:pt x="850" y="95"/>
                </a:lnTo>
                <a:lnTo>
                  <a:pt x="840" y="71"/>
                </a:lnTo>
                <a:lnTo>
                  <a:pt x="827" y="48"/>
                </a:lnTo>
                <a:lnTo>
                  <a:pt x="808" y="30"/>
                </a:lnTo>
                <a:lnTo>
                  <a:pt x="785" y="16"/>
                </a:lnTo>
                <a:lnTo>
                  <a:pt x="758" y="8"/>
                </a:lnTo>
                <a:lnTo>
                  <a:pt x="731" y="5"/>
                </a:lnTo>
                <a:lnTo>
                  <a:pt x="127" y="5"/>
                </a:lnTo>
                <a:close/>
                <a:moveTo>
                  <a:pt x="127" y="0"/>
                </a:moveTo>
                <a:lnTo>
                  <a:pt x="731" y="0"/>
                </a:lnTo>
                <a:lnTo>
                  <a:pt x="756" y="3"/>
                </a:lnTo>
                <a:lnTo>
                  <a:pt x="780" y="10"/>
                </a:lnTo>
                <a:lnTo>
                  <a:pt x="801" y="21"/>
                </a:lnTo>
                <a:lnTo>
                  <a:pt x="820" y="36"/>
                </a:lnTo>
                <a:lnTo>
                  <a:pt x="836" y="54"/>
                </a:lnTo>
                <a:lnTo>
                  <a:pt x="848" y="75"/>
                </a:lnTo>
                <a:lnTo>
                  <a:pt x="855" y="98"/>
                </a:lnTo>
                <a:lnTo>
                  <a:pt x="857" y="122"/>
                </a:lnTo>
                <a:lnTo>
                  <a:pt x="857" y="701"/>
                </a:lnTo>
                <a:lnTo>
                  <a:pt x="855" y="725"/>
                </a:lnTo>
                <a:lnTo>
                  <a:pt x="848" y="748"/>
                </a:lnTo>
                <a:lnTo>
                  <a:pt x="836" y="769"/>
                </a:lnTo>
                <a:lnTo>
                  <a:pt x="820" y="787"/>
                </a:lnTo>
                <a:lnTo>
                  <a:pt x="801" y="802"/>
                </a:lnTo>
                <a:lnTo>
                  <a:pt x="780" y="813"/>
                </a:lnTo>
                <a:lnTo>
                  <a:pt x="756" y="820"/>
                </a:lnTo>
                <a:lnTo>
                  <a:pt x="731" y="822"/>
                </a:lnTo>
                <a:lnTo>
                  <a:pt x="127" y="822"/>
                </a:lnTo>
                <a:lnTo>
                  <a:pt x="102" y="820"/>
                </a:lnTo>
                <a:lnTo>
                  <a:pt x="78" y="813"/>
                </a:lnTo>
                <a:lnTo>
                  <a:pt x="57" y="802"/>
                </a:lnTo>
                <a:lnTo>
                  <a:pt x="38" y="787"/>
                </a:lnTo>
                <a:lnTo>
                  <a:pt x="22" y="769"/>
                </a:lnTo>
                <a:lnTo>
                  <a:pt x="11" y="748"/>
                </a:lnTo>
                <a:lnTo>
                  <a:pt x="4" y="725"/>
                </a:lnTo>
                <a:lnTo>
                  <a:pt x="0" y="701"/>
                </a:lnTo>
                <a:lnTo>
                  <a:pt x="0" y="122"/>
                </a:lnTo>
                <a:lnTo>
                  <a:pt x="4" y="98"/>
                </a:lnTo>
                <a:lnTo>
                  <a:pt x="11" y="75"/>
                </a:lnTo>
                <a:lnTo>
                  <a:pt x="22" y="54"/>
                </a:lnTo>
                <a:lnTo>
                  <a:pt x="38" y="36"/>
                </a:lnTo>
                <a:lnTo>
                  <a:pt x="57" y="21"/>
                </a:lnTo>
                <a:lnTo>
                  <a:pt x="78" y="10"/>
                </a:lnTo>
                <a:lnTo>
                  <a:pt x="102" y="3"/>
                </a:lnTo>
                <a:lnTo>
                  <a:pt x="127" y="0"/>
                </a:lnTo>
                <a:close/>
              </a:path>
            </a:pathLst>
          </a:custGeom>
          <a:solidFill>
            <a:srgbClr val="BFBFB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31" name="Freeform 12">
            <a:extLst>
              <a:ext uri="{FF2B5EF4-FFF2-40B4-BE49-F238E27FC236}">
                <a16:creationId xmlns:a16="http://schemas.microsoft.com/office/drawing/2014/main" id="{1E004765-0FDF-4B9B-90E4-F564494E8DA6}"/>
              </a:ext>
            </a:extLst>
          </xdr:cNvPr>
          <xdr:cNvSpPr>
            <a:spLocks/>
          </xdr:cNvSpPr>
        </xdr:nvSpPr>
        <xdr:spPr bwMode="auto">
          <a:xfrm>
            <a:off x="125" y="41"/>
            <a:ext cx="30" cy="29"/>
          </a:xfrm>
          <a:custGeom>
            <a:avLst/>
            <a:gdLst>
              <a:gd name="T0" fmla="*/ 310 w 605"/>
              <a:gd name="T1" fmla="*/ 2 h 555"/>
              <a:gd name="T2" fmla="*/ 321 w 605"/>
              <a:gd name="T3" fmla="*/ 13 h 555"/>
              <a:gd name="T4" fmla="*/ 326 w 605"/>
              <a:gd name="T5" fmla="*/ 28 h 555"/>
              <a:gd name="T6" fmla="*/ 327 w 605"/>
              <a:gd name="T7" fmla="*/ 44 h 555"/>
              <a:gd name="T8" fmla="*/ 330 w 605"/>
              <a:gd name="T9" fmla="*/ 75 h 555"/>
              <a:gd name="T10" fmla="*/ 333 w 605"/>
              <a:gd name="T11" fmla="*/ 113 h 555"/>
              <a:gd name="T12" fmla="*/ 337 w 605"/>
              <a:gd name="T13" fmla="*/ 146 h 555"/>
              <a:gd name="T14" fmla="*/ 338 w 605"/>
              <a:gd name="T15" fmla="*/ 167 h 555"/>
              <a:gd name="T16" fmla="*/ 429 w 605"/>
              <a:gd name="T17" fmla="*/ 228 h 555"/>
              <a:gd name="T18" fmla="*/ 451 w 605"/>
              <a:gd name="T19" fmla="*/ 211 h 555"/>
              <a:gd name="T20" fmla="*/ 514 w 605"/>
              <a:gd name="T21" fmla="*/ 283 h 555"/>
              <a:gd name="T22" fmla="*/ 536 w 605"/>
              <a:gd name="T23" fmla="*/ 264 h 555"/>
              <a:gd name="T24" fmla="*/ 605 w 605"/>
              <a:gd name="T25" fmla="*/ 344 h 555"/>
              <a:gd name="T26" fmla="*/ 386 w 605"/>
              <a:gd name="T27" fmla="*/ 303 h 555"/>
              <a:gd name="T28" fmla="*/ 382 w 605"/>
              <a:gd name="T29" fmla="*/ 301 h 555"/>
              <a:gd name="T30" fmla="*/ 369 w 605"/>
              <a:gd name="T31" fmla="*/ 298 h 555"/>
              <a:gd name="T32" fmla="*/ 354 w 605"/>
              <a:gd name="T33" fmla="*/ 298 h 555"/>
              <a:gd name="T34" fmla="*/ 342 w 605"/>
              <a:gd name="T35" fmla="*/ 306 h 555"/>
              <a:gd name="T36" fmla="*/ 337 w 605"/>
              <a:gd name="T37" fmla="*/ 326 h 555"/>
              <a:gd name="T38" fmla="*/ 418 w 605"/>
              <a:gd name="T39" fmla="*/ 539 h 555"/>
              <a:gd name="T40" fmla="*/ 324 w 605"/>
              <a:gd name="T41" fmla="*/ 533 h 555"/>
              <a:gd name="T42" fmla="*/ 188 w 605"/>
              <a:gd name="T43" fmla="*/ 555 h 555"/>
              <a:gd name="T44" fmla="*/ 273 w 605"/>
              <a:gd name="T45" fmla="*/ 472 h 555"/>
              <a:gd name="T46" fmla="*/ 267 w 605"/>
              <a:gd name="T47" fmla="*/ 314 h 555"/>
              <a:gd name="T48" fmla="*/ 258 w 605"/>
              <a:gd name="T49" fmla="*/ 301 h 555"/>
              <a:gd name="T50" fmla="*/ 243 w 605"/>
              <a:gd name="T51" fmla="*/ 297 h 555"/>
              <a:gd name="T52" fmla="*/ 230 w 605"/>
              <a:gd name="T53" fmla="*/ 300 h 555"/>
              <a:gd name="T54" fmla="*/ 220 w 605"/>
              <a:gd name="T55" fmla="*/ 303 h 555"/>
              <a:gd name="T56" fmla="*/ 0 w 605"/>
              <a:gd name="T57" fmla="*/ 379 h 555"/>
              <a:gd name="T58" fmla="*/ 70 w 605"/>
              <a:gd name="T59" fmla="*/ 297 h 555"/>
              <a:gd name="T60" fmla="*/ 91 w 605"/>
              <a:gd name="T61" fmla="*/ 264 h 555"/>
              <a:gd name="T62" fmla="*/ 155 w 605"/>
              <a:gd name="T63" fmla="*/ 243 h 555"/>
              <a:gd name="T64" fmla="*/ 176 w 605"/>
              <a:gd name="T65" fmla="*/ 211 h 555"/>
              <a:gd name="T66" fmla="*/ 267 w 605"/>
              <a:gd name="T67" fmla="*/ 170 h 555"/>
              <a:gd name="T68" fmla="*/ 268 w 605"/>
              <a:gd name="T69" fmla="*/ 159 h 555"/>
              <a:gd name="T70" fmla="*/ 271 w 605"/>
              <a:gd name="T71" fmla="*/ 131 h 555"/>
              <a:gd name="T72" fmla="*/ 274 w 605"/>
              <a:gd name="T73" fmla="*/ 93 h 555"/>
              <a:gd name="T74" fmla="*/ 277 w 605"/>
              <a:gd name="T75" fmla="*/ 59 h 555"/>
              <a:gd name="T76" fmla="*/ 279 w 605"/>
              <a:gd name="T77" fmla="*/ 34 h 555"/>
              <a:gd name="T78" fmla="*/ 281 w 605"/>
              <a:gd name="T79" fmla="*/ 21 h 555"/>
              <a:gd name="T80" fmla="*/ 288 w 605"/>
              <a:gd name="T81" fmla="*/ 6 h 555"/>
              <a:gd name="T82" fmla="*/ 303 w 605"/>
              <a:gd name="T83" fmla="*/ 0 h 55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</a:cxnLst>
            <a:rect l="0" t="0" r="r" b="b"/>
            <a:pathLst>
              <a:path w="605" h="555">
                <a:moveTo>
                  <a:pt x="303" y="0"/>
                </a:moveTo>
                <a:lnTo>
                  <a:pt x="310" y="2"/>
                </a:lnTo>
                <a:lnTo>
                  <a:pt x="317" y="6"/>
                </a:lnTo>
                <a:lnTo>
                  <a:pt x="321" y="13"/>
                </a:lnTo>
                <a:lnTo>
                  <a:pt x="324" y="21"/>
                </a:lnTo>
                <a:lnTo>
                  <a:pt x="326" y="28"/>
                </a:lnTo>
                <a:lnTo>
                  <a:pt x="326" y="34"/>
                </a:lnTo>
                <a:lnTo>
                  <a:pt x="327" y="44"/>
                </a:lnTo>
                <a:lnTo>
                  <a:pt x="328" y="59"/>
                </a:lnTo>
                <a:lnTo>
                  <a:pt x="330" y="75"/>
                </a:lnTo>
                <a:lnTo>
                  <a:pt x="331" y="93"/>
                </a:lnTo>
                <a:lnTo>
                  <a:pt x="333" y="113"/>
                </a:lnTo>
                <a:lnTo>
                  <a:pt x="334" y="131"/>
                </a:lnTo>
                <a:lnTo>
                  <a:pt x="337" y="146"/>
                </a:lnTo>
                <a:lnTo>
                  <a:pt x="338" y="159"/>
                </a:lnTo>
                <a:lnTo>
                  <a:pt x="338" y="167"/>
                </a:lnTo>
                <a:lnTo>
                  <a:pt x="339" y="170"/>
                </a:lnTo>
                <a:lnTo>
                  <a:pt x="429" y="228"/>
                </a:lnTo>
                <a:lnTo>
                  <a:pt x="429" y="211"/>
                </a:lnTo>
                <a:lnTo>
                  <a:pt x="451" y="211"/>
                </a:lnTo>
                <a:lnTo>
                  <a:pt x="451" y="243"/>
                </a:lnTo>
                <a:lnTo>
                  <a:pt x="514" y="283"/>
                </a:lnTo>
                <a:lnTo>
                  <a:pt x="514" y="264"/>
                </a:lnTo>
                <a:lnTo>
                  <a:pt x="536" y="264"/>
                </a:lnTo>
                <a:lnTo>
                  <a:pt x="536" y="297"/>
                </a:lnTo>
                <a:lnTo>
                  <a:pt x="605" y="344"/>
                </a:lnTo>
                <a:lnTo>
                  <a:pt x="605" y="379"/>
                </a:lnTo>
                <a:lnTo>
                  <a:pt x="386" y="303"/>
                </a:lnTo>
                <a:lnTo>
                  <a:pt x="385" y="303"/>
                </a:lnTo>
                <a:lnTo>
                  <a:pt x="382" y="301"/>
                </a:lnTo>
                <a:lnTo>
                  <a:pt x="375" y="300"/>
                </a:lnTo>
                <a:lnTo>
                  <a:pt x="369" y="298"/>
                </a:lnTo>
                <a:lnTo>
                  <a:pt x="362" y="297"/>
                </a:lnTo>
                <a:lnTo>
                  <a:pt x="354" y="298"/>
                </a:lnTo>
                <a:lnTo>
                  <a:pt x="348" y="301"/>
                </a:lnTo>
                <a:lnTo>
                  <a:pt x="342" y="306"/>
                </a:lnTo>
                <a:lnTo>
                  <a:pt x="339" y="314"/>
                </a:lnTo>
                <a:lnTo>
                  <a:pt x="337" y="326"/>
                </a:lnTo>
                <a:lnTo>
                  <a:pt x="332" y="472"/>
                </a:lnTo>
                <a:lnTo>
                  <a:pt x="418" y="539"/>
                </a:lnTo>
                <a:lnTo>
                  <a:pt x="418" y="555"/>
                </a:lnTo>
                <a:lnTo>
                  <a:pt x="324" y="533"/>
                </a:lnTo>
                <a:lnTo>
                  <a:pt x="281" y="533"/>
                </a:lnTo>
                <a:lnTo>
                  <a:pt x="188" y="555"/>
                </a:lnTo>
                <a:lnTo>
                  <a:pt x="188" y="539"/>
                </a:lnTo>
                <a:lnTo>
                  <a:pt x="273" y="472"/>
                </a:lnTo>
                <a:lnTo>
                  <a:pt x="268" y="326"/>
                </a:lnTo>
                <a:lnTo>
                  <a:pt x="267" y="314"/>
                </a:lnTo>
                <a:lnTo>
                  <a:pt x="263" y="306"/>
                </a:lnTo>
                <a:lnTo>
                  <a:pt x="258" y="301"/>
                </a:lnTo>
                <a:lnTo>
                  <a:pt x="251" y="298"/>
                </a:lnTo>
                <a:lnTo>
                  <a:pt x="243" y="297"/>
                </a:lnTo>
                <a:lnTo>
                  <a:pt x="236" y="298"/>
                </a:lnTo>
                <a:lnTo>
                  <a:pt x="230" y="300"/>
                </a:lnTo>
                <a:lnTo>
                  <a:pt x="224" y="301"/>
                </a:lnTo>
                <a:lnTo>
                  <a:pt x="220" y="303"/>
                </a:lnTo>
                <a:lnTo>
                  <a:pt x="219" y="303"/>
                </a:lnTo>
                <a:lnTo>
                  <a:pt x="0" y="379"/>
                </a:lnTo>
                <a:lnTo>
                  <a:pt x="0" y="344"/>
                </a:lnTo>
                <a:lnTo>
                  <a:pt x="70" y="297"/>
                </a:lnTo>
                <a:lnTo>
                  <a:pt x="70" y="264"/>
                </a:lnTo>
                <a:lnTo>
                  <a:pt x="91" y="264"/>
                </a:lnTo>
                <a:lnTo>
                  <a:pt x="91" y="283"/>
                </a:lnTo>
                <a:lnTo>
                  <a:pt x="155" y="243"/>
                </a:lnTo>
                <a:lnTo>
                  <a:pt x="155" y="211"/>
                </a:lnTo>
                <a:lnTo>
                  <a:pt x="176" y="211"/>
                </a:lnTo>
                <a:lnTo>
                  <a:pt x="176" y="228"/>
                </a:lnTo>
                <a:lnTo>
                  <a:pt x="267" y="170"/>
                </a:lnTo>
                <a:lnTo>
                  <a:pt x="267" y="167"/>
                </a:lnTo>
                <a:lnTo>
                  <a:pt x="268" y="159"/>
                </a:lnTo>
                <a:lnTo>
                  <a:pt x="269" y="146"/>
                </a:lnTo>
                <a:lnTo>
                  <a:pt x="271" y="131"/>
                </a:lnTo>
                <a:lnTo>
                  <a:pt x="273" y="113"/>
                </a:lnTo>
                <a:lnTo>
                  <a:pt x="274" y="93"/>
                </a:lnTo>
                <a:lnTo>
                  <a:pt x="276" y="75"/>
                </a:lnTo>
                <a:lnTo>
                  <a:pt x="277" y="59"/>
                </a:lnTo>
                <a:lnTo>
                  <a:pt x="278" y="44"/>
                </a:lnTo>
                <a:lnTo>
                  <a:pt x="279" y="34"/>
                </a:lnTo>
                <a:lnTo>
                  <a:pt x="280" y="28"/>
                </a:lnTo>
                <a:lnTo>
                  <a:pt x="281" y="21"/>
                </a:lnTo>
                <a:lnTo>
                  <a:pt x="284" y="13"/>
                </a:lnTo>
                <a:lnTo>
                  <a:pt x="288" y="6"/>
                </a:lnTo>
                <a:lnTo>
                  <a:pt x="295" y="2"/>
                </a:lnTo>
                <a:lnTo>
                  <a:pt x="303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32" name="Freeform 13">
            <a:extLst>
              <a:ext uri="{FF2B5EF4-FFF2-40B4-BE49-F238E27FC236}">
                <a16:creationId xmlns:a16="http://schemas.microsoft.com/office/drawing/2014/main" id="{B7ED6D49-2F2F-429F-8E86-FE118A989DCF}"/>
              </a:ext>
            </a:extLst>
          </xdr:cNvPr>
          <xdr:cNvSpPr>
            <a:spLocks noEditPoints="1"/>
          </xdr:cNvSpPr>
        </xdr:nvSpPr>
        <xdr:spPr bwMode="auto">
          <a:xfrm>
            <a:off x="115" y="30"/>
            <a:ext cx="51" cy="51"/>
          </a:xfrm>
          <a:custGeom>
            <a:avLst/>
            <a:gdLst>
              <a:gd name="T0" fmla="*/ 152 w 1019"/>
              <a:gd name="T1" fmla="*/ 19 h 976"/>
              <a:gd name="T2" fmla="*/ 100 w 1019"/>
              <a:gd name="T3" fmla="*/ 38 h 976"/>
              <a:gd name="T4" fmla="*/ 57 w 1019"/>
              <a:gd name="T5" fmla="*/ 73 h 976"/>
              <a:gd name="T6" fmla="*/ 29 w 1019"/>
              <a:gd name="T7" fmla="*/ 119 h 976"/>
              <a:gd name="T8" fmla="*/ 18 w 1019"/>
              <a:gd name="T9" fmla="*/ 175 h 976"/>
              <a:gd name="T10" fmla="*/ 20 w 1019"/>
              <a:gd name="T11" fmla="*/ 831 h 976"/>
              <a:gd name="T12" fmla="*/ 40 w 1019"/>
              <a:gd name="T13" fmla="*/ 882 h 976"/>
              <a:gd name="T14" fmla="*/ 77 w 1019"/>
              <a:gd name="T15" fmla="*/ 923 h 976"/>
              <a:gd name="T16" fmla="*/ 125 w 1019"/>
              <a:gd name="T17" fmla="*/ 950 h 976"/>
              <a:gd name="T18" fmla="*/ 183 w 1019"/>
              <a:gd name="T19" fmla="*/ 960 h 976"/>
              <a:gd name="T20" fmla="*/ 867 w 1019"/>
              <a:gd name="T21" fmla="*/ 957 h 976"/>
              <a:gd name="T22" fmla="*/ 920 w 1019"/>
              <a:gd name="T23" fmla="*/ 938 h 976"/>
              <a:gd name="T24" fmla="*/ 963 w 1019"/>
              <a:gd name="T25" fmla="*/ 904 h 976"/>
              <a:gd name="T26" fmla="*/ 991 w 1019"/>
              <a:gd name="T27" fmla="*/ 857 h 976"/>
              <a:gd name="T28" fmla="*/ 1001 w 1019"/>
              <a:gd name="T29" fmla="*/ 802 h 976"/>
              <a:gd name="T30" fmla="*/ 999 w 1019"/>
              <a:gd name="T31" fmla="*/ 147 h 976"/>
              <a:gd name="T32" fmla="*/ 979 w 1019"/>
              <a:gd name="T33" fmla="*/ 95 h 976"/>
              <a:gd name="T34" fmla="*/ 943 w 1019"/>
              <a:gd name="T35" fmla="*/ 54 h 976"/>
              <a:gd name="T36" fmla="*/ 894 w 1019"/>
              <a:gd name="T37" fmla="*/ 27 h 976"/>
              <a:gd name="T38" fmla="*/ 837 w 1019"/>
              <a:gd name="T39" fmla="*/ 17 h 976"/>
              <a:gd name="T40" fmla="*/ 183 w 1019"/>
              <a:gd name="T41" fmla="*/ 0 h 976"/>
              <a:gd name="T42" fmla="*/ 870 w 1019"/>
              <a:gd name="T43" fmla="*/ 3 h 976"/>
              <a:gd name="T44" fmla="*/ 928 w 1019"/>
              <a:gd name="T45" fmla="*/ 24 h 976"/>
              <a:gd name="T46" fmla="*/ 976 w 1019"/>
              <a:gd name="T47" fmla="*/ 62 h 976"/>
              <a:gd name="T48" fmla="*/ 1007 w 1019"/>
              <a:gd name="T49" fmla="*/ 113 h 976"/>
              <a:gd name="T50" fmla="*/ 1019 w 1019"/>
              <a:gd name="T51" fmla="*/ 175 h 976"/>
              <a:gd name="T52" fmla="*/ 1015 w 1019"/>
              <a:gd name="T53" fmla="*/ 834 h 976"/>
              <a:gd name="T54" fmla="*/ 993 w 1019"/>
              <a:gd name="T55" fmla="*/ 890 h 976"/>
              <a:gd name="T56" fmla="*/ 954 w 1019"/>
              <a:gd name="T57" fmla="*/ 935 h 976"/>
              <a:gd name="T58" fmla="*/ 900 w 1019"/>
              <a:gd name="T59" fmla="*/ 965 h 976"/>
              <a:gd name="T60" fmla="*/ 837 w 1019"/>
              <a:gd name="T61" fmla="*/ 976 h 976"/>
              <a:gd name="T62" fmla="*/ 150 w 1019"/>
              <a:gd name="T63" fmla="*/ 973 h 976"/>
              <a:gd name="T64" fmla="*/ 91 w 1019"/>
              <a:gd name="T65" fmla="*/ 952 h 976"/>
              <a:gd name="T66" fmla="*/ 43 w 1019"/>
              <a:gd name="T67" fmla="*/ 914 h 976"/>
              <a:gd name="T68" fmla="*/ 12 w 1019"/>
              <a:gd name="T69" fmla="*/ 863 h 976"/>
              <a:gd name="T70" fmla="*/ 0 w 1019"/>
              <a:gd name="T71" fmla="*/ 802 h 976"/>
              <a:gd name="T72" fmla="*/ 4 w 1019"/>
              <a:gd name="T73" fmla="*/ 143 h 976"/>
              <a:gd name="T74" fmla="*/ 26 w 1019"/>
              <a:gd name="T75" fmla="*/ 86 h 976"/>
              <a:gd name="T76" fmla="*/ 65 w 1019"/>
              <a:gd name="T77" fmla="*/ 41 h 976"/>
              <a:gd name="T78" fmla="*/ 119 w 1019"/>
              <a:gd name="T79" fmla="*/ 11 h 976"/>
              <a:gd name="T80" fmla="*/ 183 w 1019"/>
              <a:gd name="T81" fmla="*/ 0 h 9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</a:cxnLst>
            <a:rect l="0" t="0" r="r" b="b"/>
            <a:pathLst>
              <a:path w="1019" h="976">
                <a:moveTo>
                  <a:pt x="183" y="17"/>
                </a:moveTo>
                <a:lnTo>
                  <a:pt x="152" y="19"/>
                </a:lnTo>
                <a:lnTo>
                  <a:pt x="125" y="27"/>
                </a:lnTo>
                <a:lnTo>
                  <a:pt x="100" y="38"/>
                </a:lnTo>
                <a:lnTo>
                  <a:pt x="77" y="54"/>
                </a:lnTo>
                <a:lnTo>
                  <a:pt x="57" y="73"/>
                </a:lnTo>
                <a:lnTo>
                  <a:pt x="40" y="95"/>
                </a:lnTo>
                <a:lnTo>
                  <a:pt x="29" y="119"/>
                </a:lnTo>
                <a:lnTo>
                  <a:pt x="20" y="147"/>
                </a:lnTo>
                <a:lnTo>
                  <a:pt x="18" y="175"/>
                </a:lnTo>
                <a:lnTo>
                  <a:pt x="18" y="802"/>
                </a:lnTo>
                <a:lnTo>
                  <a:pt x="20" y="831"/>
                </a:lnTo>
                <a:lnTo>
                  <a:pt x="29" y="857"/>
                </a:lnTo>
                <a:lnTo>
                  <a:pt x="40" y="882"/>
                </a:lnTo>
                <a:lnTo>
                  <a:pt x="57" y="904"/>
                </a:lnTo>
                <a:lnTo>
                  <a:pt x="77" y="923"/>
                </a:lnTo>
                <a:lnTo>
                  <a:pt x="100" y="938"/>
                </a:lnTo>
                <a:lnTo>
                  <a:pt x="125" y="950"/>
                </a:lnTo>
                <a:lnTo>
                  <a:pt x="152" y="957"/>
                </a:lnTo>
                <a:lnTo>
                  <a:pt x="183" y="960"/>
                </a:lnTo>
                <a:lnTo>
                  <a:pt x="837" y="960"/>
                </a:lnTo>
                <a:lnTo>
                  <a:pt x="867" y="957"/>
                </a:lnTo>
                <a:lnTo>
                  <a:pt x="894" y="950"/>
                </a:lnTo>
                <a:lnTo>
                  <a:pt x="920" y="938"/>
                </a:lnTo>
                <a:lnTo>
                  <a:pt x="943" y="923"/>
                </a:lnTo>
                <a:lnTo>
                  <a:pt x="963" y="904"/>
                </a:lnTo>
                <a:lnTo>
                  <a:pt x="979" y="882"/>
                </a:lnTo>
                <a:lnTo>
                  <a:pt x="991" y="857"/>
                </a:lnTo>
                <a:lnTo>
                  <a:pt x="999" y="831"/>
                </a:lnTo>
                <a:lnTo>
                  <a:pt x="1001" y="802"/>
                </a:lnTo>
                <a:lnTo>
                  <a:pt x="1001" y="175"/>
                </a:lnTo>
                <a:lnTo>
                  <a:pt x="999" y="147"/>
                </a:lnTo>
                <a:lnTo>
                  <a:pt x="991" y="119"/>
                </a:lnTo>
                <a:lnTo>
                  <a:pt x="979" y="95"/>
                </a:lnTo>
                <a:lnTo>
                  <a:pt x="963" y="73"/>
                </a:lnTo>
                <a:lnTo>
                  <a:pt x="943" y="54"/>
                </a:lnTo>
                <a:lnTo>
                  <a:pt x="920" y="38"/>
                </a:lnTo>
                <a:lnTo>
                  <a:pt x="894" y="27"/>
                </a:lnTo>
                <a:lnTo>
                  <a:pt x="867" y="19"/>
                </a:lnTo>
                <a:lnTo>
                  <a:pt x="837" y="17"/>
                </a:lnTo>
                <a:lnTo>
                  <a:pt x="183" y="17"/>
                </a:lnTo>
                <a:close/>
                <a:moveTo>
                  <a:pt x="183" y="0"/>
                </a:moveTo>
                <a:lnTo>
                  <a:pt x="837" y="0"/>
                </a:lnTo>
                <a:lnTo>
                  <a:pt x="870" y="3"/>
                </a:lnTo>
                <a:lnTo>
                  <a:pt x="900" y="11"/>
                </a:lnTo>
                <a:lnTo>
                  <a:pt x="928" y="24"/>
                </a:lnTo>
                <a:lnTo>
                  <a:pt x="954" y="41"/>
                </a:lnTo>
                <a:lnTo>
                  <a:pt x="976" y="62"/>
                </a:lnTo>
                <a:lnTo>
                  <a:pt x="993" y="86"/>
                </a:lnTo>
                <a:lnTo>
                  <a:pt x="1007" y="113"/>
                </a:lnTo>
                <a:lnTo>
                  <a:pt x="1015" y="143"/>
                </a:lnTo>
                <a:lnTo>
                  <a:pt x="1019" y="175"/>
                </a:lnTo>
                <a:lnTo>
                  <a:pt x="1019" y="802"/>
                </a:lnTo>
                <a:lnTo>
                  <a:pt x="1015" y="834"/>
                </a:lnTo>
                <a:lnTo>
                  <a:pt x="1007" y="863"/>
                </a:lnTo>
                <a:lnTo>
                  <a:pt x="993" y="890"/>
                </a:lnTo>
                <a:lnTo>
                  <a:pt x="976" y="914"/>
                </a:lnTo>
                <a:lnTo>
                  <a:pt x="954" y="935"/>
                </a:lnTo>
                <a:lnTo>
                  <a:pt x="928" y="952"/>
                </a:lnTo>
                <a:lnTo>
                  <a:pt x="900" y="965"/>
                </a:lnTo>
                <a:lnTo>
                  <a:pt x="870" y="973"/>
                </a:lnTo>
                <a:lnTo>
                  <a:pt x="837" y="976"/>
                </a:lnTo>
                <a:lnTo>
                  <a:pt x="183" y="976"/>
                </a:lnTo>
                <a:lnTo>
                  <a:pt x="150" y="973"/>
                </a:lnTo>
                <a:lnTo>
                  <a:pt x="119" y="965"/>
                </a:lnTo>
                <a:lnTo>
                  <a:pt x="91" y="952"/>
                </a:lnTo>
                <a:lnTo>
                  <a:pt x="65" y="935"/>
                </a:lnTo>
                <a:lnTo>
                  <a:pt x="43" y="914"/>
                </a:lnTo>
                <a:lnTo>
                  <a:pt x="26" y="890"/>
                </a:lnTo>
                <a:lnTo>
                  <a:pt x="12" y="863"/>
                </a:lnTo>
                <a:lnTo>
                  <a:pt x="4" y="834"/>
                </a:lnTo>
                <a:lnTo>
                  <a:pt x="0" y="802"/>
                </a:lnTo>
                <a:lnTo>
                  <a:pt x="0" y="175"/>
                </a:lnTo>
                <a:lnTo>
                  <a:pt x="4" y="143"/>
                </a:lnTo>
                <a:lnTo>
                  <a:pt x="12" y="113"/>
                </a:lnTo>
                <a:lnTo>
                  <a:pt x="26" y="86"/>
                </a:lnTo>
                <a:lnTo>
                  <a:pt x="43" y="62"/>
                </a:lnTo>
                <a:lnTo>
                  <a:pt x="65" y="41"/>
                </a:lnTo>
                <a:lnTo>
                  <a:pt x="91" y="24"/>
                </a:lnTo>
                <a:lnTo>
                  <a:pt x="119" y="11"/>
                </a:lnTo>
                <a:lnTo>
                  <a:pt x="150" y="3"/>
                </a:lnTo>
                <a:lnTo>
                  <a:pt x="183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33" name="Freeform 14">
            <a:extLst>
              <a:ext uri="{FF2B5EF4-FFF2-40B4-BE49-F238E27FC236}">
                <a16:creationId xmlns:a16="http://schemas.microsoft.com/office/drawing/2014/main" id="{F8861116-5F40-47B8-9060-0EF8013BEF74}"/>
              </a:ext>
            </a:extLst>
          </xdr:cNvPr>
          <xdr:cNvSpPr>
            <a:spLocks noEditPoints="1"/>
          </xdr:cNvSpPr>
        </xdr:nvSpPr>
        <xdr:spPr bwMode="auto">
          <a:xfrm>
            <a:off x="186" y="58"/>
            <a:ext cx="20" cy="7"/>
          </a:xfrm>
          <a:custGeom>
            <a:avLst/>
            <a:gdLst>
              <a:gd name="T0" fmla="*/ 336 w 408"/>
              <a:gd name="T1" fmla="*/ 56 h 141"/>
              <a:gd name="T2" fmla="*/ 321 w 408"/>
              <a:gd name="T3" fmla="*/ 70 h 141"/>
              <a:gd name="T4" fmla="*/ 321 w 408"/>
              <a:gd name="T5" fmla="*/ 91 h 141"/>
              <a:gd name="T6" fmla="*/ 336 w 408"/>
              <a:gd name="T7" fmla="*/ 105 h 141"/>
              <a:gd name="T8" fmla="*/ 358 w 408"/>
              <a:gd name="T9" fmla="*/ 105 h 141"/>
              <a:gd name="T10" fmla="*/ 372 w 408"/>
              <a:gd name="T11" fmla="*/ 91 h 141"/>
              <a:gd name="T12" fmla="*/ 372 w 408"/>
              <a:gd name="T13" fmla="*/ 70 h 141"/>
              <a:gd name="T14" fmla="*/ 358 w 408"/>
              <a:gd name="T15" fmla="*/ 56 h 141"/>
              <a:gd name="T16" fmla="*/ 66 w 408"/>
              <a:gd name="T17" fmla="*/ 54 h 141"/>
              <a:gd name="T18" fmla="*/ 46 w 408"/>
              <a:gd name="T19" fmla="*/ 62 h 141"/>
              <a:gd name="T20" fmla="*/ 38 w 408"/>
              <a:gd name="T21" fmla="*/ 80 h 141"/>
              <a:gd name="T22" fmla="*/ 46 w 408"/>
              <a:gd name="T23" fmla="*/ 99 h 141"/>
              <a:gd name="T24" fmla="*/ 66 w 408"/>
              <a:gd name="T25" fmla="*/ 107 h 141"/>
              <a:gd name="T26" fmla="*/ 86 w 408"/>
              <a:gd name="T27" fmla="*/ 99 h 141"/>
              <a:gd name="T28" fmla="*/ 95 w 408"/>
              <a:gd name="T29" fmla="*/ 80 h 141"/>
              <a:gd name="T30" fmla="*/ 86 w 408"/>
              <a:gd name="T31" fmla="*/ 62 h 141"/>
              <a:gd name="T32" fmla="*/ 66 w 408"/>
              <a:gd name="T33" fmla="*/ 54 h 141"/>
              <a:gd name="T34" fmla="*/ 383 w 408"/>
              <a:gd name="T35" fmla="*/ 0 h 141"/>
              <a:gd name="T36" fmla="*/ 408 w 408"/>
              <a:gd name="T37" fmla="*/ 3 h 141"/>
              <a:gd name="T38" fmla="*/ 406 w 408"/>
              <a:gd name="T39" fmla="*/ 95 h 141"/>
              <a:gd name="T40" fmla="*/ 389 w 408"/>
              <a:gd name="T41" fmla="*/ 123 h 141"/>
              <a:gd name="T42" fmla="*/ 361 w 408"/>
              <a:gd name="T43" fmla="*/ 139 h 141"/>
              <a:gd name="T44" fmla="*/ 65 w 408"/>
              <a:gd name="T45" fmla="*/ 141 h 141"/>
              <a:gd name="T46" fmla="*/ 33 w 408"/>
              <a:gd name="T47" fmla="*/ 133 h 141"/>
              <a:gd name="T48" fmla="*/ 10 w 408"/>
              <a:gd name="T49" fmla="*/ 110 h 141"/>
              <a:gd name="T50" fmla="*/ 0 w 408"/>
              <a:gd name="T51" fmla="*/ 78 h 141"/>
              <a:gd name="T52" fmla="*/ 9 w 408"/>
              <a:gd name="T53" fmla="*/ 2 h 141"/>
              <a:gd name="T54" fmla="*/ 38 w 408"/>
              <a:gd name="T55" fmla="*/ 0 h 141"/>
              <a:gd name="T56" fmla="*/ 79 w 408"/>
              <a:gd name="T57" fmla="*/ 3 h 141"/>
              <a:gd name="T58" fmla="*/ 126 w 408"/>
              <a:gd name="T59" fmla="*/ 15 h 141"/>
              <a:gd name="T60" fmla="*/ 174 w 408"/>
              <a:gd name="T61" fmla="*/ 40 h 141"/>
              <a:gd name="T62" fmla="*/ 205 w 408"/>
              <a:gd name="T63" fmla="*/ 65 h 141"/>
              <a:gd name="T64" fmla="*/ 237 w 408"/>
              <a:gd name="T65" fmla="*/ 38 h 141"/>
              <a:gd name="T66" fmla="*/ 291 w 408"/>
              <a:gd name="T67" fmla="*/ 11 h 141"/>
              <a:gd name="T68" fmla="*/ 342 w 408"/>
              <a:gd name="T69" fmla="*/ 1 h 14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</a:cxnLst>
            <a:rect l="0" t="0" r="r" b="b"/>
            <a:pathLst>
              <a:path w="408" h="141">
                <a:moveTo>
                  <a:pt x="347" y="54"/>
                </a:moveTo>
                <a:lnTo>
                  <a:pt x="336" y="56"/>
                </a:lnTo>
                <a:lnTo>
                  <a:pt x="327" y="62"/>
                </a:lnTo>
                <a:lnTo>
                  <a:pt x="321" y="70"/>
                </a:lnTo>
                <a:lnTo>
                  <a:pt x="319" y="80"/>
                </a:lnTo>
                <a:lnTo>
                  <a:pt x="321" y="91"/>
                </a:lnTo>
                <a:lnTo>
                  <a:pt x="327" y="99"/>
                </a:lnTo>
                <a:lnTo>
                  <a:pt x="336" y="105"/>
                </a:lnTo>
                <a:lnTo>
                  <a:pt x="347" y="107"/>
                </a:lnTo>
                <a:lnTo>
                  <a:pt x="358" y="105"/>
                </a:lnTo>
                <a:lnTo>
                  <a:pt x="366" y="99"/>
                </a:lnTo>
                <a:lnTo>
                  <a:pt x="372" y="91"/>
                </a:lnTo>
                <a:lnTo>
                  <a:pt x="374" y="80"/>
                </a:lnTo>
                <a:lnTo>
                  <a:pt x="372" y="70"/>
                </a:lnTo>
                <a:lnTo>
                  <a:pt x="366" y="62"/>
                </a:lnTo>
                <a:lnTo>
                  <a:pt x="358" y="56"/>
                </a:lnTo>
                <a:lnTo>
                  <a:pt x="347" y="54"/>
                </a:lnTo>
                <a:close/>
                <a:moveTo>
                  <a:pt x="66" y="54"/>
                </a:moveTo>
                <a:lnTo>
                  <a:pt x="56" y="56"/>
                </a:lnTo>
                <a:lnTo>
                  <a:pt x="46" y="62"/>
                </a:lnTo>
                <a:lnTo>
                  <a:pt x="40" y="70"/>
                </a:lnTo>
                <a:lnTo>
                  <a:pt x="38" y="80"/>
                </a:lnTo>
                <a:lnTo>
                  <a:pt x="40" y="91"/>
                </a:lnTo>
                <a:lnTo>
                  <a:pt x="46" y="99"/>
                </a:lnTo>
                <a:lnTo>
                  <a:pt x="56" y="105"/>
                </a:lnTo>
                <a:lnTo>
                  <a:pt x="66" y="107"/>
                </a:lnTo>
                <a:lnTo>
                  <a:pt x="77" y="105"/>
                </a:lnTo>
                <a:lnTo>
                  <a:pt x="86" y="99"/>
                </a:lnTo>
                <a:lnTo>
                  <a:pt x="91" y="91"/>
                </a:lnTo>
                <a:lnTo>
                  <a:pt x="95" y="80"/>
                </a:lnTo>
                <a:lnTo>
                  <a:pt x="91" y="70"/>
                </a:lnTo>
                <a:lnTo>
                  <a:pt x="86" y="62"/>
                </a:lnTo>
                <a:lnTo>
                  <a:pt x="77" y="56"/>
                </a:lnTo>
                <a:lnTo>
                  <a:pt x="66" y="54"/>
                </a:lnTo>
                <a:close/>
                <a:moveTo>
                  <a:pt x="364" y="0"/>
                </a:moveTo>
                <a:lnTo>
                  <a:pt x="383" y="0"/>
                </a:lnTo>
                <a:lnTo>
                  <a:pt x="399" y="2"/>
                </a:lnTo>
                <a:lnTo>
                  <a:pt x="408" y="3"/>
                </a:lnTo>
                <a:lnTo>
                  <a:pt x="408" y="78"/>
                </a:lnTo>
                <a:lnTo>
                  <a:pt x="406" y="95"/>
                </a:lnTo>
                <a:lnTo>
                  <a:pt x="400" y="110"/>
                </a:lnTo>
                <a:lnTo>
                  <a:pt x="389" y="123"/>
                </a:lnTo>
                <a:lnTo>
                  <a:pt x="377" y="133"/>
                </a:lnTo>
                <a:lnTo>
                  <a:pt x="361" y="139"/>
                </a:lnTo>
                <a:lnTo>
                  <a:pt x="343" y="141"/>
                </a:lnTo>
                <a:lnTo>
                  <a:pt x="65" y="141"/>
                </a:lnTo>
                <a:lnTo>
                  <a:pt x="48" y="139"/>
                </a:lnTo>
                <a:lnTo>
                  <a:pt x="33" y="133"/>
                </a:lnTo>
                <a:lnTo>
                  <a:pt x="19" y="123"/>
                </a:lnTo>
                <a:lnTo>
                  <a:pt x="10" y="110"/>
                </a:lnTo>
                <a:lnTo>
                  <a:pt x="2" y="95"/>
                </a:lnTo>
                <a:lnTo>
                  <a:pt x="0" y="78"/>
                </a:lnTo>
                <a:lnTo>
                  <a:pt x="0" y="4"/>
                </a:lnTo>
                <a:lnTo>
                  <a:pt x="9" y="2"/>
                </a:lnTo>
                <a:lnTo>
                  <a:pt x="21" y="1"/>
                </a:lnTo>
                <a:lnTo>
                  <a:pt x="38" y="0"/>
                </a:lnTo>
                <a:lnTo>
                  <a:pt x="57" y="1"/>
                </a:lnTo>
                <a:lnTo>
                  <a:pt x="79" y="3"/>
                </a:lnTo>
                <a:lnTo>
                  <a:pt x="102" y="7"/>
                </a:lnTo>
                <a:lnTo>
                  <a:pt x="126" y="15"/>
                </a:lnTo>
                <a:lnTo>
                  <a:pt x="150" y="25"/>
                </a:lnTo>
                <a:lnTo>
                  <a:pt x="174" y="40"/>
                </a:lnTo>
                <a:lnTo>
                  <a:pt x="197" y="59"/>
                </a:lnTo>
                <a:lnTo>
                  <a:pt x="205" y="65"/>
                </a:lnTo>
                <a:lnTo>
                  <a:pt x="211" y="59"/>
                </a:lnTo>
                <a:lnTo>
                  <a:pt x="237" y="38"/>
                </a:lnTo>
                <a:lnTo>
                  <a:pt x="264" y="22"/>
                </a:lnTo>
                <a:lnTo>
                  <a:pt x="291" y="11"/>
                </a:lnTo>
                <a:lnTo>
                  <a:pt x="318" y="4"/>
                </a:lnTo>
                <a:lnTo>
                  <a:pt x="342" y="1"/>
                </a:lnTo>
                <a:lnTo>
                  <a:pt x="364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34" name="Freeform 15">
            <a:extLst>
              <a:ext uri="{FF2B5EF4-FFF2-40B4-BE49-F238E27FC236}">
                <a16:creationId xmlns:a16="http://schemas.microsoft.com/office/drawing/2014/main" id="{20B7AE96-365D-4278-AE1C-6BB107521542}"/>
              </a:ext>
            </a:extLst>
          </xdr:cNvPr>
          <xdr:cNvSpPr>
            <a:spLocks noEditPoints="1"/>
          </xdr:cNvSpPr>
        </xdr:nvSpPr>
        <xdr:spPr bwMode="auto">
          <a:xfrm>
            <a:off x="186" y="41"/>
            <a:ext cx="20" cy="19"/>
          </a:xfrm>
          <a:custGeom>
            <a:avLst/>
            <a:gdLst>
              <a:gd name="T0" fmla="*/ 225 w 408"/>
              <a:gd name="T1" fmla="*/ 86 h 365"/>
              <a:gd name="T2" fmla="*/ 215 w 408"/>
              <a:gd name="T3" fmla="*/ 100 h 365"/>
              <a:gd name="T4" fmla="*/ 217 w 408"/>
              <a:gd name="T5" fmla="*/ 156 h 365"/>
              <a:gd name="T6" fmla="*/ 233 w 408"/>
              <a:gd name="T7" fmla="*/ 168 h 365"/>
              <a:gd name="T8" fmla="*/ 386 w 408"/>
              <a:gd name="T9" fmla="*/ 194 h 365"/>
              <a:gd name="T10" fmla="*/ 395 w 408"/>
              <a:gd name="T11" fmla="*/ 180 h 365"/>
              <a:gd name="T12" fmla="*/ 392 w 408"/>
              <a:gd name="T13" fmla="*/ 125 h 365"/>
              <a:gd name="T14" fmla="*/ 377 w 408"/>
              <a:gd name="T15" fmla="*/ 113 h 365"/>
              <a:gd name="T16" fmla="*/ 179 w 408"/>
              <a:gd name="T17" fmla="*/ 86 h 365"/>
              <a:gd name="T18" fmla="*/ 26 w 408"/>
              <a:gd name="T19" fmla="*/ 118 h 365"/>
              <a:gd name="T20" fmla="*/ 17 w 408"/>
              <a:gd name="T21" fmla="*/ 135 h 365"/>
              <a:gd name="T22" fmla="*/ 20 w 408"/>
              <a:gd name="T23" fmla="*/ 189 h 365"/>
              <a:gd name="T24" fmla="*/ 36 w 408"/>
              <a:gd name="T25" fmla="*/ 194 h 365"/>
              <a:gd name="T26" fmla="*/ 188 w 408"/>
              <a:gd name="T27" fmla="*/ 163 h 365"/>
              <a:gd name="T28" fmla="*/ 197 w 408"/>
              <a:gd name="T29" fmla="*/ 146 h 365"/>
              <a:gd name="T30" fmla="*/ 195 w 408"/>
              <a:gd name="T31" fmla="*/ 92 h 365"/>
              <a:gd name="T32" fmla="*/ 179 w 408"/>
              <a:gd name="T33" fmla="*/ 86 h 365"/>
              <a:gd name="T34" fmla="*/ 192 w 408"/>
              <a:gd name="T35" fmla="*/ 14 h 365"/>
              <a:gd name="T36" fmla="*/ 175 w 408"/>
              <a:gd name="T37" fmla="*/ 30 h 365"/>
              <a:gd name="T38" fmla="*/ 175 w 408"/>
              <a:gd name="T39" fmla="*/ 53 h 365"/>
              <a:gd name="T40" fmla="*/ 192 w 408"/>
              <a:gd name="T41" fmla="*/ 69 h 365"/>
              <a:gd name="T42" fmla="*/ 216 w 408"/>
              <a:gd name="T43" fmla="*/ 69 h 365"/>
              <a:gd name="T44" fmla="*/ 233 w 408"/>
              <a:gd name="T45" fmla="*/ 53 h 365"/>
              <a:gd name="T46" fmla="*/ 233 w 408"/>
              <a:gd name="T47" fmla="*/ 30 h 365"/>
              <a:gd name="T48" fmla="*/ 216 w 408"/>
              <a:gd name="T49" fmla="*/ 14 h 365"/>
              <a:gd name="T50" fmla="*/ 75 w 408"/>
              <a:gd name="T51" fmla="*/ 0 h 365"/>
              <a:gd name="T52" fmla="*/ 353 w 408"/>
              <a:gd name="T53" fmla="*/ 3 h 365"/>
              <a:gd name="T54" fmla="*/ 386 w 408"/>
              <a:gd name="T55" fmla="*/ 21 h 365"/>
              <a:gd name="T56" fmla="*/ 406 w 408"/>
              <a:gd name="T57" fmla="*/ 52 h 365"/>
              <a:gd name="T58" fmla="*/ 408 w 408"/>
              <a:gd name="T59" fmla="*/ 310 h 365"/>
              <a:gd name="T60" fmla="*/ 380 w 408"/>
              <a:gd name="T61" fmla="*/ 307 h 365"/>
              <a:gd name="T62" fmla="*/ 337 w 408"/>
              <a:gd name="T63" fmla="*/ 308 h 365"/>
              <a:gd name="T64" fmla="*/ 285 w 408"/>
              <a:gd name="T65" fmla="*/ 319 h 365"/>
              <a:gd name="T66" fmla="*/ 231 w 408"/>
              <a:gd name="T67" fmla="*/ 345 h 365"/>
              <a:gd name="T68" fmla="*/ 177 w 408"/>
              <a:gd name="T69" fmla="*/ 345 h 365"/>
              <a:gd name="T70" fmla="*/ 123 w 408"/>
              <a:gd name="T71" fmla="*/ 319 h 365"/>
              <a:gd name="T72" fmla="*/ 71 w 408"/>
              <a:gd name="T73" fmla="*/ 309 h 365"/>
              <a:gd name="T74" fmla="*/ 28 w 408"/>
              <a:gd name="T75" fmla="*/ 308 h 365"/>
              <a:gd name="T76" fmla="*/ 0 w 408"/>
              <a:gd name="T77" fmla="*/ 310 h 365"/>
              <a:gd name="T78" fmla="*/ 3 w 408"/>
              <a:gd name="T79" fmla="*/ 52 h 365"/>
              <a:gd name="T80" fmla="*/ 22 w 408"/>
              <a:gd name="T81" fmla="*/ 21 h 365"/>
              <a:gd name="T82" fmla="*/ 55 w 408"/>
              <a:gd name="T83" fmla="*/ 3 h 36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</a:cxnLst>
            <a:rect l="0" t="0" r="r" b="b"/>
            <a:pathLst>
              <a:path w="408" h="365">
                <a:moveTo>
                  <a:pt x="233" y="86"/>
                </a:moveTo>
                <a:lnTo>
                  <a:pt x="225" y="86"/>
                </a:lnTo>
                <a:lnTo>
                  <a:pt x="217" y="92"/>
                </a:lnTo>
                <a:lnTo>
                  <a:pt x="215" y="100"/>
                </a:lnTo>
                <a:lnTo>
                  <a:pt x="215" y="146"/>
                </a:lnTo>
                <a:lnTo>
                  <a:pt x="217" y="156"/>
                </a:lnTo>
                <a:lnTo>
                  <a:pt x="225" y="163"/>
                </a:lnTo>
                <a:lnTo>
                  <a:pt x="233" y="168"/>
                </a:lnTo>
                <a:lnTo>
                  <a:pt x="377" y="194"/>
                </a:lnTo>
                <a:lnTo>
                  <a:pt x="386" y="194"/>
                </a:lnTo>
                <a:lnTo>
                  <a:pt x="392" y="189"/>
                </a:lnTo>
                <a:lnTo>
                  <a:pt x="395" y="180"/>
                </a:lnTo>
                <a:lnTo>
                  <a:pt x="395" y="135"/>
                </a:lnTo>
                <a:lnTo>
                  <a:pt x="392" y="125"/>
                </a:lnTo>
                <a:lnTo>
                  <a:pt x="386" y="118"/>
                </a:lnTo>
                <a:lnTo>
                  <a:pt x="377" y="113"/>
                </a:lnTo>
                <a:lnTo>
                  <a:pt x="233" y="86"/>
                </a:lnTo>
                <a:close/>
                <a:moveTo>
                  <a:pt x="179" y="86"/>
                </a:moveTo>
                <a:lnTo>
                  <a:pt x="36" y="113"/>
                </a:lnTo>
                <a:lnTo>
                  <a:pt x="26" y="118"/>
                </a:lnTo>
                <a:lnTo>
                  <a:pt x="20" y="125"/>
                </a:lnTo>
                <a:lnTo>
                  <a:pt x="17" y="135"/>
                </a:lnTo>
                <a:lnTo>
                  <a:pt x="17" y="180"/>
                </a:lnTo>
                <a:lnTo>
                  <a:pt x="20" y="189"/>
                </a:lnTo>
                <a:lnTo>
                  <a:pt x="26" y="194"/>
                </a:lnTo>
                <a:lnTo>
                  <a:pt x="36" y="194"/>
                </a:lnTo>
                <a:lnTo>
                  <a:pt x="179" y="168"/>
                </a:lnTo>
                <a:lnTo>
                  <a:pt x="188" y="163"/>
                </a:lnTo>
                <a:lnTo>
                  <a:pt x="195" y="156"/>
                </a:lnTo>
                <a:lnTo>
                  <a:pt x="197" y="146"/>
                </a:lnTo>
                <a:lnTo>
                  <a:pt x="197" y="100"/>
                </a:lnTo>
                <a:lnTo>
                  <a:pt x="195" y="92"/>
                </a:lnTo>
                <a:lnTo>
                  <a:pt x="188" y="86"/>
                </a:lnTo>
                <a:lnTo>
                  <a:pt x="179" y="86"/>
                </a:lnTo>
                <a:close/>
                <a:moveTo>
                  <a:pt x="205" y="11"/>
                </a:moveTo>
                <a:lnTo>
                  <a:pt x="192" y="14"/>
                </a:lnTo>
                <a:lnTo>
                  <a:pt x="183" y="20"/>
                </a:lnTo>
                <a:lnTo>
                  <a:pt x="175" y="30"/>
                </a:lnTo>
                <a:lnTo>
                  <a:pt x="173" y="41"/>
                </a:lnTo>
                <a:lnTo>
                  <a:pt x="175" y="53"/>
                </a:lnTo>
                <a:lnTo>
                  <a:pt x="183" y="62"/>
                </a:lnTo>
                <a:lnTo>
                  <a:pt x="192" y="69"/>
                </a:lnTo>
                <a:lnTo>
                  <a:pt x="205" y="71"/>
                </a:lnTo>
                <a:lnTo>
                  <a:pt x="216" y="69"/>
                </a:lnTo>
                <a:lnTo>
                  <a:pt x="227" y="62"/>
                </a:lnTo>
                <a:lnTo>
                  <a:pt x="233" y="53"/>
                </a:lnTo>
                <a:lnTo>
                  <a:pt x="235" y="41"/>
                </a:lnTo>
                <a:lnTo>
                  <a:pt x="233" y="30"/>
                </a:lnTo>
                <a:lnTo>
                  <a:pt x="227" y="20"/>
                </a:lnTo>
                <a:lnTo>
                  <a:pt x="216" y="14"/>
                </a:lnTo>
                <a:lnTo>
                  <a:pt x="205" y="11"/>
                </a:lnTo>
                <a:close/>
                <a:moveTo>
                  <a:pt x="75" y="0"/>
                </a:moveTo>
                <a:lnTo>
                  <a:pt x="334" y="0"/>
                </a:lnTo>
                <a:lnTo>
                  <a:pt x="353" y="3"/>
                </a:lnTo>
                <a:lnTo>
                  <a:pt x="371" y="10"/>
                </a:lnTo>
                <a:lnTo>
                  <a:pt x="386" y="21"/>
                </a:lnTo>
                <a:lnTo>
                  <a:pt x="399" y="35"/>
                </a:lnTo>
                <a:lnTo>
                  <a:pt x="406" y="52"/>
                </a:lnTo>
                <a:lnTo>
                  <a:pt x="408" y="71"/>
                </a:lnTo>
                <a:lnTo>
                  <a:pt x="408" y="310"/>
                </a:lnTo>
                <a:lnTo>
                  <a:pt x="396" y="308"/>
                </a:lnTo>
                <a:lnTo>
                  <a:pt x="380" y="307"/>
                </a:lnTo>
                <a:lnTo>
                  <a:pt x="360" y="307"/>
                </a:lnTo>
                <a:lnTo>
                  <a:pt x="337" y="308"/>
                </a:lnTo>
                <a:lnTo>
                  <a:pt x="312" y="312"/>
                </a:lnTo>
                <a:lnTo>
                  <a:pt x="285" y="319"/>
                </a:lnTo>
                <a:lnTo>
                  <a:pt x="258" y="330"/>
                </a:lnTo>
                <a:lnTo>
                  <a:pt x="231" y="345"/>
                </a:lnTo>
                <a:lnTo>
                  <a:pt x="205" y="365"/>
                </a:lnTo>
                <a:lnTo>
                  <a:pt x="177" y="345"/>
                </a:lnTo>
                <a:lnTo>
                  <a:pt x="150" y="330"/>
                </a:lnTo>
                <a:lnTo>
                  <a:pt x="123" y="319"/>
                </a:lnTo>
                <a:lnTo>
                  <a:pt x="97" y="313"/>
                </a:lnTo>
                <a:lnTo>
                  <a:pt x="71" y="309"/>
                </a:lnTo>
                <a:lnTo>
                  <a:pt x="48" y="307"/>
                </a:lnTo>
                <a:lnTo>
                  <a:pt x="28" y="308"/>
                </a:lnTo>
                <a:lnTo>
                  <a:pt x="12" y="309"/>
                </a:lnTo>
                <a:lnTo>
                  <a:pt x="0" y="310"/>
                </a:lnTo>
                <a:lnTo>
                  <a:pt x="0" y="71"/>
                </a:lnTo>
                <a:lnTo>
                  <a:pt x="3" y="52"/>
                </a:lnTo>
                <a:lnTo>
                  <a:pt x="11" y="35"/>
                </a:lnTo>
                <a:lnTo>
                  <a:pt x="22" y="21"/>
                </a:lnTo>
                <a:lnTo>
                  <a:pt x="37" y="10"/>
                </a:lnTo>
                <a:lnTo>
                  <a:pt x="55" y="3"/>
                </a:lnTo>
                <a:lnTo>
                  <a:pt x="75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35" name="Freeform 16">
            <a:extLst>
              <a:ext uri="{FF2B5EF4-FFF2-40B4-BE49-F238E27FC236}">
                <a16:creationId xmlns:a16="http://schemas.microsoft.com/office/drawing/2014/main" id="{A25D7C43-7469-4E2D-9DCA-5A73CE86B725}"/>
              </a:ext>
            </a:extLst>
          </xdr:cNvPr>
          <xdr:cNvSpPr>
            <a:spLocks/>
          </xdr:cNvSpPr>
        </xdr:nvSpPr>
        <xdr:spPr bwMode="auto">
          <a:xfrm>
            <a:off x="187" y="66"/>
            <a:ext cx="6" cy="4"/>
          </a:xfrm>
          <a:custGeom>
            <a:avLst/>
            <a:gdLst>
              <a:gd name="T0" fmla="*/ 91 w 117"/>
              <a:gd name="T1" fmla="*/ 0 h 79"/>
              <a:gd name="T2" fmla="*/ 117 w 117"/>
              <a:gd name="T3" fmla="*/ 0 h 79"/>
              <a:gd name="T4" fmla="*/ 50 w 117"/>
              <a:gd name="T5" fmla="*/ 79 h 79"/>
              <a:gd name="T6" fmla="*/ 0 w 117"/>
              <a:gd name="T7" fmla="*/ 79 h 79"/>
              <a:gd name="T8" fmla="*/ 91 w 117"/>
              <a:gd name="T9" fmla="*/ 0 h 7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17" h="79">
                <a:moveTo>
                  <a:pt x="91" y="0"/>
                </a:moveTo>
                <a:lnTo>
                  <a:pt x="117" y="0"/>
                </a:lnTo>
                <a:lnTo>
                  <a:pt x="50" y="79"/>
                </a:lnTo>
                <a:lnTo>
                  <a:pt x="0" y="79"/>
                </a:lnTo>
                <a:lnTo>
                  <a:pt x="91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36" name="Freeform 17">
            <a:extLst>
              <a:ext uri="{FF2B5EF4-FFF2-40B4-BE49-F238E27FC236}">
                <a16:creationId xmlns:a16="http://schemas.microsoft.com/office/drawing/2014/main" id="{BD5A6B9D-3DD0-43A3-A391-4D94A64A94E4}"/>
              </a:ext>
            </a:extLst>
          </xdr:cNvPr>
          <xdr:cNvSpPr>
            <a:spLocks/>
          </xdr:cNvSpPr>
        </xdr:nvSpPr>
        <xdr:spPr bwMode="auto">
          <a:xfrm>
            <a:off x="200" y="66"/>
            <a:ext cx="6" cy="4"/>
          </a:xfrm>
          <a:custGeom>
            <a:avLst/>
            <a:gdLst>
              <a:gd name="T0" fmla="*/ 0 w 115"/>
              <a:gd name="T1" fmla="*/ 0 h 79"/>
              <a:gd name="T2" fmla="*/ 25 w 115"/>
              <a:gd name="T3" fmla="*/ 0 h 79"/>
              <a:gd name="T4" fmla="*/ 115 w 115"/>
              <a:gd name="T5" fmla="*/ 79 h 79"/>
              <a:gd name="T6" fmla="*/ 65 w 115"/>
              <a:gd name="T7" fmla="*/ 79 h 79"/>
              <a:gd name="T8" fmla="*/ 0 w 115"/>
              <a:gd name="T9" fmla="*/ 0 h 7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15" h="79">
                <a:moveTo>
                  <a:pt x="0" y="0"/>
                </a:moveTo>
                <a:lnTo>
                  <a:pt x="25" y="0"/>
                </a:lnTo>
                <a:lnTo>
                  <a:pt x="115" y="79"/>
                </a:lnTo>
                <a:lnTo>
                  <a:pt x="65" y="79"/>
                </a:lnTo>
                <a:lnTo>
                  <a:pt x="0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37" name="Freeform 18">
            <a:extLst>
              <a:ext uri="{FF2B5EF4-FFF2-40B4-BE49-F238E27FC236}">
                <a16:creationId xmlns:a16="http://schemas.microsoft.com/office/drawing/2014/main" id="{6E940E67-3564-45E5-B72F-5611967CB6CB}"/>
              </a:ext>
            </a:extLst>
          </xdr:cNvPr>
          <xdr:cNvSpPr>
            <a:spLocks noEditPoints="1"/>
          </xdr:cNvSpPr>
        </xdr:nvSpPr>
        <xdr:spPr bwMode="auto">
          <a:xfrm>
            <a:off x="171" y="30"/>
            <a:ext cx="51" cy="51"/>
          </a:xfrm>
          <a:custGeom>
            <a:avLst/>
            <a:gdLst>
              <a:gd name="T0" fmla="*/ 152 w 1018"/>
              <a:gd name="T1" fmla="*/ 19 h 976"/>
              <a:gd name="T2" fmla="*/ 100 w 1018"/>
              <a:gd name="T3" fmla="*/ 38 h 976"/>
              <a:gd name="T4" fmla="*/ 57 w 1018"/>
              <a:gd name="T5" fmla="*/ 73 h 976"/>
              <a:gd name="T6" fmla="*/ 28 w 1018"/>
              <a:gd name="T7" fmla="*/ 119 h 976"/>
              <a:gd name="T8" fmla="*/ 18 w 1018"/>
              <a:gd name="T9" fmla="*/ 175 h 976"/>
              <a:gd name="T10" fmla="*/ 20 w 1018"/>
              <a:gd name="T11" fmla="*/ 831 h 976"/>
              <a:gd name="T12" fmla="*/ 40 w 1018"/>
              <a:gd name="T13" fmla="*/ 882 h 976"/>
              <a:gd name="T14" fmla="*/ 77 w 1018"/>
              <a:gd name="T15" fmla="*/ 923 h 976"/>
              <a:gd name="T16" fmla="*/ 125 w 1018"/>
              <a:gd name="T17" fmla="*/ 950 h 976"/>
              <a:gd name="T18" fmla="*/ 182 w 1018"/>
              <a:gd name="T19" fmla="*/ 960 h 976"/>
              <a:gd name="T20" fmla="*/ 866 w 1018"/>
              <a:gd name="T21" fmla="*/ 957 h 976"/>
              <a:gd name="T22" fmla="*/ 920 w 1018"/>
              <a:gd name="T23" fmla="*/ 938 h 976"/>
              <a:gd name="T24" fmla="*/ 963 w 1018"/>
              <a:gd name="T25" fmla="*/ 904 h 976"/>
              <a:gd name="T26" fmla="*/ 991 w 1018"/>
              <a:gd name="T27" fmla="*/ 857 h 976"/>
              <a:gd name="T28" fmla="*/ 1001 w 1018"/>
              <a:gd name="T29" fmla="*/ 802 h 976"/>
              <a:gd name="T30" fmla="*/ 998 w 1018"/>
              <a:gd name="T31" fmla="*/ 147 h 976"/>
              <a:gd name="T32" fmla="*/ 978 w 1018"/>
              <a:gd name="T33" fmla="*/ 95 h 976"/>
              <a:gd name="T34" fmla="*/ 943 w 1018"/>
              <a:gd name="T35" fmla="*/ 54 h 976"/>
              <a:gd name="T36" fmla="*/ 893 w 1018"/>
              <a:gd name="T37" fmla="*/ 27 h 976"/>
              <a:gd name="T38" fmla="*/ 837 w 1018"/>
              <a:gd name="T39" fmla="*/ 17 h 976"/>
              <a:gd name="T40" fmla="*/ 182 w 1018"/>
              <a:gd name="T41" fmla="*/ 0 h 976"/>
              <a:gd name="T42" fmla="*/ 869 w 1018"/>
              <a:gd name="T43" fmla="*/ 3 h 976"/>
              <a:gd name="T44" fmla="*/ 928 w 1018"/>
              <a:gd name="T45" fmla="*/ 24 h 976"/>
              <a:gd name="T46" fmla="*/ 975 w 1018"/>
              <a:gd name="T47" fmla="*/ 62 h 976"/>
              <a:gd name="T48" fmla="*/ 1007 w 1018"/>
              <a:gd name="T49" fmla="*/ 113 h 976"/>
              <a:gd name="T50" fmla="*/ 1018 w 1018"/>
              <a:gd name="T51" fmla="*/ 175 h 976"/>
              <a:gd name="T52" fmla="*/ 1015 w 1018"/>
              <a:gd name="T53" fmla="*/ 834 h 976"/>
              <a:gd name="T54" fmla="*/ 993 w 1018"/>
              <a:gd name="T55" fmla="*/ 890 h 976"/>
              <a:gd name="T56" fmla="*/ 953 w 1018"/>
              <a:gd name="T57" fmla="*/ 935 h 976"/>
              <a:gd name="T58" fmla="*/ 900 w 1018"/>
              <a:gd name="T59" fmla="*/ 965 h 976"/>
              <a:gd name="T60" fmla="*/ 837 w 1018"/>
              <a:gd name="T61" fmla="*/ 976 h 976"/>
              <a:gd name="T62" fmla="*/ 150 w 1018"/>
              <a:gd name="T63" fmla="*/ 973 h 976"/>
              <a:gd name="T64" fmla="*/ 90 w 1018"/>
              <a:gd name="T65" fmla="*/ 952 h 976"/>
              <a:gd name="T66" fmla="*/ 43 w 1018"/>
              <a:gd name="T67" fmla="*/ 914 h 976"/>
              <a:gd name="T68" fmla="*/ 12 w 1018"/>
              <a:gd name="T69" fmla="*/ 863 h 976"/>
              <a:gd name="T70" fmla="*/ 0 w 1018"/>
              <a:gd name="T71" fmla="*/ 802 h 976"/>
              <a:gd name="T72" fmla="*/ 3 w 1018"/>
              <a:gd name="T73" fmla="*/ 143 h 976"/>
              <a:gd name="T74" fmla="*/ 25 w 1018"/>
              <a:gd name="T75" fmla="*/ 86 h 976"/>
              <a:gd name="T76" fmla="*/ 65 w 1018"/>
              <a:gd name="T77" fmla="*/ 41 h 976"/>
              <a:gd name="T78" fmla="*/ 119 w 1018"/>
              <a:gd name="T79" fmla="*/ 11 h 976"/>
              <a:gd name="T80" fmla="*/ 182 w 1018"/>
              <a:gd name="T81" fmla="*/ 0 h 9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</a:cxnLst>
            <a:rect l="0" t="0" r="r" b="b"/>
            <a:pathLst>
              <a:path w="1018" h="976">
                <a:moveTo>
                  <a:pt x="182" y="17"/>
                </a:moveTo>
                <a:lnTo>
                  <a:pt x="152" y="19"/>
                </a:lnTo>
                <a:lnTo>
                  <a:pt x="125" y="27"/>
                </a:lnTo>
                <a:lnTo>
                  <a:pt x="100" y="38"/>
                </a:lnTo>
                <a:lnTo>
                  <a:pt x="77" y="54"/>
                </a:lnTo>
                <a:lnTo>
                  <a:pt x="57" y="73"/>
                </a:lnTo>
                <a:lnTo>
                  <a:pt x="40" y="95"/>
                </a:lnTo>
                <a:lnTo>
                  <a:pt x="28" y="119"/>
                </a:lnTo>
                <a:lnTo>
                  <a:pt x="20" y="147"/>
                </a:lnTo>
                <a:lnTo>
                  <a:pt x="18" y="175"/>
                </a:lnTo>
                <a:lnTo>
                  <a:pt x="18" y="802"/>
                </a:lnTo>
                <a:lnTo>
                  <a:pt x="20" y="831"/>
                </a:lnTo>
                <a:lnTo>
                  <a:pt x="28" y="857"/>
                </a:lnTo>
                <a:lnTo>
                  <a:pt x="40" y="882"/>
                </a:lnTo>
                <a:lnTo>
                  <a:pt x="57" y="904"/>
                </a:lnTo>
                <a:lnTo>
                  <a:pt x="77" y="923"/>
                </a:lnTo>
                <a:lnTo>
                  <a:pt x="100" y="938"/>
                </a:lnTo>
                <a:lnTo>
                  <a:pt x="125" y="950"/>
                </a:lnTo>
                <a:lnTo>
                  <a:pt x="152" y="957"/>
                </a:lnTo>
                <a:lnTo>
                  <a:pt x="182" y="960"/>
                </a:lnTo>
                <a:lnTo>
                  <a:pt x="837" y="960"/>
                </a:lnTo>
                <a:lnTo>
                  <a:pt x="866" y="957"/>
                </a:lnTo>
                <a:lnTo>
                  <a:pt x="893" y="950"/>
                </a:lnTo>
                <a:lnTo>
                  <a:pt x="920" y="938"/>
                </a:lnTo>
                <a:lnTo>
                  <a:pt x="943" y="923"/>
                </a:lnTo>
                <a:lnTo>
                  <a:pt x="963" y="904"/>
                </a:lnTo>
                <a:lnTo>
                  <a:pt x="978" y="882"/>
                </a:lnTo>
                <a:lnTo>
                  <a:pt x="991" y="857"/>
                </a:lnTo>
                <a:lnTo>
                  <a:pt x="998" y="831"/>
                </a:lnTo>
                <a:lnTo>
                  <a:pt x="1001" y="802"/>
                </a:lnTo>
                <a:lnTo>
                  <a:pt x="1001" y="175"/>
                </a:lnTo>
                <a:lnTo>
                  <a:pt x="998" y="147"/>
                </a:lnTo>
                <a:lnTo>
                  <a:pt x="991" y="119"/>
                </a:lnTo>
                <a:lnTo>
                  <a:pt x="978" y="95"/>
                </a:lnTo>
                <a:lnTo>
                  <a:pt x="963" y="73"/>
                </a:lnTo>
                <a:lnTo>
                  <a:pt x="943" y="54"/>
                </a:lnTo>
                <a:lnTo>
                  <a:pt x="920" y="38"/>
                </a:lnTo>
                <a:lnTo>
                  <a:pt x="893" y="27"/>
                </a:lnTo>
                <a:lnTo>
                  <a:pt x="866" y="19"/>
                </a:lnTo>
                <a:lnTo>
                  <a:pt x="837" y="17"/>
                </a:lnTo>
                <a:lnTo>
                  <a:pt x="182" y="17"/>
                </a:lnTo>
                <a:close/>
                <a:moveTo>
                  <a:pt x="182" y="0"/>
                </a:moveTo>
                <a:lnTo>
                  <a:pt x="837" y="0"/>
                </a:lnTo>
                <a:lnTo>
                  <a:pt x="869" y="3"/>
                </a:lnTo>
                <a:lnTo>
                  <a:pt x="900" y="11"/>
                </a:lnTo>
                <a:lnTo>
                  <a:pt x="928" y="24"/>
                </a:lnTo>
                <a:lnTo>
                  <a:pt x="953" y="41"/>
                </a:lnTo>
                <a:lnTo>
                  <a:pt x="975" y="62"/>
                </a:lnTo>
                <a:lnTo>
                  <a:pt x="993" y="86"/>
                </a:lnTo>
                <a:lnTo>
                  <a:pt x="1007" y="113"/>
                </a:lnTo>
                <a:lnTo>
                  <a:pt x="1015" y="143"/>
                </a:lnTo>
                <a:lnTo>
                  <a:pt x="1018" y="175"/>
                </a:lnTo>
                <a:lnTo>
                  <a:pt x="1018" y="802"/>
                </a:lnTo>
                <a:lnTo>
                  <a:pt x="1015" y="834"/>
                </a:lnTo>
                <a:lnTo>
                  <a:pt x="1007" y="863"/>
                </a:lnTo>
                <a:lnTo>
                  <a:pt x="993" y="890"/>
                </a:lnTo>
                <a:lnTo>
                  <a:pt x="975" y="914"/>
                </a:lnTo>
                <a:lnTo>
                  <a:pt x="953" y="935"/>
                </a:lnTo>
                <a:lnTo>
                  <a:pt x="928" y="952"/>
                </a:lnTo>
                <a:lnTo>
                  <a:pt x="900" y="965"/>
                </a:lnTo>
                <a:lnTo>
                  <a:pt x="869" y="973"/>
                </a:lnTo>
                <a:lnTo>
                  <a:pt x="837" y="976"/>
                </a:lnTo>
                <a:lnTo>
                  <a:pt x="182" y="976"/>
                </a:lnTo>
                <a:lnTo>
                  <a:pt x="150" y="973"/>
                </a:lnTo>
                <a:lnTo>
                  <a:pt x="119" y="965"/>
                </a:lnTo>
                <a:lnTo>
                  <a:pt x="90" y="952"/>
                </a:lnTo>
                <a:lnTo>
                  <a:pt x="65" y="935"/>
                </a:lnTo>
                <a:lnTo>
                  <a:pt x="43" y="914"/>
                </a:lnTo>
                <a:lnTo>
                  <a:pt x="25" y="890"/>
                </a:lnTo>
                <a:lnTo>
                  <a:pt x="12" y="863"/>
                </a:lnTo>
                <a:lnTo>
                  <a:pt x="3" y="834"/>
                </a:lnTo>
                <a:lnTo>
                  <a:pt x="0" y="802"/>
                </a:lnTo>
                <a:lnTo>
                  <a:pt x="0" y="175"/>
                </a:lnTo>
                <a:lnTo>
                  <a:pt x="3" y="143"/>
                </a:lnTo>
                <a:lnTo>
                  <a:pt x="12" y="113"/>
                </a:lnTo>
                <a:lnTo>
                  <a:pt x="25" y="86"/>
                </a:lnTo>
                <a:lnTo>
                  <a:pt x="43" y="62"/>
                </a:lnTo>
                <a:lnTo>
                  <a:pt x="65" y="41"/>
                </a:lnTo>
                <a:lnTo>
                  <a:pt x="90" y="24"/>
                </a:lnTo>
                <a:lnTo>
                  <a:pt x="119" y="11"/>
                </a:lnTo>
                <a:lnTo>
                  <a:pt x="150" y="3"/>
                </a:lnTo>
                <a:lnTo>
                  <a:pt x="182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38" name="Freeform 19">
            <a:extLst>
              <a:ext uri="{FF2B5EF4-FFF2-40B4-BE49-F238E27FC236}">
                <a16:creationId xmlns:a16="http://schemas.microsoft.com/office/drawing/2014/main" id="{E3E73D2C-453B-4240-A44A-ACE306702A5B}"/>
              </a:ext>
            </a:extLst>
          </xdr:cNvPr>
          <xdr:cNvSpPr>
            <a:spLocks noEditPoints="1"/>
          </xdr:cNvSpPr>
        </xdr:nvSpPr>
        <xdr:spPr bwMode="auto">
          <a:xfrm>
            <a:off x="237" y="44"/>
            <a:ext cx="30" cy="23"/>
          </a:xfrm>
          <a:custGeom>
            <a:avLst/>
            <a:gdLst>
              <a:gd name="T0" fmla="*/ 482 w 594"/>
              <a:gd name="T1" fmla="*/ 190 h 431"/>
              <a:gd name="T2" fmla="*/ 465 w 594"/>
              <a:gd name="T3" fmla="*/ 211 h 431"/>
              <a:gd name="T4" fmla="*/ 465 w 594"/>
              <a:gd name="T5" fmla="*/ 237 h 431"/>
              <a:gd name="T6" fmla="*/ 480 w 594"/>
              <a:gd name="T7" fmla="*/ 257 h 431"/>
              <a:gd name="T8" fmla="*/ 504 w 594"/>
              <a:gd name="T9" fmla="*/ 264 h 431"/>
              <a:gd name="T10" fmla="*/ 528 w 594"/>
              <a:gd name="T11" fmla="*/ 257 h 431"/>
              <a:gd name="T12" fmla="*/ 544 w 594"/>
              <a:gd name="T13" fmla="*/ 237 h 431"/>
              <a:gd name="T14" fmla="*/ 543 w 594"/>
              <a:gd name="T15" fmla="*/ 211 h 431"/>
              <a:gd name="T16" fmla="*/ 526 w 594"/>
              <a:gd name="T17" fmla="*/ 190 h 431"/>
              <a:gd name="T18" fmla="*/ 495 w 594"/>
              <a:gd name="T19" fmla="*/ 185 h 431"/>
              <a:gd name="T20" fmla="*/ 70 w 594"/>
              <a:gd name="T21" fmla="*/ 190 h 431"/>
              <a:gd name="T22" fmla="*/ 53 w 594"/>
              <a:gd name="T23" fmla="*/ 211 h 431"/>
              <a:gd name="T24" fmla="*/ 52 w 594"/>
              <a:gd name="T25" fmla="*/ 237 h 431"/>
              <a:gd name="T26" fmla="*/ 67 w 594"/>
              <a:gd name="T27" fmla="*/ 257 h 431"/>
              <a:gd name="T28" fmla="*/ 92 w 594"/>
              <a:gd name="T29" fmla="*/ 264 h 431"/>
              <a:gd name="T30" fmla="*/ 116 w 594"/>
              <a:gd name="T31" fmla="*/ 257 h 431"/>
              <a:gd name="T32" fmla="*/ 130 w 594"/>
              <a:gd name="T33" fmla="*/ 237 h 431"/>
              <a:gd name="T34" fmla="*/ 130 w 594"/>
              <a:gd name="T35" fmla="*/ 211 h 431"/>
              <a:gd name="T36" fmla="*/ 113 w 594"/>
              <a:gd name="T37" fmla="*/ 190 h 431"/>
              <a:gd name="T38" fmla="*/ 82 w 594"/>
              <a:gd name="T39" fmla="*/ 185 h 431"/>
              <a:gd name="T40" fmla="*/ 153 w 594"/>
              <a:gd name="T41" fmla="*/ 37 h 431"/>
              <a:gd name="T42" fmla="*/ 145 w 594"/>
              <a:gd name="T43" fmla="*/ 43 h 431"/>
              <a:gd name="T44" fmla="*/ 99 w 594"/>
              <a:gd name="T45" fmla="*/ 147 h 431"/>
              <a:gd name="T46" fmla="*/ 450 w 594"/>
              <a:gd name="T47" fmla="*/ 46 h 431"/>
              <a:gd name="T48" fmla="*/ 445 w 594"/>
              <a:gd name="T49" fmla="*/ 39 h 431"/>
              <a:gd name="T50" fmla="*/ 437 w 594"/>
              <a:gd name="T51" fmla="*/ 37 h 431"/>
              <a:gd name="T52" fmla="*/ 154 w 594"/>
              <a:gd name="T53" fmla="*/ 0 h 431"/>
              <a:gd name="T54" fmla="*/ 454 w 594"/>
              <a:gd name="T55" fmla="*/ 2 h 431"/>
              <a:gd name="T56" fmla="*/ 482 w 594"/>
              <a:gd name="T57" fmla="*/ 19 h 431"/>
              <a:gd name="T58" fmla="*/ 540 w 594"/>
              <a:gd name="T59" fmla="*/ 147 h 431"/>
              <a:gd name="T60" fmla="*/ 562 w 594"/>
              <a:gd name="T61" fmla="*/ 150 h 431"/>
              <a:gd name="T62" fmla="*/ 586 w 594"/>
              <a:gd name="T63" fmla="*/ 165 h 431"/>
              <a:gd name="T64" fmla="*/ 594 w 594"/>
              <a:gd name="T65" fmla="*/ 191 h 431"/>
              <a:gd name="T66" fmla="*/ 550 w 594"/>
              <a:gd name="T67" fmla="*/ 344 h 431"/>
              <a:gd name="T68" fmla="*/ 550 w 594"/>
              <a:gd name="T69" fmla="*/ 367 h 431"/>
              <a:gd name="T70" fmla="*/ 551 w 594"/>
              <a:gd name="T71" fmla="*/ 389 h 431"/>
              <a:gd name="T72" fmla="*/ 543 w 594"/>
              <a:gd name="T73" fmla="*/ 414 h 431"/>
              <a:gd name="T74" fmla="*/ 521 w 594"/>
              <a:gd name="T75" fmla="*/ 429 h 431"/>
              <a:gd name="T76" fmla="*/ 492 w 594"/>
              <a:gd name="T77" fmla="*/ 429 h 431"/>
              <a:gd name="T78" fmla="*/ 471 w 594"/>
              <a:gd name="T79" fmla="*/ 414 h 431"/>
              <a:gd name="T80" fmla="*/ 463 w 594"/>
              <a:gd name="T81" fmla="*/ 389 h 431"/>
              <a:gd name="T82" fmla="*/ 133 w 594"/>
              <a:gd name="T83" fmla="*/ 344 h 431"/>
              <a:gd name="T84" fmla="*/ 130 w 594"/>
              <a:gd name="T85" fmla="*/ 402 h 431"/>
              <a:gd name="T86" fmla="*/ 115 w 594"/>
              <a:gd name="T87" fmla="*/ 423 h 431"/>
              <a:gd name="T88" fmla="*/ 89 w 594"/>
              <a:gd name="T89" fmla="*/ 431 h 431"/>
              <a:gd name="T90" fmla="*/ 62 w 594"/>
              <a:gd name="T91" fmla="*/ 423 h 431"/>
              <a:gd name="T92" fmla="*/ 47 w 594"/>
              <a:gd name="T93" fmla="*/ 402 h 431"/>
              <a:gd name="T94" fmla="*/ 45 w 594"/>
              <a:gd name="T95" fmla="*/ 380 h 431"/>
              <a:gd name="T96" fmla="*/ 46 w 594"/>
              <a:gd name="T97" fmla="*/ 354 h 431"/>
              <a:gd name="T98" fmla="*/ 0 w 594"/>
              <a:gd name="T99" fmla="*/ 344 h 431"/>
              <a:gd name="T100" fmla="*/ 3 w 594"/>
              <a:gd name="T101" fmla="*/ 177 h 431"/>
              <a:gd name="T102" fmla="*/ 19 w 594"/>
              <a:gd name="T103" fmla="*/ 156 h 431"/>
              <a:gd name="T104" fmla="*/ 47 w 594"/>
              <a:gd name="T105" fmla="*/ 147 h 431"/>
              <a:gd name="T106" fmla="*/ 103 w 594"/>
              <a:gd name="T107" fmla="*/ 32 h 431"/>
              <a:gd name="T108" fmla="*/ 123 w 594"/>
              <a:gd name="T109" fmla="*/ 9 h 431"/>
              <a:gd name="T110" fmla="*/ 154 w 594"/>
              <a:gd name="T111" fmla="*/ 0 h 4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</a:cxnLst>
            <a:rect l="0" t="0" r="r" b="b"/>
            <a:pathLst>
              <a:path w="594" h="431">
                <a:moveTo>
                  <a:pt x="495" y="185"/>
                </a:moveTo>
                <a:lnTo>
                  <a:pt x="482" y="190"/>
                </a:lnTo>
                <a:lnTo>
                  <a:pt x="472" y="199"/>
                </a:lnTo>
                <a:lnTo>
                  <a:pt x="465" y="211"/>
                </a:lnTo>
                <a:lnTo>
                  <a:pt x="463" y="225"/>
                </a:lnTo>
                <a:lnTo>
                  <a:pt x="465" y="237"/>
                </a:lnTo>
                <a:lnTo>
                  <a:pt x="470" y="248"/>
                </a:lnTo>
                <a:lnTo>
                  <a:pt x="480" y="257"/>
                </a:lnTo>
                <a:lnTo>
                  <a:pt x="491" y="262"/>
                </a:lnTo>
                <a:lnTo>
                  <a:pt x="504" y="264"/>
                </a:lnTo>
                <a:lnTo>
                  <a:pt x="517" y="262"/>
                </a:lnTo>
                <a:lnTo>
                  <a:pt x="528" y="257"/>
                </a:lnTo>
                <a:lnTo>
                  <a:pt x="537" y="248"/>
                </a:lnTo>
                <a:lnTo>
                  <a:pt x="544" y="237"/>
                </a:lnTo>
                <a:lnTo>
                  <a:pt x="546" y="225"/>
                </a:lnTo>
                <a:lnTo>
                  <a:pt x="543" y="211"/>
                </a:lnTo>
                <a:lnTo>
                  <a:pt x="536" y="199"/>
                </a:lnTo>
                <a:lnTo>
                  <a:pt x="526" y="190"/>
                </a:lnTo>
                <a:lnTo>
                  <a:pt x="512" y="185"/>
                </a:lnTo>
                <a:lnTo>
                  <a:pt x="495" y="185"/>
                </a:lnTo>
                <a:close/>
                <a:moveTo>
                  <a:pt x="82" y="185"/>
                </a:moveTo>
                <a:lnTo>
                  <a:pt x="70" y="190"/>
                </a:lnTo>
                <a:lnTo>
                  <a:pt x="59" y="199"/>
                </a:lnTo>
                <a:lnTo>
                  <a:pt x="53" y="211"/>
                </a:lnTo>
                <a:lnTo>
                  <a:pt x="50" y="225"/>
                </a:lnTo>
                <a:lnTo>
                  <a:pt x="52" y="237"/>
                </a:lnTo>
                <a:lnTo>
                  <a:pt x="58" y="248"/>
                </a:lnTo>
                <a:lnTo>
                  <a:pt x="67" y="257"/>
                </a:lnTo>
                <a:lnTo>
                  <a:pt x="78" y="262"/>
                </a:lnTo>
                <a:lnTo>
                  <a:pt x="92" y="264"/>
                </a:lnTo>
                <a:lnTo>
                  <a:pt x="104" y="262"/>
                </a:lnTo>
                <a:lnTo>
                  <a:pt x="116" y="257"/>
                </a:lnTo>
                <a:lnTo>
                  <a:pt x="125" y="248"/>
                </a:lnTo>
                <a:lnTo>
                  <a:pt x="130" y="237"/>
                </a:lnTo>
                <a:lnTo>
                  <a:pt x="133" y="225"/>
                </a:lnTo>
                <a:lnTo>
                  <a:pt x="130" y="211"/>
                </a:lnTo>
                <a:lnTo>
                  <a:pt x="123" y="199"/>
                </a:lnTo>
                <a:lnTo>
                  <a:pt x="113" y="190"/>
                </a:lnTo>
                <a:lnTo>
                  <a:pt x="100" y="185"/>
                </a:lnTo>
                <a:lnTo>
                  <a:pt x="82" y="185"/>
                </a:lnTo>
                <a:close/>
                <a:moveTo>
                  <a:pt x="156" y="37"/>
                </a:moveTo>
                <a:lnTo>
                  <a:pt x="153" y="37"/>
                </a:lnTo>
                <a:lnTo>
                  <a:pt x="148" y="39"/>
                </a:lnTo>
                <a:lnTo>
                  <a:pt x="145" y="43"/>
                </a:lnTo>
                <a:lnTo>
                  <a:pt x="143" y="46"/>
                </a:lnTo>
                <a:lnTo>
                  <a:pt x="99" y="147"/>
                </a:lnTo>
                <a:lnTo>
                  <a:pt x="495" y="147"/>
                </a:lnTo>
                <a:lnTo>
                  <a:pt x="450" y="46"/>
                </a:lnTo>
                <a:lnTo>
                  <a:pt x="448" y="43"/>
                </a:lnTo>
                <a:lnTo>
                  <a:pt x="445" y="39"/>
                </a:lnTo>
                <a:lnTo>
                  <a:pt x="441" y="37"/>
                </a:lnTo>
                <a:lnTo>
                  <a:pt x="437" y="37"/>
                </a:lnTo>
                <a:lnTo>
                  <a:pt x="156" y="37"/>
                </a:lnTo>
                <a:close/>
                <a:moveTo>
                  <a:pt x="154" y="0"/>
                </a:moveTo>
                <a:lnTo>
                  <a:pt x="439" y="0"/>
                </a:lnTo>
                <a:lnTo>
                  <a:pt x="454" y="2"/>
                </a:lnTo>
                <a:lnTo>
                  <a:pt x="469" y="9"/>
                </a:lnTo>
                <a:lnTo>
                  <a:pt x="482" y="19"/>
                </a:lnTo>
                <a:lnTo>
                  <a:pt x="490" y="32"/>
                </a:lnTo>
                <a:lnTo>
                  <a:pt x="540" y="147"/>
                </a:lnTo>
                <a:lnTo>
                  <a:pt x="548" y="147"/>
                </a:lnTo>
                <a:lnTo>
                  <a:pt x="562" y="150"/>
                </a:lnTo>
                <a:lnTo>
                  <a:pt x="575" y="156"/>
                </a:lnTo>
                <a:lnTo>
                  <a:pt x="586" y="165"/>
                </a:lnTo>
                <a:lnTo>
                  <a:pt x="592" y="177"/>
                </a:lnTo>
                <a:lnTo>
                  <a:pt x="594" y="191"/>
                </a:lnTo>
                <a:lnTo>
                  <a:pt x="594" y="344"/>
                </a:lnTo>
                <a:lnTo>
                  <a:pt x="550" y="344"/>
                </a:lnTo>
                <a:lnTo>
                  <a:pt x="550" y="354"/>
                </a:lnTo>
                <a:lnTo>
                  <a:pt x="550" y="367"/>
                </a:lnTo>
                <a:lnTo>
                  <a:pt x="551" y="380"/>
                </a:lnTo>
                <a:lnTo>
                  <a:pt x="551" y="389"/>
                </a:lnTo>
                <a:lnTo>
                  <a:pt x="549" y="402"/>
                </a:lnTo>
                <a:lnTo>
                  <a:pt x="543" y="414"/>
                </a:lnTo>
                <a:lnTo>
                  <a:pt x="532" y="423"/>
                </a:lnTo>
                <a:lnTo>
                  <a:pt x="521" y="429"/>
                </a:lnTo>
                <a:lnTo>
                  <a:pt x="507" y="431"/>
                </a:lnTo>
                <a:lnTo>
                  <a:pt x="492" y="429"/>
                </a:lnTo>
                <a:lnTo>
                  <a:pt x="481" y="423"/>
                </a:lnTo>
                <a:lnTo>
                  <a:pt x="471" y="414"/>
                </a:lnTo>
                <a:lnTo>
                  <a:pt x="465" y="402"/>
                </a:lnTo>
                <a:lnTo>
                  <a:pt x="463" y="389"/>
                </a:lnTo>
                <a:lnTo>
                  <a:pt x="463" y="344"/>
                </a:lnTo>
                <a:lnTo>
                  <a:pt x="133" y="344"/>
                </a:lnTo>
                <a:lnTo>
                  <a:pt x="133" y="389"/>
                </a:lnTo>
                <a:lnTo>
                  <a:pt x="130" y="402"/>
                </a:lnTo>
                <a:lnTo>
                  <a:pt x="124" y="414"/>
                </a:lnTo>
                <a:lnTo>
                  <a:pt x="115" y="423"/>
                </a:lnTo>
                <a:lnTo>
                  <a:pt x="102" y="429"/>
                </a:lnTo>
                <a:lnTo>
                  <a:pt x="89" y="431"/>
                </a:lnTo>
                <a:lnTo>
                  <a:pt x="75" y="429"/>
                </a:lnTo>
                <a:lnTo>
                  <a:pt x="62" y="423"/>
                </a:lnTo>
                <a:lnTo>
                  <a:pt x="53" y="414"/>
                </a:lnTo>
                <a:lnTo>
                  <a:pt x="47" y="402"/>
                </a:lnTo>
                <a:lnTo>
                  <a:pt x="45" y="389"/>
                </a:lnTo>
                <a:lnTo>
                  <a:pt x="45" y="380"/>
                </a:lnTo>
                <a:lnTo>
                  <a:pt x="45" y="367"/>
                </a:lnTo>
                <a:lnTo>
                  <a:pt x="46" y="354"/>
                </a:lnTo>
                <a:lnTo>
                  <a:pt x="46" y="344"/>
                </a:lnTo>
                <a:lnTo>
                  <a:pt x="0" y="344"/>
                </a:lnTo>
                <a:lnTo>
                  <a:pt x="0" y="191"/>
                </a:lnTo>
                <a:lnTo>
                  <a:pt x="3" y="177"/>
                </a:lnTo>
                <a:lnTo>
                  <a:pt x="9" y="165"/>
                </a:lnTo>
                <a:lnTo>
                  <a:pt x="19" y="156"/>
                </a:lnTo>
                <a:lnTo>
                  <a:pt x="32" y="150"/>
                </a:lnTo>
                <a:lnTo>
                  <a:pt x="47" y="147"/>
                </a:lnTo>
                <a:lnTo>
                  <a:pt x="53" y="147"/>
                </a:lnTo>
                <a:lnTo>
                  <a:pt x="103" y="32"/>
                </a:lnTo>
                <a:lnTo>
                  <a:pt x="112" y="19"/>
                </a:lnTo>
                <a:lnTo>
                  <a:pt x="123" y="9"/>
                </a:lnTo>
                <a:lnTo>
                  <a:pt x="138" y="2"/>
                </a:lnTo>
                <a:lnTo>
                  <a:pt x="154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39" name="Freeform 20">
            <a:extLst>
              <a:ext uri="{FF2B5EF4-FFF2-40B4-BE49-F238E27FC236}">
                <a16:creationId xmlns:a16="http://schemas.microsoft.com/office/drawing/2014/main" id="{F3F91B6C-F1D1-48A4-BC5B-B493B41B056C}"/>
              </a:ext>
            </a:extLst>
          </xdr:cNvPr>
          <xdr:cNvSpPr>
            <a:spLocks noEditPoints="1"/>
          </xdr:cNvSpPr>
        </xdr:nvSpPr>
        <xdr:spPr bwMode="auto">
          <a:xfrm>
            <a:off x="226" y="30"/>
            <a:ext cx="51" cy="51"/>
          </a:xfrm>
          <a:custGeom>
            <a:avLst/>
            <a:gdLst>
              <a:gd name="T0" fmla="*/ 152 w 1017"/>
              <a:gd name="T1" fmla="*/ 19 h 976"/>
              <a:gd name="T2" fmla="*/ 98 w 1017"/>
              <a:gd name="T3" fmla="*/ 38 h 976"/>
              <a:gd name="T4" fmla="*/ 55 w 1017"/>
              <a:gd name="T5" fmla="*/ 73 h 976"/>
              <a:gd name="T6" fmla="*/ 27 w 1017"/>
              <a:gd name="T7" fmla="*/ 119 h 976"/>
              <a:gd name="T8" fmla="*/ 16 w 1017"/>
              <a:gd name="T9" fmla="*/ 175 h 976"/>
              <a:gd name="T10" fmla="*/ 20 w 1017"/>
              <a:gd name="T11" fmla="*/ 831 h 976"/>
              <a:gd name="T12" fmla="*/ 38 w 1017"/>
              <a:gd name="T13" fmla="*/ 882 h 976"/>
              <a:gd name="T14" fmla="*/ 75 w 1017"/>
              <a:gd name="T15" fmla="*/ 923 h 976"/>
              <a:gd name="T16" fmla="*/ 123 w 1017"/>
              <a:gd name="T17" fmla="*/ 950 h 976"/>
              <a:gd name="T18" fmla="*/ 181 w 1017"/>
              <a:gd name="T19" fmla="*/ 960 h 976"/>
              <a:gd name="T20" fmla="*/ 865 w 1017"/>
              <a:gd name="T21" fmla="*/ 957 h 976"/>
              <a:gd name="T22" fmla="*/ 918 w 1017"/>
              <a:gd name="T23" fmla="*/ 938 h 976"/>
              <a:gd name="T24" fmla="*/ 961 w 1017"/>
              <a:gd name="T25" fmla="*/ 904 h 976"/>
              <a:gd name="T26" fmla="*/ 989 w 1017"/>
              <a:gd name="T27" fmla="*/ 857 h 976"/>
              <a:gd name="T28" fmla="*/ 1000 w 1017"/>
              <a:gd name="T29" fmla="*/ 802 h 976"/>
              <a:gd name="T30" fmla="*/ 997 w 1017"/>
              <a:gd name="T31" fmla="*/ 147 h 976"/>
              <a:gd name="T32" fmla="*/ 977 w 1017"/>
              <a:gd name="T33" fmla="*/ 95 h 976"/>
              <a:gd name="T34" fmla="*/ 941 w 1017"/>
              <a:gd name="T35" fmla="*/ 54 h 976"/>
              <a:gd name="T36" fmla="*/ 893 w 1017"/>
              <a:gd name="T37" fmla="*/ 27 h 976"/>
              <a:gd name="T38" fmla="*/ 835 w 1017"/>
              <a:gd name="T39" fmla="*/ 17 h 976"/>
              <a:gd name="T40" fmla="*/ 181 w 1017"/>
              <a:gd name="T41" fmla="*/ 0 h 976"/>
              <a:gd name="T42" fmla="*/ 868 w 1017"/>
              <a:gd name="T43" fmla="*/ 3 h 976"/>
              <a:gd name="T44" fmla="*/ 927 w 1017"/>
              <a:gd name="T45" fmla="*/ 24 h 976"/>
              <a:gd name="T46" fmla="*/ 974 w 1017"/>
              <a:gd name="T47" fmla="*/ 62 h 976"/>
              <a:gd name="T48" fmla="*/ 1005 w 1017"/>
              <a:gd name="T49" fmla="*/ 113 h 976"/>
              <a:gd name="T50" fmla="*/ 1017 w 1017"/>
              <a:gd name="T51" fmla="*/ 175 h 976"/>
              <a:gd name="T52" fmla="*/ 1014 w 1017"/>
              <a:gd name="T53" fmla="*/ 834 h 976"/>
              <a:gd name="T54" fmla="*/ 992 w 1017"/>
              <a:gd name="T55" fmla="*/ 890 h 976"/>
              <a:gd name="T56" fmla="*/ 952 w 1017"/>
              <a:gd name="T57" fmla="*/ 935 h 976"/>
              <a:gd name="T58" fmla="*/ 898 w 1017"/>
              <a:gd name="T59" fmla="*/ 965 h 976"/>
              <a:gd name="T60" fmla="*/ 835 w 1017"/>
              <a:gd name="T61" fmla="*/ 976 h 976"/>
              <a:gd name="T62" fmla="*/ 149 w 1017"/>
              <a:gd name="T63" fmla="*/ 973 h 976"/>
              <a:gd name="T64" fmla="*/ 90 w 1017"/>
              <a:gd name="T65" fmla="*/ 952 h 976"/>
              <a:gd name="T66" fmla="*/ 42 w 1017"/>
              <a:gd name="T67" fmla="*/ 914 h 976"/>
              <a:gd name="T68" fmla="*/ 10 w 1017"/>
              <a:gd name="T69" fmla="*/ 863 h 976"/>
              <a:gd name="T70" fmla="*/ 0 w 1017"/>
              <a:gd name="T71" fmla="*/ 802 h 976"/>
              <a:gd name="T72" fmla="*/ 2 w 1017"/>
              <a:gd name="T73" fmla="*/ 143 h 976"/>
              <a:gd name="T74" fmla="*/ 24 w 1017"/>
              <a:gd name="T75" fmla="*/ 86 h 976"/>
              <a:gd name="T76" fmla="*/ 64 w 1017"/>
              <a:gd name="T77" fmla="*/ 41 h 976"/>
              <a:gd name="T78" fmla="*/ 118 w 1017"/>
              <a:gd name="T79" fmla="*/ 11 h 976"/>
              <a:gd name="T80" fmla="*/ 181 w 1017"/>
              <a:gd name="T81" fmla="*/ 0 h 9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</a:cxnLst>
            <a:rect l="0" t="0" r="r" b="b"/>
            <a:pathLst>
              <a:path w="1017" h="976">
                <a:moveTo>
                  <a:pt x="181" y="17"/>
                </a:moveTo>
                <a:lnTo>
                  <a:pt x="152" y="19"/>
                </a:lnTo>
                <a:lnTo>
                  <a:pt x="123" y="27"/>
                </a:lnTo>
                <a:lnTo>
                  <a:pt x="98" y="38"/>
                </a:lnTo>
                <a:lnTo>
                  <a:pt x="75" y="54"/>
                </a:lnTo>
                <a:lnTo>
                  <a:pt x="55" y="73"/>
                </a:lnTo>
                <a:lnTo>
                  <a:pt x="38" y="95"/>
                </a:lnTo>
                <a:lnTo>
                  <a:pt x="27" y="119"/>
                </a:lnTo>
                <a:lnTo>
                  <a:pt x="20" y="147"/>
                </a:lnTo>
                <a:lnTo>
                  <a:pt x="16" y="175"/>
                </a:lnTo>
                <a:lnTo>
                  <a:pt x="16" y="802"/>
                </a:lnTo>
                <a:lnTo>
                  <a:pt x="20" y="831"/>
                </a:lnTo>
                <a:lnTo>
                  <a:pt x="27" y="857"/>
                </a:lnTo>
                <a:lnTo>
                  <a:pt x="38" y="882"/>
                </a:lnTo>
                <a:lnTo>
                  <a:pt x="55" y="904"/>
                </a:lnTo>
                <a:lnTo>
                  <a:pt x="75" y="923"/>
                </a:lnTo>
                <a:lnTo>
                  <a:pt x="98" y="938"/>
                </a:lnTo>
                <a:lnTo>
                  <a:pt x="123" y="950"/>
                </a:lnTo>
                <a:lnTo>
                  <a:pt x="152" y="957"/>
                </a:lnTo>
                <a:lnTo>
                  <a:pt x="181" y="960"/>
                </a:lnTo>
                <a:lnTo>
                  <a:pt x="835" y="960"/>
                </a:lnTo>
                <a:lnTo>
                  <a:pt x="865" y="957"/>
                </a:lnTo>
                <a:lnTo>
                  <a:pt x="893" y="950"/>
                </a:lnTo>
                <a:lnTo>
                  <a:pt x="918" y="938"/>
                </a:lnTo>
                <a:lnTo>
                  <a:pt x="941" y="923"/>
                </a:lnTo>
                <a:lnTo>
                  <a:pt x="961" y="904"/>
                </a:lnTo>
                <a:lnTo>
                  <a:pt x="977" y="882"/>
                </a:lnTo>
                <a:lnTo>
                  <a:pt x="989" y="857"/>
                </a:lnTo>
                <a:lnTo>
                  <a:pt x="997" y="831"/>
                </a:lnTo>
                <a:lnTo>
                  <a:pt x="1000" y="802"/>
                </a:lnTo>
                <a:lnTo>
                  <a:pt x="1000" y="175"/>
                </a:lnTo>
                <a:lnTo>
                  <a:pt x="997" y="147"/>
                </a:lnTo>
                <a:lnTo>
                  <a:pt x="989" y="119"/>
                </a:lnTo>
                <a:lnTo>
                  <a:pt x="977" y="95"/>
                </a:lnTo>
                <a:lnTo>
                  <a:pt x="961" y="73"/>
                </a:lnTo>
                <a:lnTo>
                  <a:pt x="941" y="54"/>
                </a:lnTo>
                <a:lnTo>
                  <a:pt x="918" y="38"/>
                </a:lnTo>
                <a:lnTo>
                  <a:pt x="893" y="27"/>
                </a:lnTo>
                <a:lnTo>
                  <a:pt x="865" y="19"/>
                </a:lnTo>
                <a:lnTo>
                  <a:pt x="835" y="17"/>
                </a:lnTo>
                <a:lnTo>
                  <a:pt x="181" y="17"/>
                </a:lnTo>
                <a:close/>
                <a:moveTo>
                  <a:pt x="181" y="0"/>
                </a:moveTo>
                <a:lnTo>
                  <a:pt x="835" y="0"/>
                </a:lnTo>
                <a:lnTo>
                  <a:pt x="868" y="3"/>
                </a:lnTo>
                <a:lnTo>
                  <a:pt x="898" y="11"/>
                </a:lnTo>
                <a:lnTo>
                  <a:pt x="927" y="24"/>
                </a:lnTo>
                <a:lnTo>
                  <a:pt x="952" y="41"/>
                </a:lnTo>
                <a:lnTo>
                  <a:pt x="974" y="62"/>
                </a:lnTo>
                <a:lnTo>
                  <a:pt x="992" y="86"/>
                </a:lnTo>
                <a:lnTo>
                  <a:pt x="1005" y="113"/>
                </a:lnTo>
                <a:lnTo>
                  <a:pt x="1014" y="143"/>
                </a:lnTo>
                <a:lnTo>
                  <a:pt x="1017" y="175"/>
                </a:lnTo>
                <a:lnTo>
                  <a:pt x="1017" y="802"/>
                </a:lnTo>
                <a:lnTo>
                  <a:pt x="1014" y="834"/>
                </a:lnTo>
                <a:lnTo>
                  <a:pt x="1005" y="863"/>
                </a:lnTo>
                <a:lnTo>
                  <a:pt x="992" y="890"/>
                </a:lnTo>
                <a:lnTo>
                  <a:pt x="974" y="914"/>
                </a:lnTo>
                <a:lnTo>
                  <a:pt x="952" y="935"/>
                </a:lnTo>
                <a:lnTo>
                  <a:pt x="927" y="952"/>
                </a:lnTo>
                <a:lnTo>
                  <a:pt x="898" y="965"/>
                </a:lnTo>
                <a:lnTo>
                  <a:pt x="868" y="973"/>
                </a:lnTo>
                <a:lnTo>
                  <a:pt x="835" y="976"/>
                </a:lnTo>
                <a:lnTo>
                  <a:pt x="181" y="976"/>
                </a:lnTo>
                <a:lnTo>
                  <a:pt x="149" y="973"/>
                </a:lnTo>
                <a:lnTo>
                  <a:pt x="118" y="965"/>
                </a:lnTo>
                <a:lnTo>
                  <a:pt x="90" y="952"/>
                </a:lnTo>
                <a:lnTo>
                  <a:pt x="64" y="935"/>
                </a:lnTo>
                <a:lnTo>
                  <a:pt x="42" y="914"/>
                </a:lnTo>
                <a:lnTo>
                  <a:pt x="24" y="890"/>
                </a:lnTo>
                <a:lnTo>
                  <a:pt x="10" y="863"/>
                </a:lnTo>
                <a:lnTo>
                  <a:pt x="2" y="834"/>
                </a:lnTo>
                <a:lnTo>
                  <a:pt x="0" y="802"/>
                </a:lnTo>
                <a:lnTo>
                  <a:pt x="0" y="175"/>
                </a:lnTo>
                <a:lnTo>
                  <a:pt x="2" y="143"/>
                </a:lnTo>
                <a:lnTo>
                  <a:pt x="10" y="113"/>
                </a:lnTo>
                <a:lnTo>
                  <a:pt x="24" y="86"/>
                </a:lnTo>
                <a:lnTo>
                  <a:pt x="42" y="62"/>
                </a:lnTo>
                <a:lnTo>
                  <a:pt x="64" y="41"/>
                </a:lnTo>
                <a:lnTo>
                  <a:pt x="90" y="24"/>
                </a:lnTo>
                <a:lnTo>
                  <a:pt x="118" y="11"/>
                </a:lnTo>
                <a:lnTo>
                  <a:pt x="149" y="3"/>
                </a:lnTo>
                <a:lnTo>
                  <a:pt x="181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oneCellAnchor>
  <xdr:oneCellAnchor>
    <xdr:from>
      <xdr:col>10</xdr:col>
      <xdr:colOff>342900</xdr:colOff>
      <xdr:row>63</xdr:row>
      <xdr:rowOff>0</xdr:rowOff>
    </xdr:from>
    <xdr:ext cx="1870508" cy="885825"/>
    <xdr:grpSp>
      <xdr:nvGrpSpPr>
        <xdr:cNvPr id="40" name="Group 3" descr="Airplane, bus, and car">
          <a:extLst>
            <a:ext uri="{FF2B5EF4-FFF2-40B4-BE49-F238E27FC236}">
              <a16:creationId xmlns:a16="http://schemas.microsoft.com/office/drawing/2014/main" id="{7454EFC8-566A-4AB5-BACB-9D2EB99D5C61}"/>
            </a:ext>
          </a:extLst>
        </xdr:cNvPr>
        <xdr:cNvGrpSpPr>
          <a:grpSpLocks noChangeAspect="1"/>
        </xdr:cNvGrpSpPr>
      </xdr:nvGrpSpPr>
      <xdr:grpSpPr bwMode="auto">
        <a:xfrm>
          <a:off x="8572500" y="14830425"/>
          <a:ext cx="1870508" cy="885825"/>
          <a:chOff x="110" y="24"/>
          <a:chExt cx="173" cy="62"/>
        </a:xfrm>
      </xdr:grpSpPr>
      <xdr:sp macro="" textlink="">
        <xdr:nvSpPr>
          <xdr:cNvPr id="41" name="AutoShape 2">
            <a:extLst>
              <a:ext uri="{FF2B5EF4-FFF2-40B4-BE49-F238E27FC236}">
                <a16:creationId xmlns:a16="http://schemas.microsoft.com/office/drawing/2014/main" id="{4DF4C4C8-5404-4DA0-B8F8-63670D4C1E77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110" y="24"/>
            <a:ext cx="173" cy="6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2" name="Rectangle 4">
            <a:extLst>
              <a:ext uri="{FF2B5EF4-FFF2-40B4-BE49-F238E27FC236}">
                <a16:creationId xmlns:a16="http://schemas.microsoft.com/office/drawing/2014/main" id="{807504B4-A14B-4E1D-A220-D1AFC3DC645B}"/>
              </a:ext>
            </a:extLst>
          </xdr:cNvPr>
          <xdr:cNvSpPr>
            <a:spLocks noChangeArrowheads="1"/>
          </xdr:cNvSpPr>
        </xdr:nvSpPr>
        <xdr:spPr bwMode="auto">
          <a:xfrm>
            <a:off x="110" y="24"/>
            <a:ext cx="173" cy="62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3" name="Freeform 5">
            <a:extLst>
              <a:ext uri="{FF2B5EF4-FFF2-40B4-BE49-F238E27FC236}">
                <a16:creationId xmlns:a16="http://schemas.microsoft.com/office/drawing/2014/main" id="{309BCBAF-E1B8-4F89-A1D6-EAB9528B2951}"/>
              </a:ext>
            </a:extLst>
          </xdr:cNvPr>
          <xdr:cNvSpPr>
            <a:spLocks/>
          </xdr:cNvSpPr>
        </xdr:nvSpPr>
        <xdr:spPr bwMode="auto">
          <a:xfrm>
            <a:off x="110" y="25"/>
            <a:ext cx="172" cy="61"/>
          </a:xfrm>
          <a:custGeom>
            <a:avLst/>
            <a:gdLst>
              <a:gd name="T0" fmla="*/ 242 w 3443"/>
              <a:gd name="T1" fmla="*/ 0 h 1163"/>
              <a:gd name="T2" fmla="*/ 3201 w 3443"/>
              <a:gd name="T3" fmla="*/ 0 h 1163"/>
              <a:gd name="T4" fmla="*/ 3240 w 3443"/>
              <a:gd name="T5" fmla="*/ 3 h 1163"/>
              <a:gd name="T6" fmla="*/ 3277 w 3443"/>
              <a:gd name="T7" fmla="*/ 12 h 1163"/>
              <a:gd name="T8" fmla="*/ 3311 w 3443"/>
              <a:gd name="T9" fmla="*/ 26 h 1163"/>
              <a:gd name="T10" fmla="*/ 3344 w 3443"/>
              <a:gd name="T11" fmla="*/ 45 h 1163"/>
              <a:gd name="T12" fmla="*/ 3372 w 3443"/>
              <a:gd name="T13" fmla="*/ 68 h 1163"/>
              <a:gd name="T14" fmla="*/ 3396 w 3443"/>
              <a:gd name="T15" fmla="*/ 96 h 1163"/>
              <a:gd name="T16" fmla="*/ 3416 w 3443"/>
              <a:gd name="T17" fmla="*/ 126 h 1163"/>
              <a:gd name="T18" fmla="*/ 3431 w 3443"/>
              <a:gd name="T19" fmla="*/ 159 h 1163"/>
              <a:gd name="T20" fmla="*/ 3439 w 3443"/>
              <a:gd name="T21" fmla="*/ 194 h 1163"/>
              <a:gd name="T22" fmla="*/ 3443 w 3443"/>
              <a:gd name="T23" fmla="*/ 232 h 1163"/>
              <a:gd name="T24" fmla="*/ 3443 w 3443"/>
              <a:gd name="T25" fmla="*/ 931 h 1163"/>
              <a:gd name="T26" fmla="*/ 3439 w 3443"/>
              <a:gd name="T27" fmla="*/ 968 h 1163"/>
              <a:gd name="T28" fmla="*/ 3431 w 3443"/>
              <a:gd name="T29" fmla="*/ 1004 h 1163"/>
              <a:gd name="T30" fmla="*/ 3416 w 3443"/>
              <a:gd name="T31" fmla="*/ 1037 h 1163"/>
              <a:gd name="T32" fmla="*/ 3396 w 3443"/>
              <a:gd name="T33" fmla="*/ 1067 h 1163"/>
              <a:gd name="T34" fmla="*/ 3372 w 3443"/>
              <a:gd name="T35" fmla="*/ 1095 h 1163"/>
              <a:gd name="T36" fmla="*/ 3344 w 3443"/>
              <a:gd name="T37" fmla="*/ 1118 h 1163"/>
              <a:gd name="T38" fmla="*/ 3311 w 3443"/>
              <a:gd name="T39" fmla="*/ 1137 h 1163"/>
              <a:gd name="T40" fmla="*/ 3277 w 3443"/>
              <a:gd name="T41" fmla="*/ 1151 h 1163"/>
              <a:gd name="T42" fmla="*/ 3240 w 3443"/>
              <a:gd name="T43" fmla="*/ 1160 h 1163"/>
              <a:gd name="T44" fmla="*/ 3201 w 3443"/>
              <a:gd name="T45" fmla="*/ 1163 h 1163"/>
              <a:gd name="T46" fmla="*/ 242 w 3443"/>
              <a:gd name="T47" fmla="*/ 1163 h 1163"/>
              <a:gd name="T48" fmla="*/ 203 w 3443"/>
              <a:gd name="T49" fmla="*/ 1160 h 1163"/>
              <a:gd name="T50" fmla="*/ 166 w 3443"/>
              <a:gd name="T51" fmla="*/ 1151 h 1163"/>
              <a:gd name="T52" fmla="*/ 131 w 3443"/>
              <a:gd name="T53" fmla="*/ 1137 h 1163"/>
              <a:gd name="T54" fmla="*/ 100 w 3443"/>
              <a:gd name="T55" fmla="*/ 1118 h 1163"/>
              <a:gd name="T56" fmla="*/ 71 w 3443"/>
              <a:gd name="T57" fmla="*/ 1095 h 1163"/>
              <a:gd name="T58" fmla="*/ 47 w 3443"/>
              <a:gd name="T59" fmla="*/ 1067 h 1163"/>
              <a:gd name="T60" fmla="*/ 27 w 3443"/>
              <a:gd name="T61" fmla="*/ 1037 h 1163"/>
              <a:gd name="T62" fmla="*/ 13 w 3443"/>
              <a:gd name="T63" fmla="*/ 1004 h 1163"/>
              <a:gd name="T64" fmla="*/ 3 w 3443"/>
              <a:gd name="T65" fmla="*/ 968 h 1163"/>
              <a:gd name="T66" fmla="*/ 0 w 3443"/>
              <a:gd name="T67" fmla="*/ 931 h 1163"/>
              <a:gd name="T68" fmla="*/ 0 w 3443"/>
              <a:gd name="T69" fmla="*/ 232 h 1163"/>
              <a:gd name="T70" fmla="*/ 3 w 3443"/>
              <a:gd name="T71" fmla="*/ 194 h 1163"/>
              <a:gd name="T72" fmla="*/ 13 w 3443"/>
              <a:gd name="T73" fmla="*/ 159 h 1163"/>
              <a:gd name="T74" fmla="*/ 27 w 3443"/>
              <a:gd name="T75" fmla="*/ 126 h 1163"/>
              <a:gd name="T76" fmla="*/ 47 w 3443"/>
              <a:gd name="T77" fmla="*/ 96 h 1163"/>
              <a:gd name="T78" fmla="*/ 71 w 3443"/>
              <a:gd name="T79" fmla="*/ 68 h 1163"/>
              <a:gd name="T80" fmla="*/ 100 w 3443"/>
              <a:gd name="T81" fmla="*/ 45 h 1163"/>
              <a:gd name="T82" fmla="*/ 131 w 3443"/>
              <a:gd name="T83" fmla="*/ 26 h 1163"/>
              <a:gd name="T84" fmla="*/ 166 w 3443"/>
              <a:gd name="T85" fmla="*/ 12 h 1163"/>
              <a:gd name="T86" fmla="*/ 203 w 3443"/>
              <a:gd name="T87" fmla="*/ 3 h 1163"/>
              <a:gd name="T88" fmla="*/ 242 w 3443"/>
              <a:gd name="T89" fmla="*/ 0 h 116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</a:cxnLst>
            <a:rect l="0" t="0" r="r" b="b"/>
            <a:pathLst>
              <a:path w="3443" h="1163">
                <a:moveTo>
                  <a:pt x="242" y="0"/>
                </a:moveTo>
                <a:lnTo>
                  <a:pt x="3201" y="0"/>
                </a:lnTo>
                <a:lnTo>
                  <a:pt x="3240" y="3"/>
                </a:lnTo>
                <a:lnTo>
                  <a:pt x="3277" y="12"/>
                </a:lnTo>
                <a:lnTo>
                  <a:pt x="3311" y="26"/>
                </a:lnTo>
                <a:lnTo>
                  <a:pt x="3344" y="45"/>
                </a:lnTo>
                <a:lnTo>
                  <a:pt x="3372" y="68"/>
                </a:lnTo>
                <a:lnTo>
                  <a:pt x="3396" y="96"/>
                </a:lnTo>
                <a:lnTo>
                  <a:pt x="3416" y="126"/>
                </a:lnTo>
                <a:lnTo>
                  <a:pt x="3431" y="159"/>
                </a:lnTo>
                <a:lnTo>
                  <a:pt x="3439" y="194"/>
                </a:lnTo>
                <a:lnTo>
                  <a:pt x="3443" y="232"/>
                </a:lnTo>
                <a:lnTo>
                  <a:pt x="3443" y="931"/>
                </a:lnTo>
                <a:lnTo>
                  <a:pt x="3439" y="968"/>
                </a:lnTo>
                <a:lnTo>
                  <a:pt x="3431" y="1004"/>
                </a:lnTo>
                <a:lnTo>
                  <a:pt x="3416" y="1037"/>
                </a:lnTo>
                <a:lnTo>
                  <a:pt x="3396" y="1067"/>
                </a:lnTo>
                <a:lnTo>
                  <a:pt x="3372" y="1095"/>
                </a:lnTo>
                <a:lnTo>
                  <a:pt x="3344" y="1118"/>
                </a:lnTo>
                <a:lnTo>
                  <a:pt x="3311" y="1137"/>
                </a:lnTo>
                <a:lnTo>
                  <a:pt x="3277" y="1151"/>
                </a:lnTo>
                <a:lnTo>
                  <a:pt x="3240" y="1160"/>
                </a:lnTo>
                <a:lnTo>
                  <a:pt x="3201" y="1163"/>
                </a:lnTo>
                <a:lnTo>
                  <a:pt x="242" y="1163"/>
                </a:lnTo>
                <a:lnTo>
                  <a:pt x="203" y="1160"/>
                </a:lnTo>
                <a:lnTo>
                  <a:pt x="166" y="1151"/>
                </a:lnTo>
                <a:lnTo>
                  <a:pt x="131" y="1137"/>
                </a:lnTo>
                <a:lnTo>
                  <a:pt x="100" y="1118"/>
                </a:lnTo>
                <a:lnTo>
                  <a:pt x="71" y="1095"/>
                </a:lnTo>
                <a:lnTo>
                  <a:pt x="47" y="1067"/>
                </a:lnTo>
                <a:lnTo>
                  <a:pt x="27" y="1037"/>
                </a:lnTo>
                <a:lnTo>
                  <a:pt x="13" y="1004"/>
                </a:lnTo>
                <a:lnTo>
                  <a:pt x="3" y="968"/>
                </a:lnTo>
                <a:lnTo>
                  <a:pt x="0" y="931"/>
                </a:lnTo>
                <a:lnTo>
                  <a:pt x="0" y="232"/>
                </a:lnTo>
                <a:lnTo>
                  <a:pt x="3" y="194"/>
                </a:lnTo>
                <a:lnTo>
                  <a:pt x="13" y="159"/>
                </a:lnTo>
                <a:lnTo>
                  <a:pt x="27" y="126"/>
                </a:lnTo>
                <a:lnTo>
                  <a:pt x="47" y="96"/>
                </a:lnTo>
                <a:lnTo>
                  <a:pt x="71" y="68"/>
                </a:lnTo>
                <a:lnTo>
                  <a:pt x="100" y="45"/>
                </a:lnTo>
                <a:lnTo>
                  <a:pt x="131" y="26"/>
                </a:lnTo>
                <a:lnTo>
                  <a:pt x="166" y="12"/>
                </a:lnTo>
                <a:lnTo>
                  <a:pt x="203" y="3"/>
                </a:lnTo>
                <a:lnTo>
                  <a:pt x="242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44" name="Freeform 6">
            <a:extLst>
              <a:ext uri="{FF2B5EF4-FFF2-40B4-BE49-F238E27FC236}">
                <a16:creationId xmlns:a16="http://schemas.microsoft.com/office/drawing/2014/main" id="{4B9416FC-A097-4144-A92B-657015AE248B}"/>
              </a:ext>
            </a:extLst>
          </xdr:cNvPr>
          <xdr:cNvSpPr>
            <a:spLocks noEditPoints="1"/>
          </xdr:cNvSpPr>
        </xdr:nvSpPr>
        <xdr:spPr bwMode="auto">
          <a:xfrm>
            <a:off x="120" y="35"/>
            <a:ext cx="40" cy="41"/>
          </a:xfrm>
          <a:custGeom>
            <a:avLst/>
            <a:gdLst>
              <a:gd name="T0" fmla="*/ 81 w 799"/>
              <a:gd name="T1" fmla="*/ 7 h 768"/>
              <a:gd name="T2" fmla="*/ 41 w 799"/>
              <a:gd name="T3" fmla="*/ 25 h 768"/>
              <a:gd name="T4" fmla="*/ 14 w 799"/>
              <a:gd name="T5" fmla="*/ 59 h 768"/>
              <a:gd name="T6" fmla="*/ 4 w 799"/>
              <a:gd name="T7" fmla="*/ 100 h 768"/>
              <a:gd name="T8" fmla="*/ 7 w 799"/>
              <a:gd name="T9" fmla="*/ 690 h 768"/>
              <a:gd name="T10" fmla="*/ 26 w 799"/>
              <a:gd name="T11" fmla="*/ 728 h 768"/>
              <a:gd name="T12" fmla="*/ 60 w 799"/>
              <a:gd name="T13" fmla="*/ 754 h 768"/>
              <a:gd name="T14" fmla="*/ 103 w 799"/>
              <a:gd name="T15" fmla="*/ 764 h 768"/>
              <a:gd name="T16" fmla="*/ 719 w 799"/>
              <a:gd name="T17" fmla="*/ 761 h 768"/>
              <a:gd name="T18" fmla="*/ 758 w 799"/>
              <a:gd name="T19" fmla="*/ 743 h 768"/>
              <a:gd name="T20" fmla="*/ 785 w 799"/>
              <a:gd name="T21" fmla="*/ 710 h 768"/>
              <a:gd name="T22" fmla="*/ 795 w 799"/>
              <a:gd name="T23" fmla="*/ 668 h 768"/>
              <a:gd name="T24" fmla="*/ 792 w 799"/>
              <a:gd name="T25" fmla="*/ 79 h 768"/>
              <a:gd name="T26" fmla="*/ 773 w 799"/>
              <a:gd name="T27" fmla="*/ 41 h 768"/>
              <a:gd name="T28" fmla="*/ 740 w 799"/>
              <a:gd name="T29" fmla="*/ 14 h 768"/>
              <a:gd name="T30" fmla="*/ 696 w 799"/>
              <a:gd name="T31" fmla="*/ 5 h 768"/>
              <a:gd name="T32" fmla="*/ 103 w 799"/>
              <a:gd name="T33" fmla="*/ 0 h 768"/>
              <a:gd name="T34" fmla="*/ 720 w 799"/>
              <a:gd name="T35" fmla="*/ 3 h 768"/>
              <a:gd name="T36" fmla="*/ 761 w 799"/>
              <a:gd name="T37" fmla="*/ 22 h 768"/>
              <a:gd name="T38" fmla="*/ 789 w 799"/>
              <a:gd name="T39" fmla="*/ 57 h 768"/>
              <a:gd name="T40" fmla="*/ 799 w 799"/>
              <a:gd name="T41" fmla="*/ 100 h 768"/>
              <a:gd name="T42" fmla="*/ 796 w 799"/>
              <a:gd name="T43" fmla="*/ 691 h 768"/>
              <a:gd name="T44" fmla="*/ 776 w 799"/>
              <a:gd name="T45" fmla="*/ 731 h 768"/>
              <a:gd name="T46" fmla="*/ 741 w 799"/>
              <a:gd name="T47" fmla="*/ 758 h 768"/>
              <a:gd name="T48" fmla="*/ 696 w 799"/>
              <a:gd name="T49" fmla="*/ 768 h 768"/>
              <a:gd name="T50" fmla="*/ 80 w 799"/>
              <a:gd name="T51" fmla="*/ 765 h 768"/>
              <a:gd name="T52" fmla="*/ 38 w 799"/>
              <a:gd name="T53" fmla="*/ 746 h 768"/>
              <a:gd name="T54" fmla="*/ 10 w 799"/>
              <a:gd name="T55" fmla="*/ 712 h 768"/>
              <a:gd name="T56" fmla="*/ 0 w 799"/>
              <a:gd name="T57" fmla="*/ 668 h 768"/>
              <a:gd name="T58" fmla="*/ 3 w 799"/>
              <a:gd name="T59" fmla="*/ 78 h 768"/>
              <a:gd name="T60" fmla="*/ 23 w 799"/>
              <a:gd name="T61" fmla="*/ 38 h 768"/>
              <a:gd name="T62" fmla="*/ 58 w 799"/>
              <a:gd name="T63" fmla="*/ 11 h 768"/>
              <a:gd name="T64" fmla="*/ 103 w 799"/>
              <a:gd name="T65" fmla="*/ 0 h 76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</a:cxnLst>
            <a:rect l="0" t="0" r="r" b="b"/>
            <a:pathLst>
              <a:path w="799" h="768">
                <a:moveTo>
                  <a:pt x="103" y="5"/>
                </a:moveTo>
                <a:lnTo>
                  <a:pt x="81" y="7"/>
                </a:lnTo>
                <a:lnTo>
                  <a:pt x="60" y="14"/>
                </a:lnTo>
                <a:lnTo>
                  <a:pt x="41" y="25"/>
                </a:lnTo>
                <a:lnTo>
                  <a:pt x="26" y="41"/>
                </a:lnTo>
                <a:lnTo>
                  <a:pt x="14" y="59"/>
                </a:lnTo>
                <a:lnTo>
                  <a:pt x="7" y="79"/>
                </a:lnTo>
                <a:lnTo>
                  <a:pt x="4" y="100"/>
                </a:lnTo>
                <a:lnTo>
                  <a:pt x="4" y="668"/>
                </a:lnTo>
                <a:lnTo>
                  <a:pt x="7" y="690"/>
                </a:lnTo>
                <a:lnTo>
                  <a:pt x="14" y="710"/>
                </a:lnTo>
                <a:lnTo>
                  <a:pt x="26" y="728"/>
                </a:lnTo>
                <a:lnTo>
                  <a:pt x="41" y="743"/>
                </a:lnTo>
                <a:lnTo>
                  <a:pt x="60" y="754"/>
                </a:lnTo>
                <a:lnTo>
                  <a:pt x="81" y="761"/>
                </a:lnTo>
                <a:lnTo>
                  <a:pt x="103" y="764"/>
                </a:lnTo>
                <a:lnTo>
                  <a:pt x="696" y="764"/>
                </a:lnTo>
                <a:lnTo>
                  <a:pt x="719" y="761"/>
                </a:lnTo>
                <a:lnTo>
                  <a:pt x="740" y="754"/>
                </a:lnTo>
                <a:lnTo>
                  <a:pt x="758" y="743"/>
                </a:lnTo>
                <a:lnTo>
                  <a:pt x="773" y="728"/>
                </a:lnTo>
                <a:lnTo>
                  <a:pt x="785" y="710"/>
                </a:lnTo>
                <a:lnTo>
                  <a:pt x="792" y="690"/>
                </a:lnTo>
                <a:lnTo>
                  <a:pt x="795" y="668"/>
                </a:lnTo>
                <a:lnTo>
                  <a:pt x="795" y="100"/>
                </a:lnTo>
                <a:lnTo>
                  <a:pt x="792" y="79"/>
                </a:lnTo>
                <a:lnTo>
                  <a:pt x="785" y="59"/>
                </a:lnTo>
                <a:lnTo>
                  <a:pt x="773" y="41"/>
                </a:lnTo>
                <a:lnTo>
                  <a:pt x="758" y="25"/>
                </a:lnTo>
                <a:lnTo>
                  <a:pt x="740" y="14"/>
                </a:lnTo>
                <a:lnTo>
                  <a:pt x="719" y="7"/>
                </a:lnTo>
                <a:lnTo>
                  <a:pt x="696" y="5"/>
                </a:lnTo>
                <a:lnTo>
                  <a:pt x="103" y="5"/>
                </a:lnTo>
                <a:close/>
                <a:moveTo>
                  <a:pt x="103" y="0"/>
                </a:moveTo>
                <a:lnTo>
                  <a:pt x="696" y="0"/>
                </a:lnTo>
                <a:lnTo>
                  <a:pt x="720" y="3"/>
                </a:lnTo>
                <a:lnTo>
                  <a:pt x="741" y="11"/>
                </a:lnTo>
                <a:lnTo>
                  <a:pt x="761" y="22"/>
                </a:lnTo>
                <a:lnTo>
                  <a:pt x="776" y="38"/>
                </a:lnTo>
                <a:lnTo>
                  <a:pt x="789" y="57"/>
                </a:lnTo>
                <a:lnTo>
                  <a:pt x="796" y="78"/>
                </a:lnTo>
                <a:lnTo>
                  <a:pt x="799" y="100"/>
                </a:lnTo>
                <a:lnTo>
                  <a:pt x="799" y="668"/>
                </a:lnTo>
                <a:lnTo>
                  <a:pt x="796" y="691"/>
                </a:lnTo>
                <a:lnTo>
                  <a:pt x="789" y="712"/>
                </a:lnTo>
                <a:lnTo>
                  <a:pt x="776" y="731"/>
                </a:lnTo>
                <a:lnTo>
                  <a:pt x="761" y="746"/>
                </a:lnTo>
                <a:lnTo>
                  <a:pt x="741" y="758"/>
                </a:lnTo>
                <a:lnTo>
                  <a:pt x="720" y="765"/>
                </a:lnTo>
                <a:lnTo>
                  <a:pt x="696" y="768"/>
                </a:lnTo>
                <a:lnTo>
                  <a:pt x="103" y="768"/>
                </a:lnTo>
                <a:lnTo>
                  <a:pt x="80" y="765"/>
                </a:lnTo>
                <a:lnTo>
                  <a:pt x="58" y="758"/>
                </a:lnTo>
                <a:lnTo>
                  <a:pt x="38" y="746"/>
                </a:lnTo>
                <a:lnTo>
                  <a:pt x="23" y="731"/>
                </a:lnTo>
                <a:lnTo>
                  <a:pt x="10" y="712"/>
                </a:lnTo>
                <a:lnTo>
                  <a:pt x="3" y="691"/>
                </a:lnTo>
                <a:lnTo>
                  <a:pt x="0" y="668"/>
                </a:lnTo>
                <a:lnTo>
                  <a:pt x="0" y="100"/>
                </a:lnTo>
                <a:lnTo>
                  <a:pt x="3" y="78"/>
                </a:lnTo>
                <a:lnTo>
                  <a:pt x="10" y="57"/>
                </a:lnTo>
                <a:lnTo>
                  <a:pt x="23" y="38"/>
                </a:lnTo>
                <a:lnTo>
                  <a:pt x="38" y="22"/>
                </a:lnTo>
                <a:lnTo>
                  <a:pt x="58" y="11"/>
                </a:lnTo>
                <a:lnTo>
                  <a:pt x="80" y="3"/>
                </a:lnTo>
                <a:lnTo>
                  <a:pt x="103" y="0"/>
                </a:lnTo>
                <a:close/>
              </a:path>
            </a:pathLst>
          </a:custGeom>
          <a:solidFill>
            <a:srgbClr val="BFBFB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45" name="Freeform 7">
            <a:extLst>
              <a:ext uri="{FF2B5EF4-FFF2-40B4-BE49-F238E27FC236}">
                <a16:creationId xmlns:a16="http://schemas.microsoft.com/office/drawing/2014/main" id="{E88288D3-C1D3-4C15-A44E-67C8AC26DADA}"/>
              </a:ext>
            </a:extLst>
          </xdr:cNvPr>
          <xdr:cNvSpPr>
            <a:spLocks noEditPoints="1"/>
          </xdr:cNvSpPr>
        </xdr:nvSpPr>
        <xdr:spPr bwMode="auto">
          <a:xfrm>
            <a:off x="119" y="34"/>
            <a:ext cx="43" cy="43"/>
          </a:xfrm>
          <a:custGeom>
            <a:avLst/>
            <a:gdLst>
              <a:gd name="T0" fmla="*/ 99 w 857"/>
              <a:gd name="T1" fmla="*/ 8 h 822"/>
              <a:gd name="T2" fmla="*/ 51 w 857"/>
              <a:gd name="T3" fmla="*/ 30 h 822"/>
              <a:gd name="T4" fmla="*/ 17 w 857"/>
              <a:gd name="T5" fmla="*/ 71 h 822"/>
              <a:gd name="T6" fmla="*/ 4 w 857"/>
              <a:gd name="T7" fmla="*/ 122 h 822"/>
              <a:gd name="T8" fmla="*/ 8 w 857"/>
              <a:gd name="T9" fmla="*/ 727 h 822"/>
              <a:gd name="T10" fmla="*/ 32 w 857"/>
              <a:gd name="T11" fmla="*/ 774 h 822"/>
              <a:gd name="T12" fmla="*/ 74 w 857"/>
              <a:gd name="T13" fmla="*/ 806 h 822"/>
              <a:gd name="T14" fmla="*/ 127 w 857"/>
              <a:gd name="T15" fmla="*/ 818 h 822"/>
              <a:gd name="T16" fmla="*/ 758 w 857"/>
              <a:gd name="T17" fmla="*/ 815 h 822"/>
              <a:gd name="T18" fmla="*/ 806 w 857"/>
              <a:gd name="T19" fmla="*/ 792 h 822"/>
              <a:gd name="T20" fmla="*/ 840 w 857"/>
              <a:gd name="T21" fmla="*/ 753 h 822"/>
              <a:gd name="T22" fmla="*/ 853 w 857"/>
              <a:gd name="T23" fmla="*/ 701 h 822"/>
              <a:gd name="T24" fmla="*/ 849 w 857"/>
              <a:gd name="T25" fmla="*/ 95 h 822"/>
              <a:gd name="T26" fmla="*/ 825 w 857"/>
              <a:gd name="T27" fmla="*/ 48 h 822"/>
              <a:gd name="T28" fmla="*/ 784 w 857"/>
              <a:gd name="T29" fmla="*/ 16 h 822"/>
              <a:gd name="T30" fmla="*/ 731 w 857"/>
              <a:gd name="T31" fmla="*/ 5 h 822"/>
              <a:gd name="T32" fmla="*/ 127 w 857"/>
              <a:gd name="T33" fmla="*/ 0 h 822"/>
              <a:gd name="T34" fmla="*/ 756 w 857"/>
              <a:gd name="T35" fmla="*/ 3 h 822"/>
              <a:gd name="T36" fmla="*/ 801 w 857"/>
              <a:gd name="T37" fmla="*/ 21 h 822"/>
              <a:gd name="T38" fmla="*/ 835 w 857"/>
              <a:gd name="T39" fmla="*/ 54 h 822"/>
              <a:gd name="T40" fmla="*/ 855 w 857"/>
              <a:gd name="T41" fmla="*/ 98 h 822"/>
              <a:gd name="T42" fmla="*/ 857 w 857"/>
              <a:gd name="T43" fmla="*/ 701 h 822"/>
              <a:gd name="T44" fmla="*/ 847 w 857"/>
              <a:gd name="T45" fmla="*/ 748 h 822"/>
              <a:gd name="T46" fmla="*/ 820 w 857"/>
              <a:gd name="T47" fmla="*/ 787 h 822"/>
              <a:gd name="T48" fmla="*/ 779 w 857"/>
              <a:gd name="T49" fmla="*/ 813 h 822"/>
              <a:gd name="T50" fmla="*/ 731 w 857"/>
              <a:gd name="T51" fmla="*/ 822 h 822"/>
              <a:gd name="T52" fmla="*/ 102 w 857"/>
              <a:gd name="T53" fmla="*/ 820 h 822"/>
              <a:gd name="T54" fmla="*/ 56 w 857"/>
              <a:gd name="T55" fmla="*/ 802 h 822"/>
              <a:gd name="T56" fmla="*/ 22 w 857"/>
              <a:gd name="T57" fmla="*/ 769 h 822"/>
              <a:gd name="T58" fmla="*/ 3 w 857"/>
              <a:gd name="T59" fmla="*/ 725 h 822"/>
              <a:gd name="T60" fmla="*/ 0 w 857"/>
              <a:gd name="T61" fmla="*/ 122 h 822"/>
              <a:gd name="T62" fmla="*/ 11 w 857"/>
              <a:gd name="T63" fmla="*/ 75 h 822"/>
              <a:gd name="T64" fmla="*/ 38 w 857"/>
              <a:gd name="T65" fmla="*/ 36 h 822"/>
              <a:gd name="T66" fmla="*/ 78 w 857"/>
              <a:gd name="T67" fmla="*/ 10 h 822"/>
              <a:gd name="T68" fmla="*/ 127 w 857"/>
              <a:gd name="T69" fmla="*/ 0 h 82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</a:cxnLst>
            <a:rect l="0" t="0" r="r" b="b"/>
            <a:pathLst>
              <a:path w="857" h="822">
                <a:moveTo>
                  <a:pt x="127" y="5"/>
                </a:moveTo>
                <a:lnTo>
                  <a:pt x="99" y="8"/>
                </a:lnTo>
                <a:lnTo>
                  <a:pt x="74" y="16"/>
                </a:lnTo>
                <a:lnTo>
                  <a:pt x="51" y="30"/>
                </a:lnTo>
                <a:lnTo>
                  <a:pt x="32" y="48"/>
                </a:lnTo>
                <a:lnTo>
                  <a:pt x="17" y="71"/>
                </a:lnTo>
                <a:lnTo>
                  <a:pt x="8" y="95"/>
                </a:lnTo>
                <a:lnTo>
                  <a:pt x="4" y="122"/>
                </a:lnTo>
                <a:lnTo>
                  <a:pt x="4" y="701"/>
                </a:lnTo>
                <a:lnTo>
                  <a:pt x="8" y="727"/>
                </a:lnTo>
                <a:lnTo>
                  <a:pt x="17" y="753"/>
                </a:lnTo>
                <a:lnTo>
                  <a:pt x="32" y="774"/>
                </a:lnTo>
                <a:lnTo>
                  <a:pt x="51" y="792"/>
                </a:lnTo>
                <a:lnTo>
                  <a:pt x="74" y="806"/>
                </a:lnTo>
                <a:lnTo>
                  <a:pt x="99" y="815"/>
                </a:lnTo>
                <a:lnTo>
                  <a:pt x="127" y="818"/>
                </a:lnTo>
                <a:lnTo>
                  <a:pt x="731" y="818"/>
                </a:lnTo>
                <a:lnTo>
                  <a:pt x="758" y="815"/>
                </a:lnTo>
                <a:lnTo>
                  <a:pt x="784" y="806"/>
                </a:lnTo>
                <a:lnTo>
                  <a:pt x="806" y="792"/>
                </a:lnTo>
                <a:lnTo>
                  <a:pt x="825" y="774"/>
                </a:lnTo>
                <a:lnTo>
                  <a:pt x="840" y="753"/>
                </a:lnTo>
                <a:lnTo>
                  <a:pt x="849" y="727"/>
                </a:lnTo>
                <a:lnTo>
                  <a:pt x="853" y="701"/>
                </a:lnTo>
                <a:lnTo>
                  <a:pt x="853" y="122"/>
                </a:lnTo>
                <a:lnTo>
                  <a:pt x="849" y="95"/>
                </a:lnTo>
                <a:lnTo>
                  <a:pt x="840" y="71"/>
                </a:lnTo>
                <a:lnTo>
                  <a:pt x="825" y="48"/>
                </a:lnTo>
                <a:lnTo>
                  <a:pt x="806" y="30"/>
                </a:lnTo>
                <a:lnTo>
                  <a:pt x="784" y="16"/>
                </a:lnTo>
                <a:lnTo>
                  <a:pt x="758" y="8"/>
                </a:lnTo>
                <a:lnTo>
                  <a:pt x="731" y="5"/>
                </a:lnTo>
                <a:lnTo>
                  <a:pt x="127" y="5"/>
                </a:lnTo>
                <a:close/>
                <a:moveTo>
                  <a:pt x="127" y="0"/>
                </a:moveTo>
                <a:lnTo>
                  <a:pt x="731" y="0"/>
                </a:lnTo>
                <a:lnTo>
                  <a:pt x="756" y="3"/>
                </a:lnTo>
                <a:lnTo>
                  <a:pt x="779" y="10"/>
                </a:lnTo>
                <a:lnTo>
                  <a:pt x="801" y="21"/>
                </a:lnTo>
                <a:lnTo>
                  <a:pt x="820" y="36"/>
                </a:lnTo>
                <a:lnTo>
                  <a:pt x="835" y="54"/>
                </a:lnTo>
                <a:lnTo>
                  <a:pt x="847" y="75"/>
                </a:lnTo>
                <a:lnTo>
                  <a:pt x="855" y="98"/>
                </a:lnTo>
                <a:lnTo>
                  <a:pt x="857" y="122"/>
                </a:lnTo>
                <a:lnTo>
                  <a:pt x="857" y="701"/>
                </a:lnTo>
                <a:lnTo>
                  <a:pt x="855" y="725"/>
                </a:lnTo>
                <a:lnTo>
                  <a:pt x="847" y="748"/>
                </a:lnTo>
                <a:lnTo>
                  <a:pt x="835" y="769"/>
                </a:lnTo>
                <a:lnTo>
                  <a:pt x="820" y="787"/>
                </a:lnTo>
                <a:lnTo>
                  <a:pt x="801" y="802"/>
                </a:lnTo>
                <a:lnTo>
                  <a:pt x="779" y="813"/>
                </a:lnTo>
                <a:lnTo>
                  <a:pt x="756" y="820"/>
                </a:lnTo>
                <a:lnTo>
                  <a:pt x="731" y="822"/>
                </a:lnTo>
                <a:lnTo>
                  <a:pt x="127" y="822"/>
                </a:lnTo>
                <a:lnTo>
                  <a:pt x="102" y="820"/>
                </a:lnTo>
                <a:lnTo>
                  <a:pt x="78" y="813"/>
                </a:lnTo>
                <a:lnTo>
                  <a:pt x="56" y="802"/>
                </a:lnTo>
                <a:lnTo>
                  <a:pt x="38" y="787"/>
                </a:lnTo>
                <a:lnTo>
                  <a:pt x="22" y="769"/>
                </a:lnTo>
                <a:lnTo>
                  <a:pt x="11" y="748"/>
                </a:lnTo>
                <a:lnTo>
                  <a:pt x="3" y="725"/>
                </a:lnTo>
                <a:lnTo>
                  <a:pt x="0" y="701"/>
                </a:lnTo>
                <a:lnTo>
                  <a:pt x="0" y="122"/>
                </a:lnTo>
                <a:lnTo>
                  <a:pt x="3" y="98"/>
                </a:lnTo>
                <a:lnTo>
                  <a:pt x="11" y="75"/>
                </a:lnTo>
                <a:lnTo>
                  <a:pt x="22" y="54"/>
                </a:lnTo>
                <a:lnTo>
                  <a:pt x="38" y="36"/>
                </a:lnTo>
                <a:lnTo>
                  <a:pt x="56" y="21"/>
                </a:lnTo>
                <a:lnTo>
                  <a:pt x="78" y="10"/>
                </a:lnTo>
                <a:lnTo>
                  <a:pt x="102" y="3"/>
                </a:lnTo>
                <a:lnTo>
                  <a:pt x="127" y="0"/>
                </a:lnTo>
                <a:close/>
              </a:path>
            </a:pathLst>
          </a:custGeom>
          <a:solidFill>
            <a:srgbClr val="BFBFB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46" name="Freeform 8">
            <a:extLst>
              <a:ext uri="{FF2B5EF4-FFF2-40B4-BE49-F238E27FC236}">
                <a16:creationId xmlns:a16="http://schemas.microsoft.com/office/drawing/2014/main" id="{D2C1451B-04C4-416F-BECB-3A8BBEAB467E}"/>
              </a:ext>
            </a:extLst>
          </xdr:cNvPr>
          <xdr:cNvSpPr>
            <a:spLocks noEditPoints="1"/>
          </xdr:cNvSpPr>
        </xdr:nvSpPr>
        <xdr:spPr bwMode="auto">
          <a:xfrm>
            <a:off x="176" y="35"/>
            <a:ext cx="40" cy="41"/>
          </a:xfrm>
          <a:custGeom>
            <a:avLst/>
            <a:gdLst>
              <a:gd name="T0" fmla="*/ 82 w 800"/>
              <a:gd name="T1" fmla="*/ 7 h 768"/>
              <a:gd name="T2" fmla="*/ 42 w 800"/>
              <a:gd name="T3" fmla="*/ 25 h 768"/>
              <a:gd name="T4" fmla="*/ 15 w 800"/>
              <a:gd name="T5" fmla="*/ 59 h 768"/>
              <a:gd name="T6" fmla="*/ 4 w 800"/>
              <a:gd name="T7" fmla="*/ 100 h 768"/>
              <a:gd name="T8" fmla="*/ 7 w 800"/>
              <a:gd name="T9" fmla="*/ 690 h 768"/>
              <a:gd name="T10" fmla="*/ 26 w 800"/>
              <a:gd name="T11" fmla="*/ 728 h 768"/>
              <a:gd name="T12" fmla="*/ 61 w 800"/>
              <a:gd name="T13" fmla="*/ 754 h 768"/>
              <a:gd name="T14" fmla="*/ 104 w 800"/>
              <a:gd name="T15" fmla="*/ 764 h 768"/>
              <a:gd name="T16" fmla="*/ 719 w 800"/>
              <a:gd name="T17" fmla="*/ 761 h 768"/>
              <a:gd name="T18" fmla="*/ 758 w 800"/>
              <a:gd name="T19" fmla="*/ 743 h 768"/>
              <a:gd name="T20" fmla="*/ 785 w 800"/>
              <a:gd name="T21" fmla="*/ 710 h 768"/>
              <a:gd name="T22" fmla="*/ 796 w 800"/>
              <a:gd name="T23" fmla="*/ 668 h 768"/>
              <a:gd name="T24" fmla="*/ 793 w 800"/>
              <a:gd name="T25" fmla="*/ 79 h 768"/>
              <a:gd name="T26" fmla="*/ 774 w 800"/>
              <a:gd name="T27" fmla="*/ 41 h 768"/>
              <a:gd name="T28" fmla="*/ 740 w 800"/>
              <a:gd name="T29" fmla="*/ 14 h 768"/>
              <a:gd name="T30" fmla="*/ 696 w 800"/>
              <a:gd name="T31" fmla="*/ 5 h 768"/>
              <a:gd name="T32" fmla="*/ 104 w 800"/>
              <a:gd name="T33" fmla="*/ 0 h 768"/>
              <a:gd name="T34" fmla="*/ 720 w 800"/>
              <a:gd name="T35" fmla="*/ 3 h 768"/>
              <a:gd name="T36" fmla="*/ 761 w 800"/>
              <a:gd name="T37" fmla="*/ 22 h 768"/>
              <a:gd name="T38" fmla="*/ 790 w 800"/>
              <a:gd name="T39" fmla="*/ 57 h 768"/>
              <a:gd name="T40" fmla="*/ 800 w 800"/>
              <a:gd name="T41" fmla="*/ 100 h 768"/>
              <a:gd name="T42" fmla="*/ 797 w 800"/>
              <a:gd name="T43" fmla="*/ 691 h 768"/>
              <a:gd name="T44" fmla="*/ 777 w 800"/>
              <a:gd name="T45" fmla="*/ 731 h 768"/>
              <a:gd name="T46" fmla="*/ 741 w 800"/>
              <a:gd name="T47" fmla="*/ 758 h 768"/>
              <a:gd name="T48" fmla="*/ 696 w 800"/>
              <a:gd name="T49" fmla="*/ 768 h 768"/>
              <a:gd name="T50" fmla="*/ 81 w 800"/>
              <a:gd name="T51" fmla="*/ 765 h 768"/>
              <a:gd name="T52" fmla="*/ 40 w 800"/>
              <a:gd name="T53" fmla="*/ 746 h 768"/>
              <a:gd name="T54" fmla="*/ 11 w 800"/>
              <a:gd name="T55" fmla="*/ 712 h 768"/>
              <a:gd name="T56" fmla="*/ 0 w 800"/>
              <a:gd name="T57" fmla="*/ 668 h 768"/>
              <a:gd name="T58" fmla="*/ 3 w 800"/>
              <a:gd name="T59" fmla="*/ 78 h 768"/>
              <a:gd name="T60" fmla="*/ 23 w 800"/>
              <a:gd name="T61" fmla="*/ 38 h 768"/>
              <a:gd name="T62" fmla="*/ 59 w 800"/>
              <a:gd name="T63" fmla="*/ 11 h 768"/>
              <a:gd name="T64" fmla="*/ 104 w 800"/>
              <a:gd name="T65" fmla="*/ 0 h 76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</a:cxnLst>
            <a:rect l="0" t="0" r="r" b="b"/>
            <a:pathLst>
              <a:path w="800" h="768">
                <a:moveTo>
                  <a:pt x="104" y="5"/>
                </a:moveTo>
                <a:lnTo>
                  <a:pt x="82" y="7"/>
                </a:lnTo>
                <a:lnTo>
                  <a:pt x="61" y="14"/>
                </a:lnTo>
                <a:lnTo>
                  <a:pt x="42" y="25"/>
                </a:lnTo>
                <a:lnTo>
                  <a:pt x="26" y="41"/>
                </a:lnTo>
                <a:lnTo>
                  <a:pt x="15" y="59"/>
                </a:lnTo>
                <a:lnTo>
                  <a:pt x="7" y="79"/>
                </a:lnTo>
                <a:lnTo>
                  <a:pt x="4" y="100"/>
                </a:lnTo>
                <a:lnTo>
                  <a:pt x="4" y="668"/>
                </a:lnTo>
                <a:lnTo>
                  <a:pt x="7" y="690"/>
                </a:lnTo>
                <a:lnTo>
                  <a:pt x="15" y="710"/>
                </a:lnTo>
                <a:lnTo>
                  <a:pt x="26" y="728"/>
                </a:lnTo>
                <a:lnTo>
                  <a:pt x="42" y="743"/>
                </a:lnTo>
                <a:lnTo>
                  <a:pt x="61" y="754"/>
                </a:lnTo>
                <a:lnTo>
                  <a:pt x="82" y="761"/>
                </a:lnTo>
                <a:lnTo>
                  <a:pt x="104" y="764"/>
                </a:lnTo>
                <a:lnTo>
                  <a:pt x="696" y="764"/>
                </a:lnTo>
                <a:lnTo>
                  <a:pt x="719" y="761"/>
                </a:lnTo>
                <a:lnTo>
                  <a:pt x="740" y="754"/>
                </a:lnTo>
                <a:lnTo>
                  <a:pt x="758" y="743"/>
                </a:lnTo>
                <a:lnTo>
                  <a:pt x="774" y="728"/>
                </a:lnTo>
                <a:lnTo>
                  <a:pt x="785" y="710"/>
                </a:lnTo>
                <a:lnTo>
                  <a:pt x="793" y="690"/>
                </a:lnTo>
                <a:lnTo>
                  <a:pt x="796" y="668"/>
                </a:lnTo>
                <a:lnTo>
                  <a:pt x="796" y="100"/>
                </a:lnTo>
                <a:lnTo>
                  <a:pt x="793" y="79"/>
                </a:lnTo>
                <a:lnTo>
                  <a:pt x="785" y="59"/>
                </a:lnTo>
                <a:lnTo>
                  <a:pt x="774" y="41"/>
                </a:lnTo>
                <a:lnTo>
                  <a:pt x="758" y="25"/>
                </a:lnTo>
                <a:lnTo>
                  <a:pt x="740" y="14"/>
                </a:lnTo>
                <a:lnTo>
                  <a:pt x="719" y="7"/>
                </a:lnTo>
                <a:lnTo>
                  <a:pt x="696" y="5"/>
                </a:lnTo>
                <a:lnTo>
                  <a:pt x="104" y="5"/>
                </a:lnTo>
                <a:close/>
                <a:moveTo>
                  <a:pt x="104" y="0"/>
                </a:moveTo>
                <a:lnTo>
                  <a:pt x="696" y="0"/>
                </a:lnTo>
                <a:lnTo>
                  <a:pt x="720" y="3"/>
                </a:lnTo>
                <a:lnTo>
                  <a:pt x="741" y="11"/>
                </a:lnTo>
                <a:lnTo>
                  <a:pt x="761" y="22"/>
                </a:lnTo>
                <a:lnTo>
                  <a:pt x="777" y="38"/>
                </a:lnTo>
                <a:lnTo>
                  <a:pt x="790" y="57"/>
                </a:lnTo>
                <a:lnTo>
                  <a:pt x="797" y="78"/>
                </a:lnTo>
                <a:lnTo>
                  <a:pt x="800" y="100"/>
                </a:lnTo>
                <a:lnTo>
                  <a:pt x="800" y="668"/>
                </a:lnTo>
                <a:lnTo>
                  <a:pt x="797" y="691"/>
                </a:lnTo>
                <a:lnTo>
                  <a:pt x="790" y="712"/>
                </a:lnTo>
                <a:lnTo>
                  <a:pt x="777" y="731"/>
                </a:lnTo>
                <a:lnTo>
                  <a:pt x="761" y="746"/>
                </a:lnTo>
                <a:lnTo>
                  <a:pt x="741" y="758"/>
                </a:lnTo>
                <a:lnTo>
                  <a:pt x="720" y="765"/>
                </a:lnTo>
                <a:lnTo>
                  <a:pt x="696" y="768"/>
                </a:lnTo>
                <a:lnTo>
                  <a:pt x="104" y="768"/>
                </a:lnTo>
                <a:lnTo>
                  <a:pt x="81" y="765"/>
                </a:lnTo>
                <a:lnTo>
                  <a:pt x="59" y="758"/>
                </a:lnTo>
                <a:lnTo>
                  <a:pt x="40" y="746"/>
                </a:lnTo>
                <a:lnTo>
                  <a:pt x="23" y="731"/>
                </a:lnTo>
                <a:lnTo>
                  <a:pt x="11" y="712"/>
                </a:lnTo>
                <a:lnTo>
                  <a:pt x="3" y="691"/>
                </a:lnTo>
                <a:lnTo>
                  <a:pt x="0" y="668"/>
                </a:lnTo>
                <a:lnTo>
                  <a:pt x="0" y="100"/>
                </a:lnTo>
                <a:lnTo>
                  <a:pt x="3" y="78"/>
                </a:lnTo>
                <a:lnTo>
                  <a:pt x="11" y="57"/>
                </a:lnTo>
                <a:lnTo>
                  <a:pt x="23" y="38"/>
                </a:lnTo>
                <a:lnTo>
                  <a:pt x="40" y="22"/>
                </a:lnTo>
                <a:lnTo>
                  <a:pt x="59" y="11"/>
                </a:lnTo>
                <a:lnTo>
                  <a:pt x="81" y="3"/>
                </a:lnTo>
                <a:lnTo>
                  <a:pt x="104" y="0"/>
                </a:lnTo>
                <a:close/>
              </a:path>
            </a:pathLst>
          </a:custGeom>
          <a:solidFill>
            <a:srgbClr val="BFBFB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47" name="Freeform 9">
            <a:extLst>
              <a:ext uri="{FF2B5EF4-FFF2-40B4-BE49-F238E27FC236}">
                <a16:creationId xmlns:a16="http://schemas.microsoft.com/office/drawing/2014/main" id="{019F6127-D56C-4C94-B1D6-8EB6447FCB7E}"/>
              </a:ext>
            </a:extLst>
          </xdr:cNvPr>
          <xdr:cNvSpPr>
            <a:spLocks noEditPoints="1"/>
          </xdr:cNvSpPr>
        </xdr:nvSpPr>
        <xdr:spPr bwMode="auto">
          <a:xfrm>
            <a:off x="175" y="34"/>
            <a:ext cx="42" cy="43"/>
          </a:xfrm>
          <a:custGeom>
            <a:avLst/>
            <a:gdLst>
              <a:gd name="T0" fmla="*/ 98 w 856"/>
              <a:gd name="T1" fmla="*/ 8 h 822"/>
              <a:gd name="T2" fmla="*/ 50 w 856"/>
              <a:gd name="T3" fmla="*/ 30 h 822"/>
              <a:gd name="T4" fmla="*/ 17 w 856"/>
              <a:gd name="T5" fmla="*/ 71 h 822"/>
              <a:gd name="T6" fmla="*/ 4 w 856"/>
              <a:gd name="T7" fmla="*/ 122 h 822"/>
              <a:gd name="T8" fmla="*/ 8 w 856"/>
              <a:gd name="T9" fmla="*/ 727 h 822"/>
              <a:gd name="T10" fmla="*/ 31 w 856"/>
              <a:gd name="T11" fmla="*/ 774 h 822"/>
              <a:gd name="T12" fmla="*/ 73 w 856"/>
              <a:gd name="T13" fmla="*/ 806 h 822"/>
              <a:gd name="T14" fmla="*/ 127 w 856"/>
              <a:gd name="T15" fmla="*/ 818 h 822"/>
              <a:gd name="T16" fmla="*/ 758 w 856"/>
              <a:gd name="T17" fmla="*/ 815 h 822"/>
              <a:gd name="T18" fmla="*/ 806 w 856"/>
              <a:gd name="T19" fmla="*/ 792 h 822"/>
              <a:gd name="T20" fmla="*/ 840 w 856"/>
              <a:gd name="T21" fmla="*/ 753 h 822"/>
              <a:gd name="T22" fmla="*/ 852 w 856"/>
              <a:gd name="T23" fmla="*/ 701 h 822"/>
              <a:gd name="T24" fmla="*/ 849 w 856"/>
              <a:gd name="T25" fmla="*/ 95 h 822"/>
              <a:gd name="T26" fmla="*/ 825 w 856"/>
              <a:gd name="T27" fmla="*/ 48 h 822"/>
              <a:gd name="T28" fmla="*/ 784 w 856"/>
              <a:gd name="T29" fmla="*/ 16 h 822"/>
              <a:gd name="T30" fmla="*/ 731 w 856"/>
              <a:gd name="T31" fmla="*/ 5 h 822"/>
              <a:gd name="T32" fmla="*/ 127 w 856"/>
              <a:gd name="T33" fmla="*/ 0 h 822"/>
              <a:gd name="T34" fmla="*/ 756 w 856"/>
              <a:gd name="T35" fmla="*/ 3 h 822"/>
              <a:gd name="T36" fmla="*/ 801 w 856"/>
              <a:gd name="T37" fmla="*/ 21 h 822"/>
              <a:gd name="T38" fmla="*/ 834 w 856"/>
              <a:gd name="T39" fmla="*/ 54 h 822"/>
              <a:gd name="T40" fmla="*/ 854 w 856"/>
              <a:gd name="T41" fmla="*/ 98 h 822"/>
              <a:gd name="T42" fmla="*/ 856 w 856"/>
              <a:gd name="T43" fmla="*/ 701 h 822"/>
              <a:gd name="T44" fmla="*/ 847 w 856"/>
              <a:gd name="T45" fmla="*/ 748 h 822"/>
              <a:gd name="T46" fmla="*/ 820 w 856"/>
              <a:gd name="T47" fmla="*/ 787 h 822"/>
              <a:gd name="T48" fmla="*/ 779 w 856"/>
              <a:gd name="T49" fmla="*/ 813 h 822"/>
              <a:gd name="T50" fmla="*/ 731 w 856"/>
              <a:gd name="T51" fmla="*/ 822 h 822"/>
              <a:gd name="T52" fmla="*/ 101 w 856"/>
              <a:gd name="T53" fmla="*/ 820 h 822"/>
              <a:gd name="T54" fmla="*/ 56 w 856"/>
              <a:gd name="T55" fmla="*/ 802 h 822"/>
              <a:gd name="T56" fmla="*/ 22 w 856"/>
              <a:gd name="T57" fmla="*/ 769 h 822"/>
              <a:gd name="T58" fmla="*/ 3 w 856"/>
              <a:gd name="T59" fmla="*/ 725 h 822"/>
              <a:gd name="T60" fmla="*/ 0 w 856"/>
              <a:gd name="T61" fmla="*/ 122 h 822"/>
              <a:gd name="T62" fmla="*/ 10 w 856"/>
              <a:gd name="T63" fmla="*/ 75 h 822"/>
              <a:gd name="T64" fmla="*/ 38 w 856"/>
              <a:gd name="T65" fmla="*/ 36 h 822"/>
              <a:gd name="T66" fmla="*/ 77 w 856"/>
              <a:gd name="T67" fmla="*/ 10 h 822"/>
              <a:gd name="T68" fmla="*/ 127 w 856"/>
              <a:gd name="T69" fmla="*/ 0 h 82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</a:cxnLst>
            <a:rect l="0" t="0" r="r" b="b"/>
            <a:pathLst>
              <a:path w="856" h="822">
                <a:moveTo>
                  <a:pt x="127" y="5"/>
                </a:moveTo>
                <a:lnTo>
                  <a:pt x="98" y="8"/>
                </a:lnTo>
                <a:lnTo>
                  <a:pt x="73" y="16"/>
                </a:lnTo>
                <a:lnTo>
                  <a:pt x="50" y="30"/>
                </a:lnTo>
                <a:lnTo>
                  <a:pt x="31" y="48"/>
                </a:lnTo>
                <a:lnTo>
                  <a:pt x="17" y="71"/>
                </a:lnTo>
                <a:lnTo>
                  <a:pt x="8" y="95"/>
                </a:lnTo>
                <a:lnTo>
                  <a:pt x="4" y="122"/>
                </a:lnTo>
                <a:lnTo>
                  <a:pt x="4" y="701"/>
                </a:lnTo>
                <a:lnTo>
                  <a:pt x="8" y="727"/>
                </a:lnTo>
                <a:lnTo>
                  <a:pt x="17" y="753"/>
                </a:lnTo>
                <a:lnTo>
                  <a:pt x="31" y="774"/>
                </a:lnTo>
                <a:lnTo>
                  <a:pt x="50" y="792"/>
                </a:lnTo>
                <a:lnTo>
                  <a:pt x="73" y="806"/>
                </a:lnTo>
                <a:lnTo>
                  <a:pt x="98" y="815"/>
                </a:lnTo>
                <a:lnTo>
                  <a:pt x="127" y="818"/>
                </a:lnTo>
                <a:lnTo>
                  <a:pt x="731" y="818"/>
                </a:lnTo>
                <a:lnTo>
                  <a:pt x="758" y="815"/>
                </a:lnTo>
                <a:lnTo>
                  <a:pt x="784" y="806"/>
                </a:lnTo>
                <a:lnTo>
                  <a:pt x="806" y="792"/>
                </a:lnTo>
                <a:lnTo>
                  <a:pt x="825" y="774"/>
                </a:lnTo>
                <a:lnTo>
                  <a:pt x="840" y="753"/>
                </a:lnTo>
                <a:lnTo>
                  <a:pt x="849" y="727"/>
                </a:lnTo>
                <a:lnTo>
                  <a:pt x="852" y="701"/>
                </a:lnTo>
                <a:lnTo>
                  <a:pt x="852" y="122"/>
                </a:lnTo>
                <a:lnTo>
                  <a:pt x="849" y="95"/>
                </a:lnTo>
                <a:lnTo>
                  <a:pt x="840" y="71"/>
                </a:lnTo>
                <a:lnTo>
                  <a:pt x="825" y="48"/>
                </a:lnTo>
                <a:lnTo>
                  <a:pt x="806" y="30"/>
                </a:lnTo>
                <a:lnTo>
                  <a:pt x="784" y="16"/>
                </a:lnTo>
                <a:lnTo>
                  <a:pt x="758" y="8"/>
                </a:lnTo>
                <a:lnTo>
                  <a:pt x="731" y="5"/>
                </a:lnTo>
                <a:lnTo>
                  <a:pt x="127" y="5"/>
                </a:lnTo>
                <a:close/>
                <a:moveTo>
                  <a:pt x="127" y="0"/>
                </a:moveTo>
                <a:lnTo>
                  <a:pt x="731" y="0"/>
                </a:lnTo>
                <a:lnTo>
                  <a:pt x="756" y="3"/>
                </a:lnTo>
                <a:lnTo>
                  <a:pt x="779" y="10"/>
                </a:lnTo>
                <a:lnTo>
                  <a:pt x="801" y="21"/>
                </a:lnTo>
                <a:lnTo>
                  <a:pt x="820" y="36"/>
                </a:lnTo>
                <a:lnTo>
                  <a:pt x="834" y="54"/>
                </a:lnTo>
                <a:lnTo>
                  <a:pt x="847" y="75"/>
                </a:lnTo>
                <a:lnTo>
                  <a:pt x="854" y="98"/>
                </a:lnTo>
                <a:lnTo>
                  <a:pt x="856" y="122"/>
                </a:lnTo>
                <a:lnTo>
                  <a:pt x="856" y="701"/>
                </a:lnTo>
                <a:lnTo>
                  <a:pt x="854" y="725"/>
                </a:lnTo>
                <a:lnTo>
                  <a:pt x="847" y="748"/>
                </a:lnTo>
                <a:lnTo>
                  <a:pt x="834" y="769"/>
                </a:lnTo>
                <a:lnTo>
                  <a:pt x="820" y="787"/>
                </a:lnTo>
                <a:lnTo>
                  <a:pt x="801" y="802"/>
                </a:lnTo>
                <a:lnTo>
                  <a:pt x="779" y="813"/>
                </a:lnTo>
                <a:lnTo>
                  <a:pt x="756" y="820"/>
                </a:lnTo>
                <a:lnTo>
                  <a:pt x="731" y="822"/>
                </a:lnTo>
                <a:lnTo>
                  <a:pt x="127" y="822"/>
                </a:lnTo>
                <a:lnTo>
                  <a:pt x="101" y="820"/>
                </a:lnTo>
                <a:lnTo>
                  <a:pt x="77" y="813"/>
                </a:lnTo>
                <a:lnTo>
                  <a:pt x="56" y="802"/>
                </a:lnTo>
                <a:lnTo>
                  <a:pt x="38" y="787"/>
                </a:lnTo>
                <a:lnTo>
                  <a:pt x="22" y="769"/>
                </a:lnTo>
                <a:lnTo>
                  <a:pt x="10" y="748"/>
                </a:lnTo>
                <a:lnTo>
                  <a:pt x="3" y="725"/>
                </a:lnTo>
                <a:lnTo>
                  <a:pt x="0" y="701"/>
                </a:lnTo>
                <a:lnTo>
                  <a:pt x="0" y="122"/>
                </a:lnTo>
                <a:lnTo>
                  <a:pt x="3" y="98"/>
                </a:lnTo>
                <a:lnTo>
                  <a:pt x="10" y="75"/>
                </a:lnTo>
                <a:lnTo>
                  <a:pt x="22" y="54"/>
                </a:lnTo>
                <a:lnTo>
                  <a:pt x="38" y="36"/>
                </a:lnTo>
                <a:lnTo>
                  <a:pt x="56" y="21"/>
                </a:lnTo>
                <a:lnTo>
                  <a:pt x="77" y="10"/>
                </a:lnTo>
                <a:lnTo>
                  <a:pt x="101" y="3"/>
                </a:lnTo>
                <a:lnTo>
                  <a:pt x="127" y="0"/>
                </a:lnTo>
                <a:close/>
              </a:path>
            </a:pathLst>
          </a:custGeom>
          <a:solidFill>
            <a:srgbClr val="BFBFB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48" name="Freeform 10">
            <a:extLst>
              <a:ext uri="{FF2B5EF4-FFF2-40B4-BE49-F238E27FC236}">
                <a16:creationId xmlns:a16="http://schemas.microsoft.com/office/drawing/2014/main" id="{DCF91553-A6E5-42A0-8C39-06582DFEF7F6}"/>
              </a:ext>
            </a:extLst>
          </xdr:cNvPr>
          <xdr:cNvSpPr>
            <a:spLocks noEditPoints="1"/>
          </xdr:cNvSpPr>
        </xdr:nvSpPr>
        <xdr:spPr bwMode="auto">
          <a:xfrm>
            <a:off x="232" y="35"/>
            <a:ext cx="40" cy="41"/>
          </a:xfrm>
          <a:custGeom>
            <a:avLst/>
            <a:gdLst>
              <a:gd name="T0" fmla="*/ 80 w 799"/>
              <a:gd name="T1" fmla="*/ 7 h 768"/>
              <a:gd name="T2" fmla="*/ 41 w 799"/>
              <a:gd name="T3" fmla="*/ 25 h 768"/>
              <a:gd name="T4" fmla="*/ 13 w 799"/>
              <a:gd name="T5" fmla="*/ 59 h 768"/>
              <a:gd name="T6" fmla="*/ 4 w 799"/>
              <a:gd name="T7" fmla="*/ 100 h 768"/>
              <a:gd name="T8" fmla="*/ 6 w 799"/>
              <a:gd name="T9" fmla="*/ 690 h 768"/>
              <a:gd name="T10" fmla="*/ 26 w 799"/>
              <a:gd name="T11" fmla="*/ 728 h 768"/>
              <a:gd name="T12" fmla="*/ 59 w 799"/>
              <a:gd name="T13" fmla="*/ 754 h 768"/>
              <a:gd name="T14" fmla="*/ 104 w 799"/>
              <a:gd name="T15" fmla="*/ 764 h 768"/>
              <a:gd name="T16" fmla="*/ 718 w 799"/>
              <a:gd name="T17" fmla="*/ 761 h 768"/>
              <a:gd name="T18" fmla="*/ 757 w 799"/>
              <a:gd name="T19" fmla="*/ 743 h 768"/>
              <a:gd name="T20" fmla="*/ 784 w 799"/>
              <a:gd name="T21" fmla="*/ 710 h 768"/>
              <a:gd name="T22" fmla="*/ 794 w 799"/>
              <a:gd name="T23" fmla="*/ 668 h 768"/>
              <a:gd name="T24" fmla="*/ 792 w 799"/>
              <a:gd name="T25" fmla="*/ 79 h 768"/>
              <a:gd name="T26" fmla="*/ 772 w 799"/>
              <a:gd name="T27" fmla="*/ 41 h 768"/>
              <a:gd name="T28" fmla="*/ 739 w 799"/>
              <a:gd name="T29" fmla="*/ 14 h 768"/>
              <a:gd name="T30" fmla="*/ 695 w 799"/>
              <a:gd name="T31" fmla="*/ 5 h 768"/>
              <a:gd name="T32" fmla="*/ 104 w 799"/>
              <a:gd name="T33" fmla="*/ 0 h 768"/>
              <a:gd name="T34" fmla="*/ 719 w 799"/>
              <a:gd name="T35" fmla="*/ 3 h 768"/>
              <a:gd name="T36" fmla="*/ 760 w 799"/>
              <a:gd name="T37" fmla="*/ 22 h 768"/>
              <a:gd name="T38" fmla="*/ 788 w 799"/>
              <a:gd name="T39" fmla="*/ 57 h 768"/>
              <a:gd name="T40" fmla="*/ 799 w 799"/>
              <a:gd name="T41" fmla="*/ 100 h 768"/>
              <a:gd name="T42" fmla="*/ 797 w 799"/>
              <a:gd name="T43" fmla="*/ 691 h 768"/>
              <a:gd name="T44" fmla="*/ 776 w 799"/>
              <a:gd name="T45" fmla="*/ 731 h 768"/>
              <a:gd name="T46" fmla="*/ 741 w 799"/>
              <a:gd name="T47" fmla="*/ 758 h 768"/>
              <a:gd name="T48" fmla="*/ 695 w 799"/>
              <a:gd name="T49" fmla="*/ 768 h 768"/>
              <a:gd name="T50" fmla="*/ 79 w 799"/>
              <a:gd name="T51" fmla="*/ 765 h 768"/>
              <a:gd name="T52" fmla="*/ 39 w 799"/>
              <a:gd name="T53" fmla="*/ 746 h 768"/>
              <a:gd name="T54" fmla="*/ 10 w 799"/>
              <a:gd name="T55" fmla="*/ 712 h 768"/>
              <a:gd name="T56" fmla="*/ 0 w 799"/>
              <a:gd name="T57" fmla="*/ 668 h 768"/>
              <a:gd name="T58" fmla="*/ 2 w 799"/>
              <a:gd name="T59" fmla="*/ 78 h 768"/>
              <a:gd name="T60" fmla="*/ 22 w 799"/>
              <a:gd name="T61" fmla="*/ 38 h 768"/>
              <a:gd name="T62" fmla="*/ 57 w 799"/>
              <a:gd name="T63" fmla="*/ 11 h 768"/>
              <a:gd name="T64" fmla="*/ 104 w 799"/>
              <a:gd name="T65" fmla="*/ 0 h 76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</a:cxnLst>
            <a:rect l="0" t="0" r="r" b="b"/>
            <a:pathLst>
              <a:path w="799" h="768">
                <a:moveTo>
                  <a:pt x="104" y="5"/>
                </a:moveTo>
                <a:lnTo>
                  <a:pt x="80" y="7"/>
                </a:lnTo>
                <a:lnTo>
                  <a:pt x="59" y="14"/>
                </a:lnTo>
                <a:lnTo>
                  <a:pt x="41" y="25"/>
                </a:lnTo>
                <a:lnTo>
                  <a:pt x="26" y="41"/>
                </a:lnTo>
                <a:lnTo>
                  <a:pt x="13" y="59"/>
                </a:lnTo>
                <a:lnTo>
                  <a:pt x="6" y="79"/>
                </a:lnTo>
                <a:lnTo>
                  <a:pt x="4" y="100"/>
                </a:lnTo>
                <a:lnTo>
                  <a:pt x="4" y="668"/>
                </a:lnTo>
                <a:lnTo>
                  <a:pt x="6" y="690"/>
                </a:lnTo>
                <a:lnTo>
                  <a:pt x="13" y="710"/>
                </a:lnTo>
                <a:lnTo>
                  <a:pt x="26" y="728"/>
                </a:lnTo>
                <a:lnTo>
                  <a:pt x="41" y="743"/>
                </a:lnTo>
                <a:lnTo>
                  <a:pt x="59" y="754"/>
                </a:lnTo>
                <a:lnTo>
                  <a:pt x="80" y="761"/>
                </a:lnTo>
                <a:lnTo>
                  <a:pt x="104" y="764"/>
                </a:lnTo>
                <a:lnTo>
                  <a:pt x="695" y="764"/>
                </a:lnTo>
                <a:lnTo>
                  <a:pt x="718" y="761"/>
                </a:lnTo>
                <a:lnTo>
                  <a:pt x="739" y="754"/>
                </a:lnTo>
                <a:lnTo>
                  <a:pt x="757" y="743"/>
                </a:lnTo>
                <a:lnTo>
                  <a:pt x="772" y="728"/>
                </a:lnTo>
                <a:lnTo>
                  <a:pt x="784" y="710"/>
                </a:lnTo>
                <a:lnTo>
                  <a:pt x="792" y="690"/>
                </a:lnTo>
                <a:lnTo>
                  <a:pt x="794" y="668"/>
                </a:lnTo>
                <a:lnTo>
                  <a:pt x="794" y="100"/>
                </a:lnTo>
                <a:lnTo>
                  <a:pt x="792" y="79"/>
                </a:lnTo>
                <a:lnTo>
                  <a:pt x="784" y="59"/>
                </a:lnTo>
                <a:lnTo>
                  <a:pt x="772" y="41"/>
                </a:lnTo>
                <a:lnTo>
                  <a:pt x="757" y="25"/>
                </a:lnTo>
                <a:lnTo>
                  <a:pt x="739" y="14"/>
                </a:lnTo>
                <a:lnTo>
                  <a:pt x="718" y="7"/>
                </a:lnTo>
                <a:lnTo>
                  <a:pt x="695" y="5"/>
                </a:lnTo>
                <a:lnTo>
                  <a:pt x="104" y="5"/>
                </a:lnTo>
                <a:close/>
                <a:moveTo>
                  <a:pt x="104" y="0"/>
                </a:moveTo>
                <a:lnTo>
                  <a:pt x="695" y="0"/>
                </a:lnTo>
                <a:lnTo>
                  <a:pt x="719" y="3"/>
                </a:lnTo>
                <a:lnTo>
                  <a:pt x="741" y="11"/>
                </a:lnTo>
                <a:lnTo>
                  <a:pt x="760" y="22"/>
                </a:lnTo>
                <a:lnTo>
                  <a:pt x="776" y="38"/>
                </a:lnTo>
                <a:lnTo>
                  <a:pt x="788" y="57"/>
                </a:lnTo>
                <a:lnTo>
                  <a:pt x="797" y="78"/>
                </a:lnTo>
                <a:lnTo>
                  <a:pt x="799" y="100"/>
                </a:lnTo>
                <a:lnTo>
                  <a:pt x="799" y="668"/>
                </a:lnTo>
                <a:lnTo>
                  <a:pt x="797" y="691"/>
                </a:lnTo>
                <a:lnTo>
                  <a:pt x="788" y="712"/>
                </a:lnTo>
                <a:lnTo>
                  <a:pt x="776" y="731"/>
                </a:lnTo>
                <a:lnTo>
                  <a:pt x="760" y="746"/>
                </a:lnTo>
                <a:lnTo>
                  <a:pt x="741" y="758"/>
                </a:lnTo>
                <a:lnTo>
                  <a:pt x="719" y="765"/>
                </a:lnTo>
                <a:lnTo>
                  <a:pt x="695" y="768"/>
                </a:lnTo>
                <a:lnTo>
                  <a:pt x="104" y="768"/>
                </a:lnTo>
                <a:lnTo>
                  <a:pt x="79" y="765"/>
                </a:lnTo>
                <a:lnTo>
                  <a:pt x="57" y="758"/>
                </a:lnTo>
                <a:lnTo>
                  <a:pt x="39" y="746"/>
                </a:lnTo>
                <a:lnTo>
                  <a:pt x="22" y="731"/>
                </a:lnTo>
                <a:lnTo>
                  <a:pt x="10" y="712"/>
                </a:lnTo>
                <a:lnTo>
                  <a:pt x="2" y="691"/>
                </a:lnTo>
                <a:lnTo>
                  <a:pt x="0" y="668"/>
                </a:lnTo>
                <a:lnTo>
                  <a:pt x="0" y="100"/>
                </a:lnTo>
                <a:lnTo>
                  <a:pt x="2" y="78"/>
                </a:lnTo>
                <a:lnTo>
                  <a:pt x="10" y="57"/>
                </a:lnTo>
                <a:lnTo>
                  <a:pt x="22" y="38"/>
                </a:lnTo>
                <a:lnTo>
                  <a:pt x="39" y="22"/>
                </a:lnTo>
                <a:lnTo>
                  <a:pt x="57" y="11"/>
                </a:lnTo>
                <a:lnTo>
                  <a:pt x="79" y="3"/>
                </a:lnTo>
                <a:lnTo>
                  <a:pt x="104" y="0"/>
                </a:lnTo>
                <a:close/>
              </a:path>
            </a:pathLst>
          </a:custGeom>
          <a:solidFill>
            <a:srgbClr val="BFBFB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49" name="Freeform 11">
            <a:extLst>
              <a:ext uri="{FF2B5EF4-FFF2-40B4-BE49-F238E27FC236}">
                <a16:creationId xmlns:a16="http://schemas.microsoft.com/office/drawing/2014/main" id="{82BFB407-B2DF-42CB-9C57-4422AD54FE26}"/>
              </a:ext>
            </a:extLst>
          </xdr:cNvPr>
          <xdr:cNvSpPr>
            <a:spLocks noEditPoints="1"/>
          </xdr:cNvSpPr>
        </xdr:nvSpPr>
        <xdr:spPr bwMode="auto">
          <a:xfrm>
            <a:off x="230" y="34"/>
            <a:ext cx="43" cy="43"/>
          </a:xfrm>
          <a:custGeom>
            <a:avLst/>
            <a:gdLst>
              <a:gd name="T0" fmla="*/ 99 w 857"/>
              <a:gd name="T1" fmla="*/ 8 h 822"/>
              <a:gd name="T2" fmla="*/ 51 w 857"/>
              <a:gd name="T3" fmla="*/ 30 h 822"/>
              <a:gd name="T4" fmla="*/ 17 w 857"/>
              <a:gd name="T5" fmla="*/ 71 h 822"/>
              <a:gd name="T6" fmla="*/ 6 w 857"/>
              <a:gd name="T7" fmla="*/ 122 h 822"/>
              <a:gd name="T8" fmla="*/ 9 w 857"/>
              <a:gd name="T9" fmla="*/ 727 h 822"/>
              <a:gd name="T10" fmla="*/ 32 w 857"/>
              <a:gd name="T11" fmla="*/ 774 h 822"/>
              <a:gd name="T12" fmla="*/ 74 w 857"/>
              <a:gd name="T13" fmla="*/ 806 h 822"/>
              <a:gd name="T14" fmla="*/ 127 w 857"/>
              <a:gd name="T15" fmla="*/ 818 h 822"/>
              <a:gd name="T16" fmla="*/ 758 w 857"/>
              <a:gd name="T17" fmla="*/ 815 h 822"/>
              <a:gd name="T18" fmla="*/ 808 w 857"/>
              <a:gd name="T19" fmla="*/ 792 h 822"/>
              <a:gd name="T20" fmla="*/ 840 w 857"/>
              <a:gd name="T21" fmla="*/ 753 h 822"/>
              <a:gd name="T22" fmla="*/ 853 w 857"/>
              <a:gd name="T23" fmla="*/ 701 h 822"/>
              <a:gd name="T24" fmla="*/ 850 w 857"/>
              <a:gd name="T25" fmla="*/ 95 h 822"/>
              <a:gd name="T26" fmla="*/ 827 w 857"/>
              <a:gd name="T27" fmla="*/ 48 h 822"/>
              <a:gd name="T28" fmla="*/ 785 w 857"/>
              <a:gd name="T29" fmla="*/ 16 h 822"/>
              <a:gd name="T30" fmla="*/ 731 w 857"/>
              <a:gd name="T31" fmla="*/ 5 h 822"/>
              <a:gd name="T32" fmla="*/ 127 w 857"/>
              <a:gd name="T33" fmla="*/ 0 h 822"/>
              <a:gd name="T34" fmla="*/ 756 w 857"/>
              <a:gd name="T35" fmla="*/ 3 h 822"/>
              <a:gd name="T36" fmla="*/ 801 w 857"/>
              <a:gd name="T37" fmla="*/ 21 h 822"/>
              <a:gd name="T38" fmla="*/ 836 w 857"/>
              <a:gd name="T39" fmla="*/ 54 h 822"/>
              <a:gd name="T40" fmla="*/ 855 w 857"/>
              <a:gd name="T41" fmla="*/ 98 h 822"/>
              <a:gd name="T42" fmla="*/ 857 w 857"/>
              <a:gd name="T43" fmla="*/ 701 h 822"/>
              <a:gd name="T44" fmla="*/ 848 w 857"/>
              <a:gd name="T45" fmla="*/ 748 h 822"/>
              <a:gd name="T46" fmla="*/ 820 w 857"/>
              <a:gd name="T47" fmla="*/ 787 h 822"/>
              <a:gd name="T48" fmla="*/ 780 w 857"/>
              <a:gd name="T49" fmla="*/ 813 h 822"/>
              <a:gd name="T50" fmla="*/ 731 w 857"/>
              <a:gd name="T51" fmla="*/ 822 h 822"/>
              <a:gd name="T52" fmla="*/ 102 w 857"/>
              <a:gd name="T53" fmla="*/ 820 h 822"/>
              <a:gd name="T54" fmla="*/ 57 w 857"/>
              <a:gd name="T55" fmla="*/ 802 h 822"/>
              <a:gd name="T56" fmla="*/ 22 w 857"/>
              <a:gd name="T57" fmla="*/ 769 h 822"/>
              <a:gd name="T58" fmla="*/ 4 w 857"/>
              <a:gd name="T59" fmla="*/ 725 h 822"/>
              <a:gd name="T60" fmla="*/ 0 w 857"/>
              <a:gd name="T61" fmla="*/ 122 h 822"/>
              <a:gd name="T62" fmla="*/ 11 w 857"/>
              <a:gd name="T63" fmla="*/ 75 h 822"/>
              <a:gd name="T64" fmla="*/ 38 w 857"/>
              <a:gd name="T65" fmla="*/ 36 h 822"/>
              <a:gd name="T66" fmla="*/ 78 w 857"/>
              <a:gd name="T67" fmla="*/ 10 h 822"/>
              <a:gd name="T68" fmla="*/ 127 w 857"/>
              <a:gd name="T69" fmla="*/ 0 h 82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</a:cxnLst>
            <a:rect l="0" t="0" r="r" b="b"/>
            <a:pathLst>
              <a:path w="857" h="822">
                <a:moveTo>
                  <a:pt x="127" y="5"/>
                </a:moveTo>
                <a:lnTo>
                  <a:pt x="99" y="8"/>
                </a:lnTo>
                <a:lnTo>
                  <a:pt x="74" y="16"/>
                </a:lnTo>
                <a:lnTo>
                  <a:pt x="51" y="30"/>
                </a:lnTo>
                <a:lnTo>
                  <a:pt x="32" y="48"/>
                </a:lnTo>
                <a:lnTo>
                  <a:pt x="17" y="71"/>
                </a:lnTo>
                <a:lnTo>
                  <a:pt x="9" y="95"/>
                </a:lnTo>
                <a:lnTo>
                  <a:pt x="6" y="122"/>
                </a:lnTo>
                <a:lnTo>
                  <a:pt x="6" y="701"/>
                </a:lnTo>
                <a:lnTo>
                  <a:pt x="9" y="727"/>
                </a:lnTo>
                <a:lnTo>
                  <a:pt x="17" y="753"/>
                </a:lnTo>
                <a:lnTo>
                  <a:pt x="32" y="774"/>
                </a:lnTo>
                <a:lnTo>
                  <a:pt x="51" y="792"/>
                </a:lnTo>
                <a:lnTo>
                  <a:pt x="74" y="806"/>
                </a:lnTo>
                <a:lnTo>
                  <a:pt x="99" y="815"/>
                </a:lnTo>
                <a:lnTo>
                  <a:pt x="127" y="818"/>
                </a:lnTo>
                <a:lnTo>
                  <a:pt x="731" y="818"/>
                </a:lnTo>
                <a:lnTo>
                  <a:pt x="758" y="815"/>
                </a:lnTo>
                <a:lnTo>
                  <a:pt x="785" y="806"/>
                </a:lnTo>
                <a:lnTo>
                  <a:pt x="808" y="792"/>
                </a:lnTo>
                <a:lnTo>
                  <a:pt x="827" y="774"/>
                </a:lnTo>
                <a:lnTo>
                  <a:pt x="840" y="753"/>
                </a:lnTo>
                <a:lnTo>
                  <a:pt x="850" y="727"/>
                </a:lnTo>
                <a:lnTo>
                  <a:pt x="853" y="701"/>
                </a:lnTo>
                <a:lnTo>
                  <a:pt x="853" y="122"/>
                </a:lnTo>
                <a:lnTo>
                  <a:pt x="850" y="95"/>
                </a:lnTo>
                <a:lnTo>
                  <a:pt x="840" y="71"/>
                </a:lnTo>
                <a:lnTo>
                  <a:pt x="827" y="48"/>
                </a:lnTo>
                <a:lnTo>
                  <a:pt x="808" y="30"/>
                </a:lnTo>
                <a:lnTo>
                  <a:pt x="785" y="16"/>
                </a:lnTo>
                <a:lnTo>
                  <a:pt x="758" y="8"/>
                </a:lnTo>
                <a:lnTo>
                  <a:pt x="731" y="5"/>
                </a:lnTo>
                <a:lnTo>
                  <a:pt x="127" y="5"/>
                </a:lnTo>
                <a:close/>
                <a:moveTo>
                  <a:pt x="127" y="0"/>
                </a:moveTo>
                <a:lnTo>
                  <a:pt x="731" y="0"/>
                </a:lnTo>
                <a:lnTo>
                  <a:pt x="756" y="3"/>
                </a:lnTo>
                <a:lnTo>
                  <a:pt x="780" y="10"/>
                </a:lnTo>
                <a:lnTo>
                  <a:pt x="801" y="21"/>
                </a:lnTo>
                <a:lnTo>
                  <a:pt x="820" y="36"/>
                </a:lnTo>
                <a:lnTo>
                  <a:pt x="836" y="54"/>
                </a:lnTo>
                <a:lnTo>
                  <a:pt x="848" y="75"/>
                </a:lnTo>
                <a:lnTo>
                  <a:pt x="855" y="98"/>
                </a:lnTo>
                <a:lnTo>
                  <a:pt x="857" y="122"/>
                </a:lnTo>
                <a:lnTo>
                  <a:pt x="857" y="701"/>
                </a:lnTo>
                <a:lnTo>
                  <a:pt x="855" y="725"/>
                </a:lnTo>
                <a:lnTo>
                  <a:pt x="848" y="748"/>
                </a:lnTo>
                <a:lnTo>
                  <a:pt x="836" y="769"/>
                </a:lnTo>
                <a:lnTo>
                  <a:pt x="820" y="787"/>
                </a:lnTo>
                <a:lnTo>
                  <a:pt x="801" y="802"/>
                </a:lnTo>
                <a:lnTo>
                  <a:pt x="780" y="813"/>
                </a:lnTo>
                <a:lnTo>
                  <a:pt x="756" y="820"/>
                </a:lnTo>
                <a:lnTo>
                  <a:pt x="731" y="822"/>
                </a:lnTo>
                <a:lnTo>
                  <a:pt x="127" y="822"/>
                </a:lnTo>
                <a:lnTo>
                  <a:pt x="102" y="820"/>
                </a:lnTo>
                <a:lnTo>
                  <a:pt x="78" y="813"/>
                </a:lnTo>
                <a:lnTo>
                  <a:pt x="57" y="802"/>
                </a:lnTo>
                <a:lnTo>
                  <a:pt x="38" y="787"/>
                </a:lnTo>
                <a:lnTo>
                  <a:pt x="22" y="769"/>
                </a:lnTo>
                <a:lnTo>
                  <a:pt x="11" y="748"/>
                </a:lnTo>
                <a:lnTo>
                  <a:pt x="4" y="725"/>
                </a:lnTo>
                <a:lnTo>
                  <a:pt x="0" y="701"/>
                </a:lnTo>
                <a:lnTo>
                  <a:pt x="0" y="122"/>
                </a:lnTo>
                <a:lnTo>
                  <a:pt x="4" y="98"/>
                </a:lnTo>
                <a:lnTo>
                  <a:pt x="11" y="75"/>
                </a:lnTo>
                <a:lnTo>
                  <a:pt x="22" y="54"/>
                </a:lnTo>
                <a:lnTo>
                  <a:pt x="38" y="36"/>
                </a:lnTo>
                <a:lnTo>
                  <a:pt x="57" y="21"/>
                </a:lnTo>
                <a:lnTo>
                  <a:pt x="78" y="10"/>
                </a:lnTo>
                <a:lnTo>
                  <a:pt x="102" y="3"/>
                </a:lnTo>
                <a:lnTo>
                  <a:pt x="127" y="0"/>
                </a:lnTo>
                <a:close/>
              </a:path>
            </a:pathLst>
          </a:custGeom>
          <a:solidFill>
            <a:srgbClr val="BFBFB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50" name="Freeform 12">
            <a:extLst>
              <a:ext uri="{FF2B5EF4-FFF2-40B4-BE49-F238E27FC236}">
                <a16:creationId xmlns:a16="http://schemas.microsoft.com/office/drawing/2014/main" id="{1CBBA654-AF20-4C10-8A50-931C8F3B5D34}"/>
              </a:ext>
            </a:extLst>
          </xdr:cNvPr>
          <xdr:cNvSpPr>
            <a:spLocks/>
          </xdr:cNvSpPr>
        </xdr:nvSpPr>
        <xdr:spPr bwMode="auto">
          <a:xfrm>
            <a:off x="125" y="41"/>
            <a:ext cx="30" cy="29"/>
          </a:xfrm>
          <a:custGeom>
            <a:avLst/>
            <a:gdLst>
              <a:gd name="T0" fmla="*/ 310 w 605"/>
              <a:gd name="T1" fmla="*/ 2 h 555"/>
              <a:gd name="T2" fmla="*/ 321 w 605"/>
              <a:gd name="T3" fmla="*/ 13 h 555"/>
              <a:gd name="T4" fmla="*/ 326 w 605"/>
              <a:gd name="T5" fmla="*/ 28 h 555"/>
              <a:gd name="T6" fmla="*/ 327 w 605"/>
              <a:gd name="T7" fmla="*/ 44 h 555"/>
              <a:gd name="T8" fmla="*/ 330 w 605"/>
              <a:gd name="T9" fmla="*/ 75 h 555"/>
              <a:gd name="T10" fmla="*/ 333 w 605"/>
              <a:gd name="T11" fmla="*/ 113 h 555"/>
              <a:gd name="T12" fmla="*/ 337 w 605"/>
              <a:gd name="T13" fmla="*/ 146 h 555"/>
              <a:gd name="T14" fmla="*/ 338 w 605"/>
              <a:gd name="T15" fmla="*/ 167 h 555"/>
              <a:gd name="T16" fmla="*/ 429 w 605"/>
              <a:gd name="T17" fmla="*/ 228 h 555"/>
              <a:gd name="T18" fmla="*/ 451 w 605"/>
              <a:gd name="T19" fmla="*/ 211 h 555"/>
              <a:gd name="T20" fmla="*/ 514 w 605"/>
              <a:gd name="T21" fmla="*/ 283 h 555"/>
              <a:gd name="T22" fmla="*/ 536 w 605"/>
              <a:gd name="T23" fmla="*/ 264 h 555"/>
              <a:gd name="T24" fmla="*/ 605 w 605"/>
              <a:gd name="T25" fmla="*/ 344 h 555"/>
              <a:gd name="T26" fmla="*/ 386 w 605"/>
              <a:gd name="T27" fmla="*/ 303 h 555"/>
              <a:gd name="T28" fmla="*/ 382 w 605"/>
              <a:gd name="T29" fmla="*/ 301 h 555"/>
              <a:gd name="T30" fmla="*/ 369 w 605"/>
              <a:gd name="T31" fmla="*/ 298 h 555"/>
              <a:gd name="T32" fmla="*/ 354 w 605"/>
              <a:gd name="T33" fmla="*/ 298 h 555"/>
              <a:gd name="T34" fmla="*/ 342 w 605"/>
              <a:gd name="T35" fmla="*/ 306 h 555"/>
              <a:gd name="T36" fmla="*/ 337 w 605"/>
              <a:gd name="T37" fmla="*/ 326 h 555"/>
              <a:gd name="T38" fmla="*/ 418 w 605"/>
              <a:gd name="T39" fmla="*/ 539 h 555"/>
              <a:gd name="T40" fmla="*/ 324 w 605"/>
              <a:gd name="T41" fmla="*/ 533 h 555"/>
              <a:gd name="T42" fmla="*/ 188 w 605"/>
              <a:gd name="T43" fmla="*/ 555 h 555"/>
              <a:gd name="T44" fmla="*/ 273 w 605"/>
              <a:gd name="T45" fmla="*/ 472 h 555"/>
              <a:gd name="T46" fmla="*/ 267 w 605"/>
              <a:gd name="T47" fmla="*/ 314 h 555"/>
              <a:gd name="T48" fmla="*/ 258 w 605"/>
              <a:gd name="T49" fmla="*/ 301 h 555"/>
              <a:gd name="T50" fmla="*/ 243 w 605"/>
              <a:gd name="T51" fmla="*/ 297 h 555"/>
              <a:gd name="T52" fmla="*/ 230 w 605"/>
              <a:gd name="T53" fmla="*/ 300 h 555"/>
              <a:gd name="T54" fmla="*/ 220 w 605"/>
              <a:gd name="T55" fmla="*/ 303 h 555"/>
              <a:gd name="T56" fmla="*/ 0 w 605"/>
              <a:gd name="T57" fmla="*/ 379 h 555"/>
              <a:gd name="T58" fmla="*/ 70 w 605"/>
              <a:gd name="T59" fmla="*/ 297 h 555"/>
              <a:gd name="T60" fmla="*/ 91 w 605"/>
              <a:gd name="T61" fmla="*/ 264 h 555"/>
              <a:gd name="T62" fmla="*/ 155 w 605"/>
              <a:gd name="T63" fmla="*/ 243 h 555"/>
              <a:gd name="T64" fmla="*/ 176 w 605"/>
              <a:gd name="T65" fmla="*/ 211 h 555"/>
              <a:gd name="T66" fmla="*/ 267 w 605"/>
              <a:gd name="T67" fmla="*/ 170 h 555"/>
              <a:gd name="T68" fmla="*/ 268 w 605"/>
              <a:gd name="T69" fmla="*/ 159 h 555"/>
              <a:gd name="T70" fmla="*/ 271 w 605"/>
              <a:gd name="T71" fmla="*/ 131 h 555"/>
              <a:gd name="T72" fmla="*/ 274 w 605"/>
              <a:gd name="T73" fmla="*/ 93 h 555"/>
              <a:gd name="T74" fmla="*/ 277 w 605"/>
              <a:gd name="T75" fmla="*/ 59 h 555"/>
              <a:gd name="T76" fmla="*/ 279 w 605"/>
              <a:gd name="T77" fmla="*/ 34 h 555"/>
              <a:gd name="T78" fmla="*/ 281 w 605"/>
              <a:gd name="T79" fmla="*/ 21 h 555"/>
              <a:gd name="T80" fmla="*/ 288 w 605"/>
              <a:gd name="T81" fmla="*/ 6 h 555"/>
              <a:gd name="T82" fmla="*/ 303 w 605"/>
              <a:gd name="T83" fmla="*/ 0 h 55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</a:cxnLst>
            <a:rect l="0" t="0" r="r" b="b"/>
            <a:pathLst>
              <a:path w="605" h="555">
                <a:moveTo>
                  <a:pt x="303" y="0"/>
                </a:moveTo>
                <a:lnTo>
                  <a:pt x="310" y="2"/>
                </a:lnTo>
                <a:lnTo>
                  <a:pt x="317" y="6"/>
                </a:lnTo>
                <a:lnTo>
                  <a:pt x="321" y="13"/>
                </a:lnTo>
                <a:lnTo>
                  <a:pt x="324" y="21"/>
                </a:lnTo>
                <a:lnTo>
                  <a:pt x="326" y="28"/>
                </a:lnTo>
                <a:lnTo>
                  <a:pt x="326" y="34"/>
                </a:lnTo>
                <a:lnTo>
                  <a:pt x="327" y="44"/>
                </a:lnTo>
                <a:lnTo>
                  <a:pt x="328" y="59"/>
                </a:lnTo>
                <a:lnTo>
                  <a:pt x="330" y="75"/>
                </a:lnTo>
                <a:lnTo>
                  <a:pt x="331" y="93"/>
                </a:lnTo>
                <a:lnTo>
                  <a:pt x="333" y="113"/>
                </a:lnTo>
                <a:lnTo>
                  <a:pt x="334" y="131"/>
                </a:lnTo>
                <a:lnTo>
                  <a:pt x="337" y="146"/>
                </a:lnTo>
                <a:lnTo>
                  <a:pt x="338" y="159"/>
                </a:lnTo>
                <a:lnTo>
                  <a:pt x="338" y="167"/>
                </a:lnTo>
                <a:lnTo>
                  <a:pt x="339" y="170"/>
                </a:lnTo>
                <a:lnTo>
                  <a:pt x="429" y="228"/>
                </a:lnTo>
                <a:lnTo>
                  <a:pt x="429" y="211"/>
                </a:lnTo>
                <a:lnTo>
                  <a:pt x="451" y="211"/>
                </a:lnTo>
                <a:lnTo>
                  <a:pt x="451" y="243"/>
                </a:lnTo>
                <a:lnTo>
                  <a:pt x="514" y="283"/>
                </a:lnTo>
                <a:lnTo>
                  <a:pt x="514" y="264"/>
                </a:lnTo>
                <a:lnTo>
                  <a:pt x="536" y="264"/>
                </a:lnTo>
                <a:lnTo>
                  <a:pt x="536" y="297"/>
                </a:lnTo>
                <a:lnTo>
                  <a:pt x="605" y="344"/>
                </a:lnTo>
                <a:lnTo>
                  <a:pt x="605" y="379"/>
                </a:lnTo>
                <a:lnTo>
                  <a:pt x="386" y="303"/>
                </a:lnTo>
                <a:lnTo>
                  <a:pt x="385" y="303"/>
                </a:lnTo>
                <a:lnTo>
                  <a:pt x="382" y="301"/>
                </a:lnTo>
                <a:lnTo>
                  <a:pt x="375" y="300"/>
                </a:lnTo>
                <a:lnTo>
                  <a:pt x="369" y="298"/>
                </a:lnTo>
                <a:lnTo>
                  <a:pt x="362" y="297"/>
                </a:lnTo>
                <a:lnTo>
                  <a:pt x="354" y="298"/>
                </a:lnTo>
                <a:lnTo>
                  <a:pt x="348" y="301"/>
                </a:lnTo>
                <a:lnTo>
                  <a:pt x="342" y="306"/>
                </a:lnTo>
                <a:lnTo>
                  <a:pt x="339" y="314"/>
                </a:lnTo>
                <a:lnTo>
                  <a:pt x="337" y="326"/>
                </a:lnTo>
                <a:lnTo>
                  <a:pt x="332" y="472"/>
                </a:lnTo>
                <a:lnTo>
                  <a:pt x="418" y="539"/>
                </a:lnTo>
                <a:lnTo>
                  <a:pt x="418" y="555"/>
                </a:lnTo>
                <a:lnTo>
                  <a:pt x="324" y="533"/>
                </a:lnTo>
                <a:lnTo>
                  <a:pt x="281" y="533"/>
                </a:lnTo>
                <a:lnTo>
                  <a:pt x="188" y="555"/>
                </a:lnTo>
                <a:lnTo>
                  <a:pt x="188" y="539"/>
                </a:lnTo>
                <a:lnTo>
                  <a:pt x="273" y="472"/>
                </a:lnTo>
                <a:lnTo>
                  <a:pt x="268" y="326"/>
                </a:lnTo>
                <a:lnTo>
                  <a:pt x="267" y="314"/>
                </a:lnTo>
                <a:lnTo>
                  <a:pt x="263" y="306"/>
                </a:lnTo>
                <a:lnTo>
                  <a:pt x="258" y="301"/>
                </a:lnTo>
                <a:lnTo>
                  <a:pt x="251" y="298"/>
                </a:lnTo>
                <a:lnTo>
                  <a:pt x="243" y="297"/>
                </a:lnTo>
                <a:lnTo>
                  <a:pt x="236" y="298"/>
                </a:lnTo>
                <a:lnTo>
                  <a:pt x="230" y="300"/>
                </a:lnTo>
                <a:lnTo>
                  <a:pt x="224" y="301"/>
                </a:lnTo>
                <a:lnTo>
                  <a:pt x="220" y="303"/>
                </a:lnTo>
                <a:lnTo>
                  <a:pt x="219" y="303"/>
                </a:lnTo>
                <a:lnTo>
                  <a:pt x="0" y="379"/>
                </a:lnTo>
                <a:lnTo>
                  <a:pt x="0" y="344"/>
                </a:lnTo>
                <a:lnTo>
                  <a:pt x="70" y="297"/>
                </a:lnTo>
                <a:lnTo>
                  <a:pt x="70" y="264"/>
                </a:lnTo>
                <a:lnTo>
                  <a:pt x="91" y="264"/>
                </a:lnTo>
                <a:lnTo>
                  <a:pt x="91" y="283"/>
                </a:lnTo>
                <a:lnTo>
                  <a:pt x="155" y="243"/>
                </a:lnTo>
                <a:lnTo>
                  <a:pt x="155" y="211"/>
                </a:lnTo>
                <a:lnTo>
                  <a:pt x="176" y="211"/>
                </a:lnTo>
                <a:lnTo>
                  <a:pt x="176" y="228"/>
                </a:lnTo>
                <a:lnTo>
                  <a:pt x="267" y="170"/>
                </a:lnTo>
                <a:lnTo>
                  <a:pt x="267" y="167"/>
                </a:lnTo>
                <a:lnTo>
                  <a:pt x="268" y="159"/>
                </a:lnTo>
                <a:lnTo>
                  <a:pt x="269" y="146"/>
                </a:lnTo>
                <a:lnTo>
                  <a:pt x="271" y="131"/>
                </a:lnTo>
                <a:lnTo>
                  <a:pt x="273" y="113"/>
                </a:lnTo>
                <a:lnTo>
                  <a:pt x="274" y="93"/>
                </a:lnTo>
                <a:lnTo>
                  <a:pt x="276" y="75"/>
                </a:lnTo>
                <a:lnTo>
                  <a:pt x="277" y="59"/>
                </a:lnTo>
                <a:lnTo>
                  <a:pt x="278" y="44"/>
                </a:lnTo>
                <a:lnTo>
                  <a:pt x="279" y="34"/>
                </a:lnTo>
                <a:lnTo>
                  <a:pt x="280" y="28"/>
                </a:lnTo>
                <a:lnTo>
                  <a:pt x="281" y="21"/>
                </a:lnTo>
                <a:lnTo>
                  <a:pt x="284" y="13"/>
                </a:lnTo>
                <a:lnTo>
                  <a:pt x="288" y="6"/>
                </a:lnTo>
                <a:lnTo>
                  <a:pt x="295" y="2"/>
                </a:lnTo>
                <a:lnTo>
                  <a:pt x="303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51" name="Freeform 13">
            <a:extLst>
              <a:ext uri="{FF2B5EF4-FFF2-40B4-BE49-F238E27FC236}">
                <a16:creationId xmlns:a16="http://schemas.microsoft.com/office/drawing/2014/main" id="{7258F382-44CD-45FA-8626-3BB210317065}"/>
              </a:ext>
            </a:extLst>
          </xdr:cNvPr>
          <xdr:cNvSpPr>
            <a:spLocks noEditPoints="1"/>
          </xdr:cNvSpPr>
        </xdr:nvSpPr>
        <xdr:spPr bwMode="auto">
          <a:xfrm>
            <a:off x="115" y="30"/>
            <a:ext cx="51" cy="51"/>
          </a:xfrm>
          <a:custGeom>
            <a:avLst/>
            <a:gdLst>
              <a:gd name="T0" fmla="*/ 152 w 1019"/>
              <a:gd name="T1" fmla="*/ 19 h 976"/>
              <a:gd name="T2" fmla="*/ 100 w 1019"/>
              <a:gd name="T3" fmla="*/ 38 h 976"/>
              <a:gd name="T4" fmla="*/ 57 w 1019"/>
              <a:gd name="T5" fmla="*/ 73 h 976"/>
              <a:gd name="T6" fmla="*/ 29 w 1019"/>
              <a:gd name="T7" fmla="*/ 119 h 976"/>
              <a:gd name="T8" fmla="*/ 18 w 1019"/>
              <a:gd name="T9" fmla="*/ 175 h 976"/>
              <a:gd name="T10" fmla="*/ 20 w 1019"/>
              <a:gd name="T11" fmla="*/ 831 h 976"/>
              <a:gd name="T12" fmla="*/ 40 w 1019"/>
              <a:gd name="T13" fmla="*/ 882 h 976"/>
              <a:gd name="T14" fmla="*/ 77 w 1019"/>
              <a:gd name="T15" fmla="*/ 923 h 976"/>
              <a:gd name="T16" fmla="*/ 125 w 1019"/>
              <a:gd name="T17" fmla="*/ 950 h 976"/>
              <a:gd name="T18" fmla="*/ 183 w 1019"/>
              <a:gd name="T19" fmla="*/ 960 h 976"/>
              <a:gd name="T20" fmla="*/ 867 w 1019"/>
              <a:gd name="T21" fmla="*/ 957 h 976"/>
              <a:gd name="T22" fmla="*/ 920 w 1019"/>
              <a:gd name="T23" fmla="*/ 938 h 976"/>
              <a:gd name="T24" fmla="*/ 963 w 1019"/>
              <a:gd name="T25" fmla="*/ 904 h 976"/>
              <a:gd name="T26" fmla="*/ 991 w 1019"/>
              <a:gd name="T27" fmla="*/ 857 h 976"/>
              <a:gd name="T28" fmla="*/ 1001 w 1019"/>
              <a:gd name="T29" fmla="*/ 802 h 976"/>
              <a:gd name="T30" fmla="*/ 999 w 1019"/>
              <a:gd name="T31" fmla="*/ 147 h 976"/>
              <a:gd name="T32" fmla="*/ 979 w 1019"/>
              <a:gd name="T33" fmla="*/ 95 h 976"/>
              <a:gd name="T34" fmla="*/ 943 w 1019"/>
              <a:gd name="T35" fmla="*/ 54 h 976"/>
              <a:gd name="T36" fmla="*/ 894 w 1019"/>
              <a:gd name="T37" fmla="*/ 27 h 976"/>
              <a:gd name="T38" fmla="*/ 837 w 1019"/>
              <a:gd name="T39" fmla="*/ 17 h 976"/>
              <a:gd name="T40" fmla="*/ 183 w 1019"/>
              <a:gd name="T41" fmla="*/ 0 h 976"/>
              <a:gd name="T42" fmla="*/ 870 w 1019"/>
              <a:gd name="T43" fmla="*/ 3 h 976"/>
              <a:gd name="T44" fmla="*/ 928 w 1019"/>
              <a:gd name="T45" fmla="*/ 24 h 976"/>
              <a:gd name="T46" fmla="*/ 976 w 1019"/>
              <a:gd name="T47" fmla="*/ 62 h 976"/>
              <a:gd name="T48" fmla="*/ 1007 w 1019"/>
              <a:gd name="T49" fmla="*/ 113 h 976"/>
              <a:gd name="T50" fmla="*/ 1019 w 1019"/>
              <a:gd name="T51" fmla="*/ 175 h 976"/>
              <a:gd name="T52" fmla="*/ 1015 w 1019"/>
              <a:gd name="T53" fmla="*/ 834 h 976"/>
              <a:gd name="T54" fmla="*/ 993 w 1019"/>
              <a:gd name="T55" fmla="*/ 890 h 976"/>
              <a:gd name="T56" fmla="*/ 954 w 1019"/>
              <a:gd name="T57" fmla="*/ 935 h 976"/>
              <a:gd name="T58" fmla="*/ 900 w 1019"/>
              <a:gd name="T59" fmla="*/ 965 h 976"/>
              <a:gd name="T60" fmla="*/ 837 w 1019"/>
              <a:gd name="T61" fmla="*/ 976 h 976"/>
              <a:gd name="T62" fmla="*/ 150 w 1019"/>
              <a:gd name="T63" fmla="*/ 973 h 976"/>
              <a:gd name="T64" fmla="*/ 91 w 1019"/>
              <a:gd name="T65" fmla="*/ 952 h 976"/>
              <a:gd name="T66" fmla="*/ 43 w 1019"/>
              <a:gd name="T67" fmla="*/ 914 h 976"/>
              <a:gd name="T68" fmla="*/ 12 w 1019"/>
              <a:gd name="T69" fmla="*/ 863 h 976"/>
              <a:gd name="T70" fmla="*/ 0 w 1019"/>
              <a:gd name="T71" fmla="*/ 802 h 976"/>
              <a:gd name="T72" fmla="*/ 4 w 1019"/>
              <a:gd name="T73" fmla="*/ 143 h 976"/>
              <a:gd name="T74" fmla="*/ 26 w 1019"/>
              <a:gd name="T75" fmla="*/ 86 h 976"/>
              <a:gd name="T76" fmla="*/ 65 w 1019"/>
              <a:gd name="T77" fmla="*/ 41 h 976"/>
              <a:gd name="T78" fmla="*/ 119 w 1019"/>
              <a:gd name="T79" fmla="*/ 11 h 976"/>
              <a:gd name="T80" fmla="*/ 183 w 1019"/>
              <a:gd name="T81" fmla="*/ 0 h 9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</a:cxnLst>
            <a:rect l="0" t="0" r="r" b="b"/>
            <a:pathLst>
              <a:path w="1019" h="976">
                <a:moveTo>
                  <a:pt x="183" y="17"/>
                </a:moveTo>
                <a:lnTo>
                  <a:pt x="152" y="19"/>
                </a:lnTo>
                <a:lnTo>
                  <a:pt x="125" y="27"/>
                </a:lnTo>
                <a:lnTo>
                  <a:pt x="100" y="38"/>
                </a:lnTo>
                <a:lnTo>
                  <a:pt x="77" y="54"/>
                </a:lnTo>
                <a:lnTo>
                  <a:pt x="57" y="73"/>
                </a:lnTo>
                <a:lnTo>
                  <a:pt x="40" y="95"/>
                </a:lnTo>
                <a:lnTo>
                  <a:pt x="29" y="119"/>
                </a:lnTo>
                <a:lnTo>
                  <a:pt x="20" y="147"/>
                </a:lnTo>
                <a:lnTo>
                  <a:pt x="18" y="175"/>
                </a:lnTo>
                <a:lnTo>
                  <a:pt x="18" y="802"/>
                </a:lnTo>
                <a:lnTo>
                  <a:pt x="20" y="831"/>
                </a:lnTo>
                <a:lnTo>
                  <a:pt x="29" y="857"/>
                </a:lnTo>
                <a:lnTo>
                  <a:pt x="40" y="882"/>
                </a:lnTo>
                <a:lnTo>
                  <a:pt x="57" y="904"/>
                </a:lnTo>
                <a:lnTo>
                  <a:pt x="77" y="923"/>
                </a:lnTo>
                <a:lnTo>
                  <a:pt x="100" y="938"/>
                </a:lnTo>
                <a:lnTo>
                  <a:pt x="125" y="950"/>
                </a:lnTo>
                <a:lnTo>
                  <a:pt x="152" y="957"/>
                </a:lnTo>
                <a:lnTo>
                  <a:pt x="183" y="960"/>
                </a:lnTo>
                <a:lnTo>
                  <a:pt x="837" y="960"/>
                </a:lnTo>
                <a:lnTo>
                  <a:pt x="867" y="957"/>
                </a:lnTo>
                <a:lnTo>
                  <a:pt x="894" y="950"/>
                </a:lnTo>
                <a:lnTo>
                  <a:pt x="920" y="938"/>
                </a:lnTo>
                <a:lnTo>
                  <a:pt x="943" y="923"/>
                </a:lnTo>
                <a:lnTo>
                  <a:pt x="963" y="904"/>
                </a:lnTo>
                <a:lnTo>
                  <a:pt x="979" y="882"/>
                </a:lnTo>
                <a:lnTo>
                  <a:pt x="991" y="857"/>
                </a:lnTo>
                <a:lnTo>
                  <a:pt x="999" y="831"/>
                </a:lnTo>
                <a:lnTo>
                  <a:pt x="1001" y="802"/>
                </a:lnTo>
                <a:lnTo>
                  <a:pt x="1001" y="175"/>
                </a:lnTo>
                <a:lnTo>
                  <a:pt x="999" y="147"/>
                </a:lnTo>
                <a:lnTo>
                  <a:pt x="991" y="119"/>
                </a:lnTo>
                <a:lnTo>
                  <a:pt x="979" y="95"/>
                </a:lnTo>
                <a:lnTo>
                  <a:pt x="963" y="73"/>
                </a:lnTo>
                <a:lnTo>
                  <a:pt x="943" y="54"/>
                </a:lnTo>
                <a:lnTo>
                  <a:pt x="920" y="38"/>
                </a:lnTo>
                <a:lnTo>
                  <a:pt x="894" y="27"/>
                </a:lnTo>
                <a:lnTo>
                  <a:pt x="867" y="19"/>
                </a:lnTo>
                <a:lnTo>
                  <a:pt x="837" y="17"/>
                </a:lnTo>
                <a:lnTo>
                  <a:pt x="183" y="17"/>
                </a:lnTo>
                <a:close/>
                <a:moveTo>
                  <a:pt x="183" y="0"/>
                </a:moveTo>
                <a:lnTo>
                  <a:pt x="837" y="0"/>
                </a:lnTo>
                <a:lnTo>
                  <a:pt x="870" y="3"/>
                </a:lnTo>
                <a:lnTo>
                  <a:pt x="900" y="11"/>
                </a:lnTo>
                <a:lnTo>
                  <a:pt x="928" y="24"/>
                </a:lnTo>
                <a:lnTo>
                  <a:pt x="954" y="41"/>
                </a:lnTo>
                <a:lnTo>
                  <a:pt x="976" y="62"/>
                </a:lnTo>
                <a:lnTo>
                  <a:pt x="993" y="86"/>
                </a:lnTo>
                <a:lnTo>
                  <a:pt x="1007" y="113"/>
                </a:lnTo>
                <a:lnTo>
                  <a:pt x="1015" y="143"/>
                </a:lnTo>
                <a:lnTo>
                  <a:pt x="1019" y="175"/>
                </a:lnTo>
                <a:lnTo>
                  <a:pt x="1019" y="802"/>
                </a:lnTo>
                <a:lnTo>
                  <a:pt x="1015" y="834"/>
                </a:lnTo>
                <a:lnTo>
                  <a:pt x="1007" y="863"/>
                </a:lnTo>
                <a:lnTo>
                  <a:pt x="993" y="890"/>
                </a:lnTo>
                <a:lnTo>
                  <a:pt x="976" y="914"/>
                </a:lnTo>
                <a:lnTo>
                  <a:pt x="954" y="935"/>
                </a:lnTo>
                <a:lnTo>
                  <a:pt x="928" y="952"/>
                </a:lnTo>
                <a:lnTo>
                  <a:pt x="900" y="965"/>
                </a:lnTo>
                <a:lnTo>
                  <a:pt x="870" y="973"/>
                </a:lnTo>
                <a:lnTo>
                  <a:pt x="837" y="976"/>
                </a:lnTo>
                <a:lnTo>
                  <a:pt x="183" y="976"/>
                </a:lnTo>
                <a:lnTo>
                  <a:pt x="150" y="973"/>
                </a:lnTo>
                <a:lnTo>
                  <a:pt x="119" y="965"/>
                </a:lnTo>
                <a:lnTo>
                  <a:pt x="91" y="952"/>
                </a:lnTo>
                <a:lnTo>
                  <a:pt x="65" y="935"/>
                </a:lnTo>
                <a:lnTo>
                  <a:pt x="43" y="914"/>
                </a:lnTo>
                <a:lnTo>
                  <a:pt x="26" y="890"/>
                </a:lnTo>
                <a:lnTo>
                  <a:pt x="12" y="863"/>
                </a:lnTo>
                <a:lnTo>
                  <a:pt x="4" y="834"/>
                </a:lnTo>
                <a:lnTo>
                  <a:pt x="0" y="802"/>
                </a:lnTo>
                <a:lnTo>
                  <a:pt x="0" y="175"/>
                </a:lnTo>
                <a:lnTo>
                  <a:pt x="4" y="143"/>
                </a:lnTo>
                <a:lnTo>
                  <a:pt x="12" y="113"/>
                </a:lnTo>
                <a:lnTo>
                  <a:pt x="26" y="86"/>
                </a:lnTo>
                <a:lnTo>
                  <a:pt x="43" y="62"/>
                </a:lnTo>
                <a:lnTo>
                  <a:pt x="65" y="41"/>
                </a:lnTo>
                <a:lnTo>
                  <a:pt x="91" y="24"/>
                </a:lnTo>
                <a:lnTo>
                  <a:pt x="119" y="11"/>
                </a:lnTo>
                <a:lnTo>
                  <a:pt x="150" y="3"/>
                </a:lnTo>
                <a:lnTo>
                  <a:pt x="183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52" name="Freeform 14">
            <a:extLst>
              <a:ext uri="{FF2B5EF4-FFF2-40B4-BE49-F238E27FC236}">
                <a16:creationId xmlns:a16="http://schemas.microsoft.com/office/drawing/2014/main" id="{D183F570-A9F1-440B-97DA-DB0B46A9E63A}"/>
              </a:ext>
            </a:extLst>
          </xdr:cNvPr>
          <xdr:cNvSpPr>
            <a:spLocks noEditPoints="1"/>
          </xdr:cNvSpPr>
        </xdr:nvSpPr>
        <xdr:spPr bwMode="auto">
          <a:xfrm>
            <a:off x="186" y="58"/>
            <a:ext cx="20" cy="7"/>
          </a:xfrm>
          <a:custGeom>
            <a:avLst/>
            <a:gdLst>
              <a:gd name="T0" fmla="*/ 336 w 408"/>
              <a:gd name="T1" fmla="*/ 56 h 141"/>
              <a:gd name="T2" fmla="*/ 321 w 408"/>
              <a:gd name="T3" fmla="*/ 70 h 141"/>
              <a:gd name="T4" fmla="*/ 321 w 408"/>
              <a:gd name="T5" fmla="*/ 91 h 141"/>
              <a:gd name="T6" fmla="*/ 336 w 408"/>
              <a:gd name="T7" fmla="*/ 105 h 141"/>
              <a:gd name="T8" fmla="*/ 358 w 408"/>
              <a:gd name="T9" fmla="*/ 105 h 141"/>
              <a:gd name="T10" fmla="*/ 372 w 408"/>
              <a:gd name="T11" fmla="*/ 91 h 141"/>
              <a:gd name="T12" fmla="*/ 372 w 408"/>
              <a:gd name="T13" fmla="*/ 70 h 141"/>
              <a:gd name="T14" fmla="*/ 358 w 408"/>
              <a:gd name="T15" fmla="*/ 56 h 141"/>
              <a:gd name="T16" fmla="*/ 66 w 408"/>
              <a:gd name="T17" fmla="*/ 54 h 141"/>
              <a:gd name="T18" fmla="*/ 46 w 408"/>
              <a:gd name="T19" fmla="*/ 62 h 141"/>
              <a:gd name="T20" fmla="*/ 38 w 408"/>
              <a:gd name="T21" fmla="*/ 80 h 141"/>
              <a:gd name="T22" fmla="*/ 46 w 408"/>
              <a:gd name="T23" fmla="*/ 99 h 141"/>
              <a:gd name="T24" fmla="*/ 66 w 408"/>
              <a:gd name="T25" fmla="*/ 107 h 141"/>
              <a:gd name="T26" fmla="*/ 86 w 408"/>
              <a:gd name="T27" fmla="*/ 99 h 141"/>
              <a:gd name="T28" fmla="*/ 95 w 408"/>
              <a:gd name="T29" fmla="*/ 80 h 141"/>
              <a:gd name="T30" fmla="*/ 86 w 408"/>
              <a:gd name="T31" fmla="*/ 62 h 141"/>
              <a:gd name="T32" fmla="*/ 66 w 408"/>
              <a:gd name="T33" fmla="*/ 54 h 141"/>
              <a:gd name="T34" fmla="*/ 383 w 408"/>
              <a:gd name="T35" fmla="*/ 0 h 141"/>
              <a:gd name="T36" fmla="*/ 408 w 408"/>
              <a:gd name="T37" fmla="*/ 3 h 141"/>
              <a:gd name="T38" fmla="*/ 406 w 408"/>
              <a:gd name="T39" fmla="*/ 95 h 141"/>
              <a:gd name="T40" fmla="*/ 389 w 408"/>
              <a:gd name="T41" fmla="*/ 123 h 141"/>
              <a:gd name="T42" fmla="*/ 361 w 408"/>
              <a:gd name="T43" fmla="*/ 139 h 141"/>
              <a:gd name="T44" fmla="*/ 65 w 408"/>
              <a:gd name="T45" fmla="*/ 141 h 141"/>
              <a:gd name="T46" fmla="*/ 33 w 408"/>
              <a:gd name="T47" fmla="*/ 133 h 141"/>
              <a:gd name="T48" fmla="*/ 10 w 408"/>
              <a:gd name="T49" fmla="*/ 110 h 141"/>
              <a:gd name="T50" fmla="*/ 0 w 408"/>
              <a:gd name="T51" fmla="*/ 78 h 141"/>
              <a:gd name="T52" fmla="*/ 9 w 408"/>
              <a:gd name="T53" fmla="*/ 2 h 141"/>
              <a:gd name="T54" fmla="*/ 38 w 408"/>
              <a:gd name="T55" fmla="*/ 0 h 141"/>
              <a:gd name="T56" fmla="*/ 79 w 408"/>
              <a:gd name="T57" fmla="*/ 3 h 141"/>
              <a:gd name="T58" fmla="*/ 126 w 408"/>
              <a:gd name="T59" fmla="*/ 15 h 141"/>
              <a:gd name="T60" fmla="*/ 174 w 408"/>
              <a:gd name="T61" fmla="*/ 40 h 141"/>
              <a:gd name="T62" fmla="*/ 205 w 408"/>
              <a:gd name="T63" fmla="*/ 65 h 141"/>
              <a:gd name="T64" fmla="*/ 237 w 408"/>
              <a:gd name="T65" fmla="*/ 38 h 141"/>
              <a:gd name="T66" fmla="*/ 291 w 408"/>
              <a:gd name="T67" fmla="*/ 11 h 141"/>
              <a:gd name="T68" fmla="*/ 342 w 408"/>
              <a:gd name="T69" fmla="*/ 1 h 14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</a:cxnLst>
            <a:rect l="0" t="0" r="r" b="b"/>
            <a:pathLst>
              <a:path w="408" h="141">
                <a:moveTo>
                  <a:pt x="347" y="54"/>
                </a:moveTo>
                <a:lnTo>
                  <a:pt x="336" y="56"/>
                </a:lnTo>
                <a:lnTo>
                  <a:pt x="327" y="62"/>
                </a:lnTo>
                <a:lnTo>
                  <a:pt x="321" y="70"/>
                </a:lnTo>
                <a:lnTo>
                  <a:pt x="319" y="80"/>
                </a:lnTo>
                <a:lnTo>
                  <a:pt x="321" y="91"/>
                </a:lnTo>
                <a:lnTo>
                  <a:pt x="327" y="99"/>
                </a:lnTo>
                <a:lnTo>
                  <a:pt x="336" y="105"/>
                </a:lnTo>
                <a:lnTo>
                  <a:pt x="347" y="107"/>
                </a:lnTo>
                <a:lnTo>
                  <a:pt x="358" y="105"/>
                </a:lnTo>
                <a:lnTo>
                  <a:pt x="366" y="99"/>
                </a:lnTo>
                <a:lnTo>
                  <a:pt x="372" y="91"/>
                </a:lnTo>
                <a:lnTo>
                  <a:pt x="374" y="80"/>
                </a:lnTo>
                <a:lnTo>
                  <a:pt x="372" y="70"/>
                </a:lnTo>
                <a:lnTo>
                  <a:pt x="366" y="62"/>
                </a:lnTo>
                <a:lnTo>
                  <a:pt x="358" y="56"/>
                </a:lnTo>
                <a:lnTo>
                  <a:pt x="347" y="54"/>
                </a:lnTo>
                <a:close/>
                <a:moveTo>
                  <a:pt x="66" y="54"/>
                </a:moveTo>
                <a:lnTo>
                  <a:pt x="56" y="56"/>
                </a:lnTo>
                <a:lnTo>
                  <a:pt x="46" y="62"/>
                </a:lnTo>
                <a:lnTo>
                  <a:pt x="40" y="70"/>
                </a:lnTo>
                <a:lnTo>
                  <a:pt x="38" y="80"/>
                </a:lnTo>
                <a:lnTo>
                  <a:pt x="40" y="91"/>
                </a:lnTo>
                <a:lnTo>
                  <a:pt x="46" y="99"/>
                </a:lnTo>
                <a:lnTo>
                  <a:pt x="56" y="105"/>
                </a:lnTo>
                <a:lnTo>
                  <a:pt x="66" y="107"/>
                </a:lnTo>
                <a:lnTo>
                  <a:pt x="77" y="105"/>
                </a:lnTo>
                <a:lnTo>
                  <a:pt x="86" y="99"/>
                </a:lnTo>
                <a:lnTo>
                  <a:pt x="91" y="91"/>
                </a:lnTo>
                <a:lnTo>
                  <a:pt x="95" y="80"/>
                </a:lnTo>
                <a:lnTo>
                  <a:pt x="91" y="70"/>
                </a:lnTo>
                <a:lnTo>
                  <a:pt x="86" y="62"/>
                </a:lnTo>
                <a:lnTo>
                  <a:pt x="77" y="56"/>
                </a:lnTo>
                <a:lnTo>
                  <a:pt x="66" y="54"/>
                </a:lnTo>
                <a:close/>
                <a:moveTo>
                  <a:pt x="364" y="0"/>
                </a:moveTo>
                <a:lnTo>
                  <a:pt x="383" y="0"/>
                </a:lnTo>
                <a:lnTo>
                  <a:pt x="399" y="2"/>
                </a:lnTo>
                <a:lnTo>
                  <a:pt x="408" y="3"/>
                </a:lnTo>
                <a:lnTo>
                  <a:pt x="408" y="78"/>
                </a:lnTo>
                <a:lnTo>
                  <a:pt x="406" y="95"/>
                </a:lnTo>
                <a:lnTo>
                  <a:pt x="400" y="110"/>
                </a:lnTo>
                <a:lnTo>
                  <a:pt x="389" y="123"/>
                </a:lnTo>
                <a:lnTo>
                  <a:pt x="377" y="133"/>
                </a:lnTo>
                <a:lnTo>
                  <a:pt x="361" y="139"/>
                </a:lnTo>
                <a:lnTo>
                  <a:pt x="343" y="141"/>
                </a:lnTo>
                <a:lnTo>
                  <a:pt x="65" y="141"/>
                </a:lnTo>
                <a:lnTo>
                  <a:pt x="48" y="139"/>
                </a:lnTo>
                <a:lnTo>
                  <a:pt x="33" y="133"/>
                </a:lnTo>
                <a:lnTo>
                  <a:pt x="19" y="123"/>
                </a:lnTo>
                <a:lnTo>
                  <a:pt x="10" y="110"/>
                </a:lnTo>
                <a:lnTo>
                  <a:pt x="2" y="95"/>
                </a:lnTo>
                <a:lnTo>
                  <a:pt x="0" y="78"/>
                </a:lnTo>
                <a:lnTo>
                  <a:pt x="0" y="4"/>
                </a:lnTo>
                <a:lnTo>
                  <a:pt x="9" y="2"/>
                </a:lnTo>
                <a:lnTo>
                  <a:pt x="21" y="1"/>
                </a:lnTo>
                <a:lnTo>
                  <a:pt x="38" y="0"/>
                </a:lnTo>
                <a:lnTo>
                  <a:pt x="57" y="1"/>
                </a:lnTo>
                <a:lnTo>
                  <a:pt x="79" y="3"/>
                </a:lnTo>
                <a:lnTo>
                  <a:pt x="102" y="7"/>
                </a:lnTo>
                <a:lnTo>
                  <a:pt x="126" y="15"/>
                </a:lnTo>
                <a:lnTo>
                  <a:pt x="150" y="25"/>
                </a:lnTo>
                <a:lnTo>
                  <a:pt x="174" y="40"/>
                </a:lnTo>
                <a:lnTo>
                  <a:pt x="197" y="59"/>
                </a:lnTo>
                <a:lnTo>
                  <a:pt x="205" y="65"/>
                </a:lnTo>
                <a:lnTo>
                  <a:pt x="211" y="59"/>
                </a:lnTo>
                <a:lnTo>
                  <a:pt x="237" y="38"/>
                </a:lnTo>
                <a:lnTo>
                  <a:pt x="264" y="22"/>
                </a:lnTo>
                <a:lnTo>
                  <a:pt x="291" y="11"/>
                </a:lnTo>
                <a:lnTo>
                  <a:pt x="318" y="4"/>
                </a:lnTo>
                <a:lnTo>
                  <a:pt x="342" y="1"/>
                </a:lnTo>
                <a:lnTo>
                  <a:pt x="364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53" name="Freeform 15">
            <a:extLst>
              <a:ext uri="{FF2B5EF4-FFF2-40B4-BE49-F238E27FC236}">
                <a16:creationId xmlns:a16="http://schemas.microsoft.com/office/drawing/2014/main" id="{1C192719-D6B0-425B-8C33-79BB88B042B6}"/>
              </a:ext>
            </a:extLst>
          </xdr:cNvPr>
          <xdr:cNvSpPr>
            <a:spLocks noEditPoints="1"/>
          </xdr:cNvSpPr>
        </xdr:nvSpPr>
        <xdr:spPr bwMode="auto">
          <a:xfrm>
            <a:off x="186" y="41"/>
            <a:ext cx="20" cy="19"/>
          </a:xfrm>
          <a:custGeom>
            <a:avLst/>
            <a:gdLst>
              <a:gd name="T0" fmla="*/ 225 w 408"/>
              <a:gd name="T1" fmla="*/ 86 h 365"/>
              <a:gd name="T2" fmla="*/ 215 w 408"/>
              <a:gd name="T3" fmla="*/ 100 h 365"/>
              <a:gd name="T4" fmla="*/ 217 w 408"/>
              <a:gd name="T5" fmla="*/ 156 h 365"/>
              <a:gd name="T6" fmla="*/ 233 w 408"/>
              <a:gd name="T7" fmla="*/ 168 h 365"/>
              <a:gd name="T8" fmla="*/ 386 w 408"/>
              <a:gd name="T9" fmla="*/ 194 h 365"/>
              <a:gd name="T10" fmla="*/ 395 w 408"/>
              <a:gd name="T11" fmla="*/ 180 h 365"/>
              <a:gd name="T12" fmla="*/ 392 w 408"/>
              <a:gd name="T13" fmla="*/ 125 h 365"/>
              <a:gd name="T14" fmla="*/ 377 w 408"/>
              <a:gd name="T15" fmla="*/ 113 h 365"/>
              <a:gd name="T16" fmla="*/ 179 w 408"/>
              <a:gd name="T17" fmla="*/ 86 h 365"/>
              <a:gd name="T18" fmla="*/ 26 w 408"/>
              <a:gd name="T19" fmla="*/ 118 h 365"/>
              <a:gd name="T20" fmla="*/ 17 w 408"/>
              <a:gd name="T21" fmla="*/ 135 h 365"/>
              <a:gd name="T22" fmla="*/ 20 w 408"/>
              <a:gd name="T23" fmla="*/ 189 h 365"/>
              <a:gd name="T24" fmla="*/ 36 w 408"/>
              <a:gd name="T25" fmla="*/ 194 h 365"/>
              <a:gd name="T26" fmla="*/ 188 w 408"/>
              <a:gd name="T27" fmla="*/ 163 h 365"/>
              <a:gd name="T28" fmla="*/ 197 w 408"/>
              <a:gd name="T29" fmla="*/ 146 h 365"/>
              <a:gd name="T30" fmla="*/ 195 w 408"/>
              <a:gd name="T31" fmla="*/ 92 h 365"/>
              <a:gd name="T32" fmla="*/ 179 w 408"/>
              <a:gd name="T33" fmla="*/ 86 h 365"/>
              <a:gd name="T34" fmla="*/ 192 w 408"/>
              <a:gd name="T35" fmla="*/ 14 h 365"/>
              <a:gd name="T36" fmla="*/ 175 w 408"/>
              <a:gd name="T37" fmla="*/ 30 h 365"/>
              <a:gd name="T38" fmla="*/ 175 w 408"/>
              <a:gd name="T39" fmla="*/ 53 h 365"/>
              <a:gd name="T40" fmla="*/ 192 w 408"/>
              <a:gd name="T41" fmla="*/ 69 h 365"/>
              <a:gd name="T42" fmla="*/ 216 w 408"/>
              <a:gd name="T43" fmla="*/ 69 h 365"/>
              <a:gd name="T44" fmla="*/ 233 w 408"/>
              <a:gd name="T45" fmla="*/ 53 h 365"/>
              <a:gd name="T46" fmla="*/ 233 w 408"/>
              <a:gd name="T47" fmla="*/ 30 h 365"/>
              <a:gd name="T48" fmla="*/ 216 w 408"/>
              <a:gd name="T49" fmla="*/ 14 h 365"/>
              <a:gd name="T50" fmla="*/ 75 w 408"/>
              <a:gd name="T51" fmla="*/ 0 h 365"/>
              <a:gd name="T52" fmla="*/ 353 w 408"/>
              <a:gd name="T53" fmla="*/ 3 h 365"/>
              <a:gd name="T54" fmla="*/ 386 w 408"/>
              <a:gd name="T55" fmla="*/ 21 h 365"/>
              <a:gd name="T56" fmla="*/ 406 w 408"/>
              <a:gd name="T57" fmla="*/ 52 h 365"/>
              <a:gd name="T58" fmla="*/ 408 w 408"/>
              <a:gd name="T59" fmla="*/ 310 h 365"/>
              <a:gd name="T60" fmla="*/ 380 w 408"/>
              <a:gd name="T61" fmla="*/ 307 h 365"/>
              <a:gd name="T62" fmla="*/ 337 w 408"/>
              <a:gd name="T63" fmla="*/ 308 h 365"/>
              <a:gd name="T64" fmla="*/ 285 w 408"/>
              <a:gd name="T65" fmla="*/ 319 h 365"/>
              <a:gd name="T66" fmla="*/ 231 w 408"/>
              <a:gd name="T67" fmla="*/ 345 h 365"/>
              <a:gd name="T68" fmla="*/ 177 w 408"/>
              <a:gd name="T69" fmla="*/ 345 h 365"/>
              <a:gd name="T70" fmla="*/ 123 w 408"/>
              <a:gd name="T71" fmla="*/ 319 h 365"/>
              <a:gd name="T72" fmla="*/ 71 w 408"/>
              <a:gd name="T73" fmla="*/ 309 h 365"/>
              <a:gd name="T74" fmla="*/ 28 w 408"/>
              <a:gd name="T75" fmla="*/ 308 h 365"/>
              <a:gd name="T76" fmla="*/ 0 w 408"/>
              <a:gd name="T77" fmla="*/ 310 h 365"/>
              <a:gd name="T78" fmla="*/ 3 w 408"/>
              <a:gd name="T79" fmla="*/ 52 h 365"/>
              <a:gd name="T80" fmla="*/ 22 w 408"/>
              <a:gd name="T81" fmla="*/ 21 h 365"/>
              <a:gd name="T82" fmla="*/ 55 w 408"/>
              <a:gd name="T83" fmla="*/ 3 h 36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</a:cxnLst>
            <a:rect l="0" t="0" r="r" b="b"/>
            <a:pathLst>
              <a:path w="408" h="365">
                <a:moveTo>
                  <a:pt x="233" y="86"/>
                </a:moveTo>
                <a:lnTo>
                  <a:pt x="225" y="86"/>
                </a:lnTo>
                <a:lnTo>
                  <a:pt x="217" y="92"/>
                </a:lnTo>
                <a:lnTo>
                  <a:pt x="215" y="100"/>
                </a:lnTo>
                <a:lnTo>
                  <a:pt x="215" y="146"/>
                </a:lnTo>
                <a:lnTo>
                  <a:pt x="217" y="156"/>
                </a:lnTo>
                <a:lnTo>
                  <a:pt x="225" y="163"/>
                </a:lnTo>
                <a:lnTo>
                  <a:pt x="233" y="168"/>
                </a:lnTo>
                <a:lnTo>
                  <a:pt x="377" y="194"/>
                </a:lnTo>
                <a:lnTo>
                  <a:pt x="386" y="194"/>
                </a:lnTo>
                <a:lnTo>
                  <a:pt x="392" y="189"/>
                </a:lnTo>
                <a:lnTo>
                  <a:pt x="395" y="180"/>
                </a:lnTo>
                <a:lnTo>
                  <a:pt x="395" y="135"/>
                </a:lnTo>
                <a:lnTo>
                  <a:pt x="392" y="125"/>
                </a:lnTo>
                <a:lnTo>
                  <a:pt x="386" y="118"/>
                </a:lnTo>
                <a:lnTo>
                  <a:pt x="377" y="113"/>
                </a:lnTo>
                <a:lnTo>
                  <a:pt x="233" y="86"/>
                </a:lnTo>
                <a:close/>
                <a:moveTo>
                  <a:pt x="179" y="86"/>
                </a:moveTo>
                <a:lnTo>
                  <a:pt x="36" y="113"/>
                </a:lnTo>
                <a:lnTo>
                  <a:pt x="26" y="118"/>
                </a:lnTo>
                <a:lnTo>
                  <a:pt x="20" y="125"/>
                </a:lnTo>
                <a:lnTo>
                  <a:pt x="17" y="135"/>
                </a:lnTo>
                <a:lnTo>
                  <a:pt x="17" y="180"/>
                </a:lnTo>
                <a:lnTo>
                  <a:pt x="20" y="189"/>
                </a:lnTo>
                <a:lnTo>
                  <a:pt x="26" y="194"/>
                </a:lnTo>
                <a:lnTo>
                  <a:pt x="36" y="194"/>
                </a:lnTo>
                <a:lnTo>
                  <a:pt x="179" y="168"/>
                </a:lnTo>
                <a:lnTo>
                  <a:pt x="188" y="163"/>
                </a:lnTo>
                <a:lnTo>
                  <a:pt x="195" y="156"/>
                </a:lnTo>
                <a:lnTo>
                  <a:pt x="197" y="146"/>
                </a:lnTo>
                <a:lnTo>
                  <a:pt x="197" y="100"/>
                </a:lnTo>
                <a:lnTo>
                  <a:pt x="195" y="92"/>
                </a:lnTo>
                <a:lnTo>
                  <a:pt x="188" y="86"/>
                </a:lnTo>
                <a:lnTo>
                  <a:pt x="179" y="86"/>
                </a:lnTo>
                <a:close/>
                <a:moveTo>
                  <a:pt x="205" y="11"/>
                </a:moveTo>
                <a:lnTo>
                  <a:pt x="192" y="14"/>
                </a:lnTo>
                <a:lnTo>
                  <a:pt x="183" y="20"/>
                </a:lnTo>
                <a:lnTo>
                  <a:pt x="175" y="30"/>
                </a:lnTo>
                <a:lnTo>
                  <a:pt x="173" y="41"/>
                </a:lnTo>
                <a:lnTo>
                  <a:pt x="175" y="53"/>
                </a:lnTo>
                <a:lnTo>
                  <a:pt x="183" y="62"/>
                </a:lnTo>
                <a:lnTo>
                  <a:pt x="192" y="69"/>
                </a:lnTo>
                <a:lnTo>
                  <a:pt x="205" y="71"/>
                </a:lnTo>
                <a:lnTo>
                  <a:pt x="216" y="69"/>
                </a:lnTo>
                <a:lnTo>
                  <a:pt x="227" y="62"/>
                </a:lnTo>
                <a:lnTo>
                  <a:pt x="233" y="53"/>
                </a:lnTo>
                <a:lnTo>
                  <a:pt x="235" y="41"/>
                </a:lnTo>
                <a:lnTo>
                  <a:pt x="233" y="30"/>
                </a:lnTo>
                <a:lnTo>
                  <a:pt x="227" y="20"/>
                </a:lnTo>
                <a:lnTo>
                  <a:pt x="216" y="14"/>
                </a:lnTo>
                <a:lnTo>
                  <a:pt x="205" y="11"/>
                </a:lnTo>
                <a:close/>
                <a:moveTo>
                  <a:pt x="75" y="0"/>
                </a:moveTo>
                <a:lnTo>
                  <a:pt x="334" y="0"/>
                </a:lnTo>
                <a:lnTo>
                  <a:pt x="353" y="3"/>
                </a:lnTo>
                <a:lnTo>
                  <a:pt x="371" y="10"/>
                </a:lnTo>
                <a:lnTo>
                  <a:pt x="386" y="21"/>
                </a:lnTo>
                <a:lnTo>
                  <a:pt x="399" y="35"/>
                </a:lnTo>
                <a:lnTo>
                  <a:pt x="406" y="52"/>
                </a:lnTo>
                <a:lnTo>
                  <a:pt x="408" y="71"/>
                </a:lnTo>
                <a:lnTo>
                  <a:pt x="408" y="310"/>
                </a:lnTo>
                <a:lnTo>
                  <a:pt x="396" y="308"/>
                </a:lnTo>
                <a:lnTo>
                  <a:pt x="380" y="307"/>
                </a:lnTo>
                <a:lnTo>
                  <a:pt x="360" y="307"/>
                </a:lnTo>
                <a:lnTo>
                  <a:pt x="337" y="308"/>
                </a:lnTo>
                <a:lnTo>
                  <a:pt x="312" y="312"/>
                </a:lnTo>
                <a:lnTo>
                  <a:pt x="285" y="319"/>
                </a:lnTo>
                <a:lnTo>
                  <a:pt x="258" y="330"/>
                </a:lnTo>
                <a:lnTo>
                  <a:pt x="231" y="345"/>
                </a:lnTo>
                <a:lnTo>
                  <a:pt x="205" y="365"/>
                </a:lnTo>
                <a:lnTo>
                  <a:pt x="177" y="345"/>
                </a:lnTo>
                <a:lnTo>
                  <a:pt x="150" y="330"/>
                </a:lnTo>
                <a:lnTo>
                  <a:pt x="123" y="319"/>
                </a:lnTo>
                <a:lnTo>
                  <a:pt x="97" y="313"/>
                </a:lnTo>
                <a:lnTo>
                  <a:pt x="71" y="309"/>
                </a:lnTo>
                <a:lnTo>
                  <a:pt x="48" y="307"/>
                </a:lnTo>
                <a:lnTo>
                  <a:pt x="28" y="308"/>
                </a:lnTo>
                <a:lnTo>
                  <a:pt x="12" y="309"/>
                </a:lnTo>
                <a:lnTo>
                  <a:pt x="0" y="310"/>
                </a:lnTo>
                <a:lnTo>
                  <a:pt x="0" y="71"/>
                </a:lnTo>
                <a:lnTo>
                  <a:pt x="3" y="52"/>
                </a:lnTo>
                <a:lnTo>
                  <a:pt x="11" y="35"/>
                </a:lnTo>
                <a:lnTo>
                  <a:pt x="22" y="21"/>
                </a:lnTo>
                <a:lnTo>
                  <a:pt x="37" y="10"/>
                </a:lnTo>
                <a:lnTo>
                  <a:pt x="55" y="3"/>
                </a:lnTo>
                <a:lnTo>
                  <a:pt x="75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54" name="Freeform 16">
            <a:extLst>
              <a:ext uri="{FF2B5EF4-FFF2-40B4-BE49-F238E27FC236}">
                <a16:creationId xmlns:a16="http://schemas.microsoft.com/office/drawing/2014/main" id="{923025B4-F7B8-4FDF-8C04-F05733A1F922}"/>
              </a:ext>
            </a:extLst>
          </xdr:cNvPr>
          <xdr:cNvSpPr>
            <a:spLocks/>
          </xdr:cNvSpPr>
        </xdr:nvSpPr>
        <xdr:spPr bwMode="auto">
          <a:xfrm>
            <a:off x="187" y="66"/>
            <a:ext cx="6" cy="4"/>
          </a:xfrm>
          <a:custGeom>
            <a:avLst/>
            <a:gdLst>
              <a:gd name="T0" fmla="*/ 91 w 117"/>
              <a:gd name="T1" fmla="*/ 0 h 79"/>
              <a:gd name="T2" fmla="*/ 117 w 117"/>
              <a:gd name="T3" fmla="*/ 0 h 79"/>
              <a:gd name="T4" fmla="*/ 50 w 117"/>
              <a:gd name="T5" fmla="*/ 79 h 79"/>
              <a:gd name="T6" fmla="*/ 0 w 117"/>
              <a:gd name="T7" fmla="*/ 79 h 79"/>
              <a:gd name="T8" fmla="*/ 91 w 117"/>
              <a:gd name="T9" fmla="*/ 0 h 7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17" h="79">
                <a:moveTo>
                  <a:pt x="91" y="0"/>
                </a:moveTo>
                <a:lnTo>
                  <a:pt x="117" y="0"/>
                </a:lnTo>
                <a:lnTo>
                  <a:pt x="50" y="79"/>
                </a:lnTo>
                <a:lnTo>
                  <a:pt x="0" y="79"/>
                </a:lnTo>
                <a:lnTo>
                  <a:pt x="91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55" name="Freeform 17">
            <a:extLst>
              <a:ext uri="{FF2B5EF4-FFF2-40B4-BE49-F238E27FC236}">
                <a16:creationId xmlns:a16="http://schemas.microsoft.com/office/drawing/2014/main" id="{8A657F3A-8439-4BF7-B9F5-1D82F5C6DCE1}"/>
              </a:ext>
            </a:extLst>
          </xdr:cNvPr>
          <xdr:cNvSpPr>
            <a:spLocks/>
          </xdr:cNvSpPr>
        </xdr:nvSpPr>
        <xdr:spPr bwMode="auto">
          <a:xfrm>
            <a:off x="200" y="66"/>
            <a:ext cx="6" cy="4"/>
          </a:xfrm>
          <a:custGeom>
            <a:avLst/>
            <a:gdLst>
              <a:gd name="T0" fmla="*/ 0 w 115"/>
              <a:gd name="T1" fmla="*/ 0 h 79"/>
              <a:gd name="T2" fmla="*/ 25 w 115"/>
              <a:gd name="T3" fmla="*/ 0 h 79"/>
              <a:gd name="T4" fmla="*/ 115 w 115"/>
              <a:gd name="T5" fmla="*/ 79 h 79"/>
              <a:gd name="T6" fmla="*/ 65 w 115"/>
              <a:gd name="T7" fmla="*/ 79 h 79"/>
              <a:gd name="T8" fmla="*/ 0 w 115"/>
              <a:gd name="T9" fmla="*/ 0 h 7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15" h="79">
                <a:moveTo>
                  <a:pt x="0" y="0"/>
                </a:moveTo>
                <a:lnTo>
                  <a:pt x="25" y="0"/>
                </a:lnTo>
                <a:lnTo>
                  <a:pt x="115" y="79"/>
                </a:lnTo>
                <a:lnTo>
                  <a:pt x="65" y="79"/>
                </a:lnTo>
                <a:lnTo>
                  <a:pt x="0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56" name="Freeform 18">
            <a:extLst>
              <a:ext uri="{FF2B5EF4-FFF2-40B4-BE49-F238E27FC236}">
                <a16:creationId xmlns:a16="http://schemas.microsoft.com/office/drawing/2014/main" id="{3825E4C9-C7CE-4F23-93EF-D2E9E57EBB2C}"/>
              </a:ext>
            </a:extLst>
          </xdr:cNvPr>
          <xdr:cNvSpPr>
            <a:spLocks noEditPoints="1"/>
          </xdr:cNvSpPr>
        </xdr:nvSpPr>
        <xdr:spPr bwMode="auto">
          <a:xfrm>
            <a:off x="171" y="30"/>
            <a:ext cx="51" cy="51"/>
          </a:xfrm>
          <a:custGeom>
            <a:avLst/>
            <a:gdLst>
              <a:gd name="T0" fmla="*/ 152 w 1018"/>
              <a:gd name="T1" fmla="*/ 19 h 976"/>
              <a:gd name="T2" fmla="*/ 100 w 1018"/>
              <a:gd name="T3" fmla="*/ 38 h 976"/>
              <a:gd name="T4" fmla="*/ 57 w 1018"/>
              <a:gd name="T5" fmla="*/ 73 h 976"/>
              <a:gd name="T6" fmla="*/ 28 w 1018"/>
              <a:gd name="T7" fmla="*/ 119 h 976"/>
              <a:gd name="T8" fmla="*/ 18 w 1018"/>
              <a:gd name="T9" fmla="*/ 175 h 976"/>
              <a:gd name="T10" fmla="*/ 20 w 1018"/>
              <a:gd name="T11" fmla="*/ 831 h 976"/>
              <a:gd name="T12" fmla="*/ 40 w 1018"/>
              <a:gd name="T13" fmla="*/ 882 h 976"/>
              <a:gd name="T14" fmla="*/ 77 w 1018"/>
              <a:gd name="T15" fmla="*/ 923 h 976"/>
              <a:gd name="T16" fmla="*/ 125 w 1018"/>
              <a:gd name="T17" fmla="*/ 950 h 976"/>
              <a:gd name="T18" fmla="*/ 182 w 1018"/>
              <a:gd name="T19" fmla="*/ 960 h 976"/>
              <a:gd name="T20" fmla="*/ 866 w 1018"/>
              <a:gd name="T21" fmla="*/ 957 h 976"/>
              <a:gd name="T22" fmla="*/ 920 w 1018"/>
              <a:gd name="T23" fmla="*/ 938 h 976"/>
              <a:gd name="T24" fmla="*/ 963 w 1018"/>
              <a:gd name="T25" fmla="*/ 904 h 976"/>
              <a:gd name="T26" fmla="*/ 991 w 1018"/>
              <a:gd name="T27" fmla="*/ 857 h 976"/>
              <a:gd name="T28" fmla="*/ 1001 w 1018"/>
              <a:gd name="T29" fmla="*/ 802 h 976"/>
              <a:gd name="T30" fmla="*/ 998 w 1018"/>
              <a:gd name="T31" fmla="*/ 147 h 976"/>
              <a:gd name="T32" fmla="*/ 978 w 1018"/>
              <a:gd name="T33" fmla="*/ 95 h 976"/>
              <a:gd name="T34" fmla="*/ 943 w 1018"/>
              <a:gd name="T35" fmla="*/ 54 h 976"/>
              <a:gd name="T36" fmla="*/ 893 w 1018"/>
              <a:gd name="T37" fmla="*/ 27 h 976"/>
              <a:gd name="T38" fmla="*/ 837 w 1018"/>
              <a:gd name="T39" fmla="*/ 17 h 976"/>
              <a:gd name="T40" fmla="*/ 182 w 1018"/>
              <a:gd name="T41" fmla="*/ 0 h 976"/>
              <a:gd name="T42" fmla="*/ 869 w 1018"/>
              <a:gd name="T43" fmla="*/ 3 h 976"/>
              <a:gd name="T44" fmla="*/ 928 w 1018"/>
              <a:gd name="T45" fmla="*/ 24 h 976"/>
              <a:gd name="T46" fmla="*/ 975 w 1018"/>
              <a:gd name="T47" fmla="*/ 62 h 976"/>
              <a:gd name="T48" fmla="*/ 1007 w 1018"/>
              <a:gd name="T49" fmla="*/ 113 h 976"/>
              <a:gd name="T50" fmla="*/ 1018 w 1018"/>
              <a:gd name="T51" fmla="*/ 175 h 976"/>
              <a:gd name="T52" fmla="*/ 1015 w 1018"/>
              <a:gd name="T53" fmla="*/ 834 h 976"/>
              <a:gd name="T54" fmla="*/ 993 w 1018"/>
              <a:gd name="T55" fmla="*/ 890 h 976"/>
              <a:gd name="T56" fmla="*/ 953 w 1018"/>
              <a:gd name="T57" fmla="*/ 935 h 976"/>
              <a:gd name="T58" fmla="*/ 900 w 1018"/>
              <a:gd name="T59" fmla="*/ 965 h 976"/>
              <a:gd name="T60" fmla="*/ 837 w 1018"/>
              <a:gd name="T61" fmla="*/ 976 h 976"/>
              <a:gd name="T62" fmla="*/ 150 w 1018"/>
              <a:gd name="T63" fmla="*/ 973 h 976"/>
              <a:gd name="T64" fmla="*/ 90 w 1018"/>
              <a:gd name="T65" fmla="*/ 952 h 976"/>
              <a:gd name="T66" fmla="*/ 43 w 1018"/>
              <a:gd name="T67" fmla="*/ 914 h 976"/>
              <a:gd name="T68" fmla="*/ 12 w 1018"/>
              <a:gd name="T69" fmla="*/ 863 h 976"/>
              <a:gd name="T70" fmla="*/ 0 w 1018"/>
              <a:gd name="T71" fmla="*/ 802 h 976"/>
              <a:gd name="T72" fmla="*/ 3 w 1018"/>
              <a:gd name="T73" fmla="*/ 143 h 976"/>
              <a:gd name="T74" fmla="*/ 25 w 1018"/>
              <a:gd name="T75" fmla="*/ 86 h 976"/>
              <a:gd name="T76" fmla="*/ 65 w 1018"/>
              <a:gd name="T77" fmla="*/ 41 h 976"/>
              <a:gd name="T78" fmla="*/ 119 w 1018"/>
              <a:gd name="T79" fmla="*/ 11 h 976"/>
              <a:gd name="T80" fmla="*/ 182 w 1018"/>
              <a:gd name="T81" fmla="*/ 0 h 9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</a:cxnLst>
            <a:rect l="0" t="0" r="r" b="b"/>
            <a:pathLst>
              <a:path w="1018" h="976">
                <a:moveTo>
                  <a:pt x="182" y="17"/>
                </a:moveTo>
                <a:lnTo>
                  <a:pt x="152" y="19"/>
                </a:lnTo>
                <a:lnTo>
                  <a:pt x="125" y="27"/>
                </a:lnTo>
                <a:lnTo>
                  <a:pt x="100" y="38"/>
                </a:lnTo>
                <a:lnTo>
                  <a:pt x="77" y="54"/>
                </a:lnTo>
                <a:lnTo>
                  <a:pt x="57" y="73"/>
                </a:lnTo>
                <a:lnTo>
                  <a:pt x="40" y="95"/>
                </a:lnTo>
                <a:lnTo>
                  <a:pt x="28" y="119"/>
                </a:lnTo>
                <a:lnTo>
                  <a:pt x="20" y="147"/>
                </a:lnTo>
                <a:lnTo>
                  <a:pt x="18" y="175"/>
                </a:lnTo>
                <a:lnTo>
                  <a:pt x="18" y="802"/>
                </a:lnTo>
                <a:lnTo>
                  <a:pt x="20" y="831"/>
                </a:lnTo>
                <a:lnTo>
                  <a:pt x="28" y="857"/>
                </a:lnTo>
                <a:lnTo>
                  <a:pt x="40" y="882"/>
                </a:lnTo>
                <a:lnTo>
                  <a:pt x="57" y="904"/>
                </a:lnTo>
                <a:lnTo>
                  <a:pt x="77" y="923"/>
                </a:lnTo>
                <a:lnTo>
                  <a:pt x="100" y="938"/>
                </a:lnTo>
                <a:lnTo>
                  <a:pt x="125" y="950"/>
                </a:lnTo>
                <a:lnTo>
                  <a:pt x="152" y="957"/>
                </a:lnTo>
                <a:lnTo>
                  <a:pt x="182" y="960"/>
                </a:lnTo>
                <a:lnTo>
                  <a:pt x="837" y="960"/>
                </a:lnTo>
                <a:lnTo>
                  <a:pt x="866" y="957"/>
                </a:lnTo>
                <a:lnTo>
                  <a:pt x="893" y="950"/>
                </a:lnTo>
                <a:lnTo>
                  <a:pt x="920" y="938"/>
                </a:lnTo>
                <a:lnTo>
                  <a:pt x="943" y="923"/>
                </a:lnTo>
                <a:lnTo>
                  <a:pt x="963" y="904"/>
                </a:lnTo>
                <a:lnTo>
                  <a:pt x="978" y="882"/>
                </a:lnTo>
                <a:lnTo>
                  <a:pt x="991" y="857"/>
                </a:lnTo>
                <a:lnTo>
                  <a:pt x="998" y="831"/>
                </a:lnTo>
                <a:lnTo>
                  <a:pt x="1001" y="802"/>
                </a:lnTo>
                <a:lnTo>
                  <a:pt x="1001" y="175"/>
                </a:lnTo>
                <a:lnTo>
                  <a:pt x="998" y="147"/>
                </a:lnTo>
                <a:lnTo>
                  <a:pt x="991" y="119"/>
                </a:lnTo>
                <a:lnTo>
                  <a:pt x="978" y="95"/>
                </a:lnTo>
                <a:lnTo>
                  <a:pt x="963" y="73"/>
                </a:lnTo>
                <a:lnTo>
                  <a:pt x="943" y="54"/>
                </a:lnTo>
                <a:lnTo>
                  <a:pt x="920" y="38"/>
                </a:lnTo>
                <a:lnTo>
                  <a:pt x="893" y="27"/>
                </a:lnTo>
                <a:lnTo>
                  <a:pt x="866" y="19"/>
                </a:lnTo>
                <a:lnTo>
                  <a:pt x="837" y="17"/>
                </a:lnTo>
                <a:lnTo>
                  <a:pt x="182" y="17"/>
                </a:lnTo>
                <a:close/>
                <a:moveTo>
                  <a:pt x="182" y="0"/>
                </a:moveTo>
                <a:lnTo>
                  <a:pt x="837" y="0"/>
                </a:lnTo>
                <a:lnTo>
                  <a:pt x="869" y="3"/>
                </a:lnTo>
                <a:lnTo>
                  <a:pt x="900" y="11"/>
                </a:lnTo>
                <a:lnTo>
                  <a:pt x="928" y="24"/>
                </a:lnTo>
                <a:lnTo>
                  <a:pt x="953" y="41"/>
                </a:lnTo>
                <a:lnTo>
                  <a:pt x="975" y="62"/>
                </a:lnTo>
                <a:lnTo>
                  <a:pt x="993" y="86"/>
                </a:lnTo>
                <a:lnTo>
                  <a:pt x="1007" y="113"/>
                </a:lnTo>
                <a:lnTo>
                  <a:pt x="1015" y="143"/>
                </a:lnTo>
                <a:lnTo>
                  <a:pt x="1018" y="175"/>
                </a:lnTo>
                <a:lnTo>
                  <a:pt x="1018" y="802"/>
                </a:lnTo>
                <a:lnTo>
                  <a:pt x="1015" y="834"/>
                </a:lnTo>
                <a:lnTo>
                  <a:pt x="1007" y="863"/>
                </a:lnTo>
                <a:lnTo>
                  <a:pt x="993" y="890"/>
                </a:lnTo>
                <a:lnTo>
                  <a:pt x="975" y="914"/>
                </a:lnTo>
                <a:lnTo>
                  <a:pt x="953" y="935"/>
                </a:lnTo>
                <a:lnTo>
                  <a:pt x="928" y="952"/>
                </a:lnTo>
                <a:lnTo>
                  <a:pt x="900" y="965"/>
                </a:lnTo>
                <a:lnTo>
                  <a:pt x="869" y="973"/>
                </a:lnTo>
                <a:lnTo>
                  <a:pt x="837" y="976"/>
                </a:lnTo>
                <a:lnTo>
                  <a:pt x="182" y="976"/>
                </a:lnTo>
                <a:lnTo>
                  <a:pt x="150" y="973"/>
                </a:lnTo>
                <a:lnTo>
                  <a:pt x="119" y="965"/>
                </a:lnTo>
                <a:lnTo>
                  <a:pt x="90" y="952"/>
                </a:lnTo>
                <a:lnTo>
                  <a:pt x="65" y="935"/>
                </a:lnTo>
                <a:lnTo>
                  <a:pt x="43" y="914"/>
                </a:lnTo>
                <a:lnTo>
                  <a:pt x="25" y="890"/>
                </a:lnTo>
                <a:lnTo>
                  <a:pt x="12" y="863"/>
                </a:lnTo>
                <a:lnTo>
                  <a:pt x="3" y="834"/>
                </a:lnTo>
                <a:lnTo>
                  <a:pt x="0" y="802"/>
                </a:lnTo>
                <a:lnTo>
                  <a:pt x="0" y="175"/>
                </a:lnTo>
                <a:lnTo>
                  <a:pt x="3" y="143"/>
                </a:lnTo>
                <a:lnTo>
                  <a:pt x="12" y="113"/>
                </a:lnTo>
                <a:lnTo>
                  <a:pt x="25" y="86"/>
                </a:lnTo>
                <a:lnTo>
                  <a:pt x="43" y="62"/>
                </a:lnTo>
                <a:lnTo>
                  <a:pt x="65" y="41"/>
                </a:lnTo>
                <a:lnTo>
                  <a:pt x="90" y="24"/>
                </a:lnTo>
                <a:lnTo>
                  <a:pt x="119" y="11"/>
                </a:lnTo>
                <a:lnTo>
                  <a:pt x="150" y="3"/>
                </a:lnTo>
                <a:lnTo>
                  <a:pt x="182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57" name="Freeform 19">
            <a:extLst>
              <a:ext uri="{FF2B5EF4-FFF2-40B4-BE49-F238E27FC236}">
                <a16:creationId xmlns:a16="http://schemas.microsoft.com/office/drawing/2014/main" id="{CE7AAB74-3E35-4883-9EC4-4EDDB7682408}"/>
              </a:ext>
            </a:extLst>
          </xdr:cNvPr>
          <xdr:cNvSpPr>
            <a:spLocks noEditPoints="1"/>
          </xdr:cNvSpPr>
        </xdr:nvSpPr>
        <xdr:spPr bwMode="auto">
          <a:xfrm>
            <a:off x="237" y="44"/>
            <a:ext cx="30" cy="23"/>
          </a:xfrm>
          <a:custGeom>
            <a:avLst/>
            <a:gdLst>
              <a:gd name="T0" fmla="*/ 482 w 594"/>
              <a:gd name="T1" fmla="*/ 190 h 431"/>
              <a:gd name="T2" fmla="*/ 465 w 594"/>
              <a:gd name="T3" fmla="*/ 211 h 431"/>
              <a:gd name="T4" fmla="*/ 465 w 594"/>
              <a:gd name="T5" fmla="*/ 237 h 431"/>
              <a:gd name="T6" fmla="*/ 480 w 594"/>
              <a:gd name="T7" fmla="*/ 257 h 431"/>
              <a:gd name="T8" fmla="*/ 504 w 594"/>
              <a:gd name="T9" fmla="*/ 264 h 431"/>
              <a:gd name="T10" fmla="*/ 528 w 594"/>
              <a:gd name="T11" fmla="*/ 257 h 431"/>
              <a:gd name="T12" fmla="*/ 544 w 594"/>
              <a:gd name="T13" fmla="*/ 237 h 431"/>
              <a:gd name="T14" fmla="*/ 543 w 594"/>
              <a:gd name="T15" fmla="*/ 211 h 431"/>
              <a:gd name="T16" fmla="*/ 526 w 594"/>
              <a:gd name="T17" fmla="*/ 190 h 431"/>
              <a:gd name="T18" fmla="*/ 495 w 594"/>
              <a:gd name="T19" fmla="*/ 185 h 431"/>
              <a:gd name="T20" fmla="*/ 70 w 594"/>
              <a:gd name="T21" fmla="*/ 190 h 431"/>
              <a:gd name="T22" fmla="*/ 53 w 594"/>
              <a:gd name="T23" fmla="*/ 211 h 431"/>
              <a:gd name="T24" fmla="*/ 52 w 594"/>
              <a:gd name="T25" fmla="*/ 237 h 431"/>
              <a:gd name="T26" fmla="*/ 67 w 594"/>
              <a:gd name="T27" fmla="*/ 257 h 431"/>
              <a:gd name="T28" fmla="*/ 92 w 594"/>
              <a:gd name="T29" fmla="*/ 264 h 431"/>
              <a:gd name="T30" fmla="*/ 116 w 594"/>
              <a:gd name="T31" fmla="*/ 257 h 431"/>
              <a:gd name="T32" fmla="*/ 130 w 594"/>
              <a:gd name="T33" fmla="*/ 237 h 431"/>
              <a:gd name="T34" fmla="*/ 130 w 594"/>
              <a:gd name="T35" fmla="*/ 211 h 431"/>
              <a:gd name="T36" fmla="*/ 113 w 594"/>
              <a:gd name="T37" fmla="*/ 190 h 431"/>
              <a:gd name="T38" fmla="*/ 82 w 594"/>
              <a:gd name="T39" fmla="*/ 185 h 431"/>
              <a:gd name="T40" fmla="*/ 153 w 594"/>
              <a:gd name="T41" fmla="*/ 37 h 431"/>
              <a:gd name="T42" fmla="*/ 145 w 594"/>
              <a:gd name="T43" fmla="*/ 43 h 431"/>
              <a:gd name="T44" fmla="*/ 99 w 594"/>
              <a:gd name="T45" fmla="*/ 147 h 431"/>
              <a:gd name="T46" fmla="*/ 450 w 594"/>
              <a:gd name="T47" fmla="*/ 46 h 431"/>
              <a:gd name="T48" fmla="*/ 445 w 594"/>
              <a:gd name="T49" fmla="*/ 39 h 431"/>
              <a:gd name="T50" fmla="*/ 437 w 594"/>
              <a:gd name="T51" fmla="*/ 37 h 431"/>
              <a:gd name="T52" fmla="*/ 154 w 594"/>
              <a:gd name="T53" fmla="*/ 0 h 431"/>
              <a:gd name="T54" fmla="*/ 454 w 594"/>
              <a:gd name="T55" fmla="*/ 2 h 431"/>
              <a:gd name="T56" fmla="*/ 482 w 594"/>
              <a:gd name="T57" fmla="*/ 19 h 431"/>
              <a:gd name="T58" fmla="*/ 540 w 594"/>
              <a:gd name="T59" fmla="*/ 147 h 431"/>
              <a:gd name="T60" fmla="*/ 562 w 594"/>
              <a:gd name="T61" fmla="*/ 150 h 431"/>
              <a:gd name="T62" fmla="*/ 586 w 594"/>
              <a:gd name="T63" fmla="*/ 165 h 431"/>
              <a:gd name="T64" fmla="*/ 594 w 594"/>
              <a:gd name="T65" fmla="*/ 191 h 431"/>
              <a:gd name="T66" fmla="*/ 550 w 594"/>
              <a:gd name="T67" fmla="*/ 344 h 431"/>
              <a:gd name="T68" fmla="*/ 550 w 594"/>
              <a:gd name="T69" fmla="*/ 367 h 431"/>
              <a:gd name="T70" fmla="*/ 551 w 594"/>
              <a:gd name="T71" fmla="*/ 389 h 431"/>
              <a:gd name="T72" fmla="*/ 543 w 594"/>
              <a:gd name="T73" fmla="*/ 414 h 431"/>
              <a:gd name="T74" fmla="*/ 521 w 594"/>
              <a:gd name="T75" fmla="*/ 429 h 431"/>
              <a:gd name="T76" fmla="*/ 492 w 594"/>
              <a:gd name="T77" fmla="*/ 429 h 431"/>
              <a:gd name="T78" fmla="*/ 471 w 594"/>
              <a:gd name="T79" fmla="*/ 414 h 431"/>
              <a:gd name="T80" fmla="*/ 463 w 594"/>
              <a:gd name="T81" fmla="*/ 389 h 431"/>
              <a:gd name="T82" fmla="*/ 133 w 594"/>
              <a:gd name="T83" fmla="*/ 344 h 431"/>
              <a:gd name="T84" fmla="*/ 130 w 594"/>
              <a:gd name="T85" fmla="*/ 402 h 431"/>
              <a:gd name="T86" fmla="*/ 115 w 594"/>
              <a:gd name="T87" fmla="*/ 423 h 431"/>
              <a:gd name="T88" fmla="*/ 89 w 594"/>
              <a:gd name="T89" fmla="*/ 431 h 431"/>
              <a:gd name="T90" fmla="*/ 62 w 594"/>
              <a:gd name="T91" fmla="*/ 423 h 431"/>
              <a:gd name="T92" fmla="*/ 47 w 594"/>
              <a:gd name="T93" fmla="*/ 402 h 431"/>
              <a:gd name="T94" fmla="*/ 45 w 594"/>
              <a:gd name="T95" fmla="*/ 380 h 431"/>
              <a:gd name="T96" fmla="*/ 46 w 594"/>
              <a:gd name="T97" fmla="*/ 354 h 431"/>
              <a:gd name="T98" fmla="*/ 0 w 594"/>
              <a:gd name="T99" fmla="*/ 344 h 431"/>
              <a:gd name="T100" fmla="*/ 3 w 594"/>
              <a:gd name="T101" fmla="*/ 177 h 431"/>
              <a:gd name="T102" fmla="*/ 19 w 594"/>
              <a:gd name="T103" fmla="*/ 156 h 431"/>
              <a:gd name="T104" fmla="*/ 47 w 594"/>
              <a:gd name="T105" fmla="*/ 147 h 431"/>
              <a:gd name="T106" fmla="*/ 103 w 594"/>
              <a:gd name="T107" fmla="*/ 32 h 431"/>
              <a:gd name="T108" fmla="*/ 123 w 594"/>
              <a:gd name="T109" fmla="*/ 9 h 431"/>
              <a:gd name="T110" fmla="*/ 154 w 594"/>
              <a:gd name="T111" fmla="*/ 0 h 4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</a:cxnLst>
            <a:rect l="0" t="0" r="r" b="b"/>
            <a:pathLst>
              <a:path w="594" h="431">
                <a:moveTo>
                  <a:pt x="495" y="185"/>
                </a:moveTo>
                <a:lnTo>
                  <a:pt x="482" y="190"/>
                </a:lnTo>
                <a:lnTo>
                  <a:pt x="472" y="199"/>
                </a:lnTo>
                <a:lnTo>
                  <a:pt x="465" y="211"/>
                </a:lnTo>
                <a:lnTo>
                  <a:pt x="463" y="225"/>
                </a:lnTo>
                <a:lnTo>
                  <a:pt x="465" y="237"/>
                </a:lnTo>
                <a:lnTo>
                  <a:pt x="470" y="248"/>
                </a:lnTo>
                <a:lnTo>
                  <a:pt x="480" y="257"/>
                </a:lnTo>
                <a:lnTo>
                  <a:pt x="491" y="262"/>
                </a:lnTo>
                <a:lnTo>
                  <a:pt x="504" y="264"/>
                </a:lnTo>
                <a:lnTo>
                  <a:pt x="517" y="262"/>
                </a:lnTo>
                <a:lnTo>
                  <a:pt x="528" y="257"/>
                </a:lnTo>
                <a:lnTo>
                  <a:pt x="537" y="248"/>
                </a:lnTo>
                <a:lnTo>
                  <a:pt x="544" y="237"/>
                </a:lnTo>
                <a:lnTo>
                  <a:pt x="546" y="225"/>
                </a:lnTo>
                <a:lnTo>
                  <a:pt x="543" y="211"/>
                </a:lnTo>
                <a:lnTo>
                  <a:pt x="536" y="199"/>
                </a:lnTo>
                <a:lnTo>
                  <a:pt x="526" y="190"/>
                </a:lnTo>
                <a:lnTo>
                  <a:pt x="512" y="185"/>
                </a:lnTo>
                <a:lnTo>
                  <a:pt x="495" y="185"/>
                </a:lnTo>
                <a:close/>
                <a:moveTo>
                  <a:pt x="82" y="185"/>
                </a:moveTo>
                <a:lnTo>
                  <a:pt x="70" y="190"/>
                </a:lnTo>
                <a:lnTo>
                  <a:pt x="59" y="199"/>
                </a:lnTo>
                <a:lnTo>
                  <a:pt x="53" y="211"/>
                </a:lnTo>
                <a:lnTo>
                  <a:pt x="50" y="225"/>
                </a:lnTo>
                <a:lnTo>
                  <a:pt x="52" y="237"/>
                </a:lnTo>
                <a:lnTo>
                  <a:pt x="58" y="248"/>
                </a:lnTo>
                <a:lnTo>
                  <a:pt x="67" y="257"/>
                </a:lnTo>
                <a:lnTo>
                  <a:pt x="78" y="262"/>
                </a:lnTo>
                <a:lnTo>
                  <a:pt x="92" y="264"/>
                </a:lnTo>
                <a:lnTo>
                  <a:pt x="104" y="262"/>
                </a:lnTo>
                <a:lnTo>
                  <a:pt x="116" y="257"/>
                </a:lnTo>
                <a:lnTo>
                  <a:pt x="125" y="248"/>
                </a:lnTo>
                <a:lnTo>
                  <a:pt x="130" y="237"/>
                </a:lnTo>
                <a:lnTo>
                  <a:pt x="133" y="225"/>
                </a:lnTo>
                <a:lnTo>
                  <a:pt x="130" y="211"/>
                </a:lnTo>
                <a:lnTo>
                  <a:pt x="123" y="199"/>
                </a:lnTo>
                <a:lnTo>
                  <a:pt x="113" y="190"/>
                </a:lnTo>
                <a:lnTo>
                  <a:pt x="100" y="185"/>
                </a:lnTo>
                <a:lnTo>
                  <a:pt x="82" y="185"/>
                </a:lnTo>
                <a:close/>
                <a:moveTo>
                  <a:pt x="156" y="37"/>
                </a:moveTo>
                <a:lnTo>
                  <a:pt x="153" y="37"/>
                </a:lnTo>
                <a:lnTo>
                  <a:pt x="148" y="39"/>
                </a:lnTo>
                <a:lnTo>
                  <a:pt x="145" y="43"/>
                </a:lnTo>
                <a:lnTo>
                  <a:pt x="143" y="46"/>
                </a:lnTo>
                <a:lnTo>
                  <a:pt x="99" y="147"/>
                </a:lnTo>
                <a:lnTo>
                  <a:pt x="495" y="147"/>
                </a:lnTo>
                <a:lnTo>
                  <a:pt x="450" y="46"/>
                </a:lnTo>
                <a:lnTo>
                  <a:pt x="448" y="43"/>
                </a:lnTo>
                <a:lnTo>
                  <a:pt x="445" y="39"/>
                </a:lnTo>
                <a:lnTo>
                  <a:pt x="441" y="37"/>
                </a:lnTo>
                <a:lnTo>
                  <a:pt x="437" y="37"/>
                </a:lnTo>
                <a:lnTo>
                  <a:pt x="156" y="37"/>
                </a:lnTo>
                <a:close/>
                <a:moveTo>
                  <a:pt x="154" y="0"/>
                </a:moveTo>
                <a:lnTo>
                  <a:pt x="439" y="0"/>
                </a:lnTo>
                <a:lnTo>
                  <a:pt x="454" y="2"/>
                </a:lnTo>
                <a:lnTo>
                  <a:pt x="469" y="9"/>
                </a:lnTo>
                <a:lnTo>
                  <a:pt x="482" y="19"/>
                </a:lnTo>
                <a:lnTo>
                  <a:pt x="490" y="32"/>
                </a:lnTo>
                <a:lnTo>
                  <a:pt x="540" y="147"/>
                </a:lnTo>
                <a:lnTo>
                  <a:pt x="548" y="147"/>
                </a:lnTo>
                <a:lnTo>
                  <a:pt x="562" y="150"/>
                </a:lnTo>
                <a:lnTo>
                  <a:pt x="575" y="156"/>
                </a:lnTo>
                <a:lnTo>
                  <a:pt x="586" y="165"/>
                </a:lnTo>
                <a:lnTo>
                  <a:pt x="592" y="177"/>
                </a:lnTo>
                <a:lnTo>
                  <a:pt x="594" y="191"/>
                </a:lnTo>
                <a:lnTo>
                  <a:pt x="594" y="344"/>
                </a:lnTo>
                <a:lnTo>
                  <a:pt x="550" y="344"/>
                </a:lnTo>
                <a:lnTo>
                  <a:pt x="550" y="354"/>
                </a:lnTo>
                <a:lnTo>
                  <a:pt x="550" y="367"/>
                </a:lnTo>
                <a:lnTo>
                  <a:pt x="551" y="380"/>
                </a:lnTo>
                <a:lnTo>
                  <a:pt x="551" y="389"/>
                </a:lnTo>
                <a:lnTo>
                  <a:pt x="549" y="402"/>
                </a:lnTo>
                <a:lnTo>
                  <a:pt x="543" y="414"/>
                </a:lnTo>
                <a:lnTo>
                  <a:pt x="532" y="423"/>
                </a:lnTo>
                <a:lnTo>
                  <a:pt x="521" y="429"/>
                </a:lnTo>
                <a:lnTo>
                  <a:pt x="507" y="431"/>
                </a:lnTo>
                <a:lnTo>
                  <a:pt x="492" y="429"/>
                </a:lnTo>
                <a:lnTo>
                  <a:pt x="481" y="423"/>
                </a:lnTo>
                <a:lnTo>
                  <a:pt x="471" y="414"/>
                </a:lnTo>
                <a:lnTo>
                  <a:pt x="465" y="402"/>
                </a:lnTo>
                <a:lnTo>
                  <a:pt x="463" y="389"/>
                </a:lnTo>
                <a:lnTo>
                  <a:pt x="463" y="344"/>
                </a:lnTo>
                <a:lnTo>
                  <a:pt x="133" y="344"/>
                </a:lnTo>
                <a:lnTo>
                  <a:pt x="133" y="389"/>
                </a:lnTo>
                <a:lnTo>
                  <a:pt x="130" y="402"/>
                </a:lnTo>
                <a:lnTo>
                  <a:pt x="124" y="414"/>
                </a:lnTo>
                <a:lnTo>
                  <a:pt x="115" y="423"/>
                </a:lnTo>
                <a:lnTo>
                  <a:pt x="102" y="429"/>
                </a:lnTo>
                <a:lnTo>
                  <a:pt x="89" y="431"/>
                </a:lnTo>
                <a:lnTo>
                  <a:pt x="75" y="429"/>
                </a:lnTo>
                <a:lnTo>
                  <a:pt x="62" y="423"/>
                </a:lnTo>
                <a:lnTo>
                  <a:pt x="53" y="414"/>
                </a:lnTo>
                <a:lnTo>
                  <a:pt x="47" y="402"/>
                </a:lnTo>
                <a:lnTo>
                  <a:pt x="45" y="389"/>
                </a:lnTo>
                <a:lnTo>
                  <a:pt x="45" y="380"/>
                </a:lnTo>
                <a:lnTo>
                  <a:pt x="45" y="367"/>
                </a:lnTo>
                <a:lnTo>
                  <a:pt x="46" y="354"/>
                </a:lnTo>
                <a:lnTo>
                  <a:pt x="46" y="344"/>
                </a:lnTo>
                <a:lnTo>
                  <a:pt x="0" y="344"/>
                </a:lnTo>
                <a:lnTo>
                  <a:pt x="0" y="191"/>
                </a:lnTo>
                <a:lnTo>
                  <a:pt x="3" y="177"/>
                </a:lnTo>
                <a:lnTo>
                  <a:pt x="9" y="165"/>
                </a:lnTo>
                <a:lnTo>
                  <a:pt x="19" y="156"/>
                </a:lnTo>
                <a:lnTo>
                  <a:pt x="32" y="150"/>
                </a:lnTo>
                <a:lnTo>
                  <a:pt x="47" y="147"/>
                </a:lnTo>
                <a:lnTo>
                  <a:pt x="53" y="147"/>
                </a:lnTo>
                <a:lnTo>
                  <a:pt x="103" y="32"/>
                </a:lnTo>
                <a:lnTo>
                  <a:pt x="112" y="19"/>
                </a:lnTo>
                <a:lnTo>
                  <a:pt x="123" y="9"/>
                </a:lnTo>
                <a:lnTo>
                  <a:pt x="138" y="2"/>
                </a:lnTo>
                <a:lnTo>
                  <a:pt x="154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58" name="Freeform 20">
            <a:extLst>
              <a:ext uri="{FF2B5EF4-FFF2-40B4-BE49-F238E27FC236}">
                <a16:creationId xmlns:a16="http://schemas.microsoft.com/office/drawing/2014/main" id="{2F4D9C05-885C-4866-860B-010F02585A42}"/>
              </a:ext>
            </a:extLst>
          </xdr:cNvPr>
          <xdr:cNvSpPr>
            <a:spLocks noEditPoints="1"/>
          </xdr:cNvSpPr>
        </xdr:nvSpPr>
        <xdr:spPr bwMode="auto">
          <a:xfrm>
            <a:off x="226" y="30"/>
            <a:ext cx="51" cy="51"/>
          </a:xfrm>
          <a:custGeom>
            <a:avLst/>
            <a:gdLst>
              <a:gd name="T0" fmla="*/ 152 w 1017"/>
              <a:gd name="T1" fmla="*/ 19 h 976"/>
              <a:gd name="T2" fmla="*/ 98 w 1017"/>
              <a:gd name="T3" fmla="*/ 38 h 976"/>
              <a:gd name="T4" fmla="*/ 55 w 1017"/>
              <a:gd name="T5" fmla="*/ 73 h 976"/>
              <a:gd name="T6" fmla="*/ 27 w 1017"/>
              <a:gd name="T7" fmla="*/ 119 h 976"/>
              <a:gd name="T8" fmla="*/ 16 w 1017"/>
              <a:gd name="T9" fmla="*/ 175 h 976"/>
              <a:gd name="T10" fmla="*/ 20 w 1017"/>
              <a:gd name="T11" fmla="*/ 831 h 976"/>
              <a:gd name="T12" fmla="*/ 38 w 1017"/>
              <a:gd name="T13" fmla="*/ 882 h 976"/>
              <a:gd name="T14" fmla="*/ 75 w 1017"/>
              <a:gd name="T15" fmla="*/ 923 h 976"/>
              <a:gd name="T16" fmla="*/ 123 w 1017"/>
              <a:gd name="T17" fmla="*/ 950 h 976"/>
              <a:gd name="T18" fmla="*/ 181 w 1017"/>
              <a:gd name="T19" fmla="*/ 960 h 976"/>
              <a:gd name="T20" fmla="*/ 865 w 1017"/>
              <a:gd name="T21" fmla="*/ 957 h 976"/>
              <a:gd name="T22" fmla="*/ 918 w 1017"/>
              <a:gd name="T23" fmla="*/ 938 h 976"/>
              <a:gd name="T24" fmla="*/ 961 w 1017"/>
              <a:gd name="T25" fmla="*/ 904 h 976"/>
              <a:gd name="T26" fmla="*/ 989 w 1017"/>
              <a:gd name="T27" fmla="*/ 857 h 976"/>
              <a:gd name="T28" fmla="*/ 1000 w 1017"/>
              <a:gd name="T29" fmla="*/ 802 h 976"/>
              <a:gd name="T30" fmla="*/ 997 w 1017"/>
              <a:gd name="T31" fmla="*/ 147 h 976"/>
              <a:gd name="T32" fmla="*/ 977 w 1017"/>
              <a:gd name="T33" fmla="*/ 95 h 976"/>
              <a:gd name="T34" fmla="*/ 941 w 1017"/>
              <a:gd name="T35" fmla="*/ 54 h 976"/>
              <a:gd name="T36" fmla="*/ 893 w 1017"/>
              <a:gd name="T37" fmla="*/ 27 h 976"/>
              <a:gd name="T38" fmla="*/ 835 w 1017"/>
              <a:gd name="T39" fmla="*/ 17 h 976"/>
              <a:gd name="T40" fmla="*/ 181 w 1017"/>
              <a:gd name="T41" fmla="*/ 0 h 976"/>
              <a:gd name="T42" fmla="*/ 868 w 1017"/>
              <a:gd name="T43" fmla="*/ 3 h 976"/>
              <a:gd name="T44" fmla="*/ 927 w 1017"/>
              <a:gd name="T45" fmla="*/ 24 h 976"/>
              <a:gd name="T46" fmla="*/ 974 w 1017"/>
              <a:gd name="T47" fmla="*/ 62 h 976"/>
              <a:gd name="T48" fmla="*/ 1005 w 1017"/>
              <a:gd name="T49" fmla="*/ 113 h 976"/>
              <a:gd name="T50" fmla="*/ 1017 w 1017"/>
              <a:gd name="T51" fmla="*/ 175 h 976"/>
              <a:gd name="T52" fmla="*/ 1014 w 1017"/>
              <a:gd name="T53" fmla="*/ 834 h 976"/>
              <a:gd name="T54" fmla="*/ 992 w 1017"/>
              <a:gd name="T55" fmla="*/ 890 h 976"/>
              <a:gd name="T56" fmla="*/ 952 w 1017"/>
              <a:gd name="T57" fmla="*/ 935 h 976"/>
              <a:gd name="T58" fmla="*/ 898 w 1017"/>
              <a:gd name="T59" fmla="*/ 965 h 976"/>
              <a:gd name="T60" fmla="*/ 835 w 1017"/>
              <a:gd name="T61" fmla="*/ 976 h 976"/>
              <a:gd name="T62" fmla="*/ 149 w 1017"/>
              <a:gd name="T63" fmla="*/ 973 h 976"/>
              <a:gd name="T64" fmla="*/ 90 w 1017"/>
              <a:gd name="T65" fmla="*/ 952 h 976"/>
              <a:gd name="T66" fmla="*/ 42 w 1017"/>
              <a:gd name="T67" fmla="*/ 914 h 976"/>
              <a:gd name="T68" fmla="*/ 10 w 1017"/>
              <a:gd name="T69" fmla="*/ 863 h 976"/>
              <a:gd name="T70" fmla="*/ 0 w 1017"/>
              <a:gd name="T71" fmla="*/ 802 h 976"/>
              <a:gd name="T72" fmla="*/ 2 w 1017"/>
              <a:gd name="T73" fmla="*/ 143 h 976"/>
              <a:gd name="T74" fmla="*/ 24 w 1017"/>
              <a:gd name="T75" fmla="*/ 86 h 976"/>
              <a:gd name="T76" fmla="*/ 64 w 1017"/>
              <a:gd name="T77" fmla="*/ 41 h 976"/>
              <a:gd name="T78" fmla="*/ 118 w 1017"/>
              <a:gd name="T79" fmla="*/ 11 h 976"/>
              <a:gd name="T80" fmla="*/ 181 w 1017"/>
              <a:gd name="T81" fmla="*/ 0 h 9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</a:cxnLst>
            <a:rect l="0" t="0" r="r" b="b"/>
            <a:pathLst>
              <a:path w="1017" h="976">
                <a:moveTo>
                  <a:pt x="181" y="17"/>
                </a:moveTo>
                <a:lnTo>
                  <a:pt x="152" y="19"/>
                </a:lnTo>
                <a:lnTo>
                  <a:pt x="123" y="27"/>
                </a:lnTo>
                <a:lnTo>
                  <a:pt x="98" y="38"/>
                </a:lnTo>
                <a:lnTo>
                  <a:pt x="75" y="54"/>
                </a:lnTo>
                <a:lnTo>
                  <a:pt x="55" y="73"/>
                </a:lnTo>
                <a:lnTo>
                  <a:pt x="38" y="95"/>
                </a:lnTo>
                <a:lnTo>
                  <a:pt x="27" y="119"/>
                </a:lnTo>
                <a:lnTo>
                  <a:pt x="20" y="147"/>
                </a:lnTo>
                <a:lnTo>
                  <a:pt x="16" y="175"/>
                </a:lnTo>
                <a:lnTo>
                  <a:pt x="16" y="802"/>
                </a:lnTo>
                <a:lnTo>
                  <a:pt x="20" y="831"/>
                </a:lnTo>
                <a:lnTo>
                  <a:pt x="27" y="857"/>
                </a:lnTo>
                <a:lnTo>
                  <a:pt x="38" y="882"/>
                </a:lnTo>
                <a:lnTo>
                  <a:pt x="55" y="904"/>
                </a:lnTo>
                <a:lnTo>
                  <a:pt x="75" y="923"/>
                </a:lnTo>
                <a:lnTo>
                  <a:pt x="98" y="938"/>
                </a:lnTo>
                <a:lnTo>
                  <a:pt x="123" y="950"/>
                </a:lnTo>
                <a:lnTo>
                  <a:pt x="152" y="957"/>
                </a:lnTo>
                <a:lnTo>
                  <a:pt x="181" y="960"/>
                </a:lnTo>
                <a:lnTo>
                  <a:pt x="835" y="960"/>
                </a:lnTo>
                <a:lnTo>
                  <a:pt x="865" y="957"/>
                </a:lnTo>
                <a:lnTo>
                  <a:pt x="893" y="950"/>
                </a:lnTo>
                <a:lnTo>
                  <a:pt x="918" y="938"/>
                </a:lnTo>
                <a:lnTo>
                  <a:pt x="941" y="923"/>
                </a:lnTo>
                <a:lnTo>
                  <a:pt x="961" y="904"/>
                </a:lnTo>
                <a:lnTo>
                  <a:pt x="977" y="882"/>
                </a:lnTo>
                <a:lnTo>
                  <a:pt x="989" y="857"/>
                </a:lnTo>
                <a:lnTo>
                  <a:pt x="997" y="831"/>
                </a:lnTo>
                <a:lnTo>
                  <a:pt x="1000" y="802"/>
                </a:lnTo>
                <a:lnTo>
                  <a:pt x="1000" y="175"/>
                </a:lnTo>
                <a:lnTo>
                  <a:pt x="997" y="147"/>
                </a:lnTo>
                <a:lnTo>
                  <a:pt x="989" y="119"/>
                </a:lnTo>
                <a:lnTo>
                  <a:pt x="977" y="95"/>
                </a:lnTo>
                <a:lnTo>
                  <a:pt x="961" y="73"/>
                </a:lnTo>
                <a:lnTo>
                  <a:pt x="941" y="54"/>
                </a:lnTo>
                <a:lnTo>
                  <a:pt x="918" y="38"/>
                </a:lnTo>
                <a:lnTo>
                  <a:pt x="893" y="27"/>
                </a:lnTo>
                <a:lnTo>
                  <a:pt x="865" y="19"/>
                </a:lnTo>
                <a:lnTo>
                  <a:pt x="835" y="17"/>
                </a:lnTo>
                <a:lnTo>
                  <a:pt x="181" y="17"/>
                </a:lnTo>
                <a:close/>
                <a:moveTo>
                  <a:pt x="181" y="0"/>
                </a:moveTo>
                <a:lnTo>
                  <a:pt x="835" y="0"/>
                </a:lnTo>
                <a:lnTo>
                  <a:pt x="868" y="3"/>
                </a:lnTo>
                <a:lnTo>
                  <a:pt x="898" y="11"/>
                </a:lnTo>
                <a:lnTo>
                  <a:pt x="927" y="24"/>
                </a:lnTo>
                <a:lnTo>
                  <a:pt x="952" y="41"/>
                </a:lnTo>
                <a:lnTo>
                  <a:pt x="974" y="62"/>
                </a:lnTo>
                <a:lnTo>
                  <a:pt x="992" y="86"/>
                </a:lnTo>
                <a:lnTo>
                  <a:pt x="1005" y="113"/>
                </a:lnTo>
                <a:lnTo>
                  <a:pt x="1014" y="143"/>
                </a:lnTo>
                <a:lnTo>
                  <a:pt x="1017" y="175"/>
                </a:lnTo>
                <a:lnTo>
                  <a:pt x="1017" y="802"/>
                </a:lnTo>
                <a:lnTo>
                  <a:pt x="1014" y="834"/>
                </a:lnTo>
                <a:lnTo>
                  <a:pt x="1005" y="863"/>
                </a:lnTo>
                <a:lnTo>
                  <a:pt x="992" y="890"/>
                </a:lnTo>
                <a:lnTo>
                  <a:pt x="974" y="914"/>
                </a:lnTo>
                <a:lnTo>
                  <a:pt x="952" y="935"/>
                </a:lnTo>
                <a:lnTo>
                  <a:pt x="927" y="952"/>
                </a:lnTo>
                <a:lnTo>
                  <a:pt x="898" y="965"/>
                </a:lnTo>
                <a:lnTo>
                  <a:pt x="868" y="973"/>
                </a:lnTo>
                <a:lnTo>
                  <a:pt x="835" y="976"/>
                </a:lnTo>
                <a:lnTo>
                  <a:pt x="181" y="976"/>
                </a:lnTo>
                <a:lnTo>
                  <a:pt x="149" y="973"/>
                </a:lnTo>
                <a:lnTo>
                  <a:pt x="118" y="965"/>
                </a:lnTo>
                <a:lnTo>
                  <a:pt x="90" y="952"/>
                </a:lnTo>
                <a:lnTo>
                  <a:pt x="64" y="935"/>
                </a:lnTo>
                <a:lnTo>
                  <a:pt x="42" y="914"/>
                </a:lnTo>
                <a:lnTo>
                  <a:pt x="24" y="890"/>
                </a:lnTo>
                <a:lnTo>
                  <a:pt x="10" y="863"/>
                </a:lnTo>
                <a:lnTo>
                  <a:pt x="2" y="834"/>
                </a:lnTo>
                <a:lnTo>
                  <a:pt x="0" y="802"/>
                </a:lnTo>
                <a:lnTo>
                  <a:pt x="0" y="175"/>
                </a:lnTo>
                <a:lnTo>
                  <a:pt x="2" y="143"/>
                </a:lnTo>
                <a:lnTo>
                  <a:pt x="10" y="113"/>
                </a:lnTo>
                <a:lnTo>
                  <a:pt x="24" y="86"/>
                </a:lnTo>
                <a:lnTo>
                  <a:pt x="42" y="62"/>
                </a:lnTo>
                <a:lnTo>
                  <a:pt x="64" y="41"/>
                </a:lnTo>
                <a:lnTo>
                  <a:pt x="90" y="24"/>
                </a:lnTo>
                <a:lnTo>
                  <a:pt x="118" y="11"/>
                </a:lnTo>
                <a:lnTo>
                  <a:pt x="149" y="3"/>
                </a:lnTo>
                <a:lnTo>
                  <a:pt x="181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342900</xdr:colOff>
      <xdr:row>0</xdr:row>
      <xdr:rowOff>0</xdr:rowOff>
    </xdr:from>
    <xdr:ext cx="1870508" cy="885825"/>
    <xdr:grpSp>
      <xdr:nvGrpSpPr>
        <xdr:cNvPr id="2" name="Group 3" descr="Airplane, bus, and car">
          <a:extLst>
            <a:ext uri="{FF2B5EF4-FFF2-40B4-BE49-F238E27FC236}">
              <a16:creationId xmlns:a16="http://schemas.microsoft.com/office/drawing/2014/main" id="{D509BF08-A3D5-469B-8538-F7D64B0B08C8}"/>
            </a:ext>
          </a:extLst>
        </xdr:cNvPr>
        <xdr:cNvGrpSpPr>
          <a:grpSpLocks noChangeAspect="1"/>
        </xdr:cNvGrpSpPr>
      </xdr:nvGrpSpPr>
      <xdr:grpSpPr bwMode="auto">
        <a:xfrm>
          <a:off x="7696200" y="0"/>
          <a:ext cx="1870508" cy="885825"/>
          <a:chOff x="110" y="24"/>
          <a:chExt cx="173" cy="62"/>
        </a:xfrm>
      </xdr:grpSpPr>
      <xdr:sp macro="" textlink="">
        <xdr:nvSpPr>
          <xdr:cNvPr id="3" name="AutoShape 2">
            <a:extLst>
              <a:ext uri="{FF2B5EF4-FFF2-40B4-BE49-F238E27FC236}">
                <a16:creationId xmlns:a16="http://schemas.microsoft.com/office/drawing/2014/main" id="{ACFB95AE-1C67-4139-B7A1-912A96CAFABE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110" y="24"/>
            <a:ext cx="173" cy="6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" name="Rectangle 4">
            <a:extLst>
              <a:ext uri="{FF2B5EF4-FFF2-40B4-BE49-F238E27FC236}">
                <a16:creationId xmlns:a16="http://schemas.microsoft.com/office/drawing/2014/main" id="{547B1A3C-01B9-4A68-878A-B1FB07E50532}"/>
              </a:ext>
            </a:extLst>
          </xdr:cNvPr>
          <xdr:cNvSpPr>
            <a:spLocks noChangeArrowheads="1"/>
          </xdr:cNvSpPr>
        </xdr:nvSpPr>
        <xdr:spPr bwMode="auto">
          <a:xfrm>
            <a:off x="110" y="24"/>
            <a:ext cx="173" cy="62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" name="Freeform 5">
            <a:extLst>
              <a:ext uri="{FF2B5EF4-FFF2-40B4-BE49-F238E27FC236}">
                <a16:creationId xmlns:a16="http://schemas.microsoft.com/office/drawing/2014/main" id="{32E3A4CB-139B-491C-9885-EBFC490973EC}"/>
              </a:ext>
            </a:extLst>
          </xdr:cNvPr>
          <xdr:cNvSpPr>
            <a:spLocks/>
          </xdr:cNvSpPr>
        </xdr:nvSpPr>
        <xdr:spPr bwMode="auto">
          <a:xfrm>
            <a:off x="110" y="25"/>
            <a:ext cx="172" cy="61"/>
          </a:xfrm>
          <a:custGeom>
            <a:avLst/>
            <a:gdLst>
              <a:gd name="T0" fmla="*/ 242 w 3443"/>
              <a:gd name="T1" fmla="*/ 0 h 1163"/>
              <a:gd name="T2" fmla="*/ 3201 w 3443"/>
              <a:gd name="T3" fmla="*/ 0 h 1163"/>
              <a:gd name="T4" fmla="*/ 3240 w 3443"/>
              <a:gd name="T5" fmla="*/ 3 h 1163"/>
              <a:gd name="T6" fmla="*/ 3277 w 3443"/>
              <a:gd name="T7" fmla="*/ 12 h 1163"/>
              <a:gd name="T8" fmla="*/ 3311 w 3443"/>
              <a:gd name="T9" fmla="*/ 26 h 1163"/>
              <a:gd name="T10" fmla="*/ 3344 w 3443"/>
              <a:gd name="T11" fmla="*/ 45 h 1163"/>
              <a:gd name="T12" fmla="*/ 3372 w 3443"/>
              <a:gd name="T13" fmla="*/ 68 h 1163"/>
              <a:gd name="T14" fmla="*/ 3396 w 3443"/>
              <a:gd name="T15" fmla="*/ 96 h 1163"/>
              <a:gd name="T16" fmla="*/ 3416 w 3443"/>
              <a:gd name="T17" fmla="*/ 126 h 1163"/>
              <a:gd name="T18" fmla="*/ 3431 w 3443"/>
              <a:gd name="T19" fmla="*/ 159 h 1163"/>
              <a:gd name="T20" fmla="*/ 3439 w 3443"/>
              <a:gd name="T21" fmla="*/ 194 h 1163"/>
              <a:gd name="T22" fmla="*/ 3443 w 3443"/>
              <a:gd name="T23" fmla="*/ 232 h 1163"/>
              <a:gd name="T24" fmla="*/ 3443 w 3443"/>
              <a:gd name="T25" fmla="*/ 931 h 1163"/>
              <a:gd name="T26" fmla="*/ 3439 w 3443"/>
              <a:gd name="T27" fmla="*/ 968 h 1163"/>
              <a:gd name="T28" fmla="*/ 3431 w 3443"/>
              <a:gd name="T29" fmla="*/ 1004 h 1163"/>
              <a:gd name="T30" fmla="*/ 3416 w 3443"/>
              <a:gd name="T31" fmla="*/ 1037 h 1163"/>
              <a:gd name="T32" fmla="*/ 3396 w 3443"/>
              <a:gd name="T33" fmla="*/ 1067 h 1163"/>
              <a:gd name="T34" fmla="*/ 3372 w 3443"/>
              <a:gd name="T35" fmla="*/ 1095 h 1163"/>
              <a:gd name="T36" fmla="*/ 3344 w 3443"/>
              <a:gd name="T37" fmla="*/ 1118 h 1163"/>
              <a:gd name="T38" fmla="*/ 3311 w 3443"/>
              <a:gd name="T39" fmla="*/ 1137 h 1163"/>
              <a:gd name="T40" fmla="*/ 3277 w 3443"/>
              <a:gd name="T41" fmla="*/ 1151 h 1163"/>
              <a:gd name="T42" fmla="*/ 3240 w 3443"/>
              <a:gd name="T43" fmla="*/ 1160 h 1163"/>
              <a:gd name="T44" fmla="*/ 3201 w 3443"/>
              <a:gd name="T45" fmla="*/ 1163 h 1163"/>
              <a:gd name="T46" fmla="*/ 242 w 3443"/>
              <a:gd name="T47" fmla="*/ 1163 h 1163"/>
              <a:gd name="T48" fmla="*/ 203 w 3443"/>
              <a:gd name="T49" fmla="*/ 1160 h 1163"/>
              <a:gd name="T50" fmla="*/ 166 w 3443"/>
              <a:gd name="T51" fmla="*/ 1151 h 1163"/>
              <a:gd name="T52" fmla="*/ 131 w 3443"/>
              <a:gd name="T53" fmla="*/ 1137 h 1163"/>
              <a:gd name="T54" fmla="*/ 100 w 3443"/>
              <a:gd name="T55" fmla="*/ 1118 h 1163"/>
              <a:gd name="T56" fmla="*/ 71 w 3443"/>
              <a:gd name="T57" fmla="*/ 1095 h 1163"/>
              <a:gd name="T58" fmla="*/ 47 w 3443"/>
              <a:gd name="T59" fmla="*/ 1067 h 1163"/>
              <a:gd name="T60" fmla="*/ 27 w 3443"/>
              <a:gd name="T61" fmla="*/ 1037 h 1163"/>
              <a:gd name="T62" fmla="*/ 13 w 3443"/>
              <a:gd name="T63" fmla="*/ 1004 h 1163"/>
              <a:gd name="T64" fmla="*/ 3 w 3443"/>
              <a:gd name="T65" fmla="*/ 968 h 1163"/>
              <a:gd name="T66" fmla="*/ 0 w 3443"/>
              <a:gd name="T67" fmla="*/ 931 h 1163"/>
              <a:gd name="T68" fmla="*/ 0 w 3443"/>
              <a:gd name="T69" fmla="*/ 232 h 1163"/>
              <a:gd name="T70" fmla="*/ 3 w 3443"/>
              <a:gd name="T71" fmla="*/ 194 h 1163"/>
              <a:gd name="T72" fmla="*/ 13 w 3443"/>
              <a:gd name="T73" fmla="*/ 159 h 1163"/>
              <a:gd name="T74" fmla="*/ 27 w 3443"/>
              <a:gd name="T75" fmla="*/ 126 h 1163"/>
              <a:gd name="T76" fmla="*/ 47 w 3443"/>
              <a:gd name="T77" fmla="*/ 96 h 1163"/>
              <a:gd name="T78" fmla="*/ 71 w 3443"/>
              <a:gd name="T79" fmla="*/ 68 h 1163"/>
              <a:gd name="T80" fmla="*/ 100 w 3443"/>
              <a:gd name="T81" fmla="*/ 45 h 1163"/>
              <a:gd name="T82" fmla="*/ 131 w 3443"/>
              <a:gd name="T83" fmla="*/ 26 h 1163"/>
              <a:gd name="T84" fmla="*/ 166 w 3443"/>
              <a:gd name="T85" fmla="*/ 12 h 1163"/>
              <a:gd name="T86" fmla="*/ 203 w 3443"/>
              <a:gd name="T87" fmla="*/ 3 h 1163"/>
              <a:gd name="T88" fmla="*/ 242 w 3443"/>
              <a:gd name="T89" fmla="*/ 0 h 116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</a:cxnLst>
            <a:rect l="0" t="0" r="r" b="b"/>
            <a:pathLst>
              <a:path w="3443" h="1163">
                <a:moveTo>
                  <a:pt x="242" y="0"/>
                </a:moveTo>
                <a:lnTo>
                  <a:pt x="3201" y="0"/>
                </a:lnTo>
                <a:lnTo>
                  <a:pt x="3240" y="3"/>
                </a:lnTo>
                <a:lnTo>
                  <a:pt x="3277" y="12"/>
                </a:lnTo>
                <a:lnTo>
                  <a:pt x="3311" y="26"/>
                </a:lnTo>
                <a:lnTo>
                  <a:pt x="3344" y="45"/>
                </a:lnTo>
                <a:lnTo>
                  <a:pt x="3372" y="68"/>
                </a:lnTo>
                <a:lnTo>
                  <a:pt x="3396" y="96"/>
                </a:lnTo>
                <a:lnTo>
                  <a:pt x="3416" y="126"/>
                </a:lnTo>
                <a:lnTo>
                  <a:pt x="3431" y="159"/>
                </a:lnTo>
                <a:lnTo>
                  <a:pt x="3439" y="194"/>
                </a:lnTo>
                <a:lnTo>
                  <a:pt x="3443" y="232"/>
                </a:lnTo>
                <a:lnTo>
                  <a:pt x="3443" y="931"/>
                </a:lnTo>
                <a:lnTo>
                  <a:pt x="3439" y="968"/>
                </a:lnTo>
                <a:lnTo>
                  <a:pt x="3431" y="1004"/>
                </a:lnTo>
                <a:lnTo>
                  <a:pt x="3416" y="1037"/>
                </a:lnTo>
                <a:lnTo>
                  <a:pt x="3396" y="1067"/>
                </a:lnTo>
                <a:lnTo>
                  <a:pt x="3372" y="1095"/>
                </a:lnTo>
                <a:lnTo>
                  <a:pt x="3344" y="1118"/>
                </a:lnTo>
                <a:lnTo>
                  <a:pt x="3311" y="1137"/>
                </a:lnTo>
                <a:lnTo>
                  <a:pt x="3277" y="1151"/>
                </a:lnTo>
                <a:lnTo>
                  <a:pt x="3240" y="1160"/>
                </a:lnTo>
                <a:lnTo>
                  <a:pt x="3201" y="1163"/>
                </a:lnTo>
                <a:lnTo>
                  <a:pt x="242" y="1163"/>
                </a:lnTo>
                <a:lnTo>
                  <a:pt x="203" y="1160"/>
                </a:lnTo>
                <a:lnTo>
                  <a:pt x="166" y="1151"/>
                </a:lnTo>
                <a:lnTo>
                  <a:pt x="131" y="1137"/>
                </a:lnTo>
                <a:lnTo>
                  <a:pt x="100" y="1118"/>
                </a:lnTo>
                <a:lnTo>
                  <a:pt x="71" y="1095"/>
                </a:lnTo>
                <a:lnTo>
                  <a:pt x="47" y="1067"/>
                </a:lnTo>
                <a:lnTo>
                  <a:pt x="27" y="1037"/>
                </a:lnTo>
                <a:lnTo>
                  <a:pt x="13" y="1004"/>
                </a:lnTo>
                <a:lnTo>
                  <a:pt x="3" y="968"/>
                </a:lnTo>
                <a:lnTo>
                  <a:pt x="0" y="931"/>
                </a:lnTo>
                <a:lnTo>
                  <a:pt x="0" y="232"/>
                </a:lnTo>
                <a:lnTo>
                  <a:pt x="3" y="194"/>
                </a:lnTo>
                <a:lnTo>
                  <a:pt x="13" y="159"/>
                </a:lnTo>
                <a:lnTo>
                  <a:pt x="27" y="126"/>
                </a:lnTo>
                <a:lnTo>
                  <a:pt x="47" y="96"/>
                </a:lnTo>
                <a:lnTo>
                  <a:pt x="71" y="68"/>
                </a:lnTo>
                <a:lnTo>
                  <a:pt x="100" y="45"/>
                </a:lnTo>
                <a:lnTo>
                  <a:pt x="131" y="26"/>
                </a:lnTo>
                <a:lnTo>
                  <a:pt x="166" y="12"/>
                </a:lnTo>
                <a:lnTo>
                  <a:pt x="203" y="3"/>
                </a:lnTo>
                <a:lnTo>
                  <a:pt x="242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6" name="Freeform 6">
            <a:extLst>
              <a:ext uri="{FF2B5EF4-FFF2-40B4-BE49-F238E27FC236}">
                <a16:creationId xmlns:a16="http://schemas.microsoft.com/office/drawing/2014/main" id="{69ED50D4-DBB0-4DBD-81B0-E38B5C7288D1}"/>
              </a:ext>
            </a:extLst>
          </xdr:cNvPr>
          <xdr:cNvSpPr>
            <a:spLocks noEditPoints="1"/>
          </xdr:cNvSpPr>
        </xdr:nvSpPr>
        <xdr:spPr bwMode="auto">
          <a:xfrm>
            <a:off x="120" y="35"/>
            <a:ext cx="40" cy="41"/>
          </a:xfrm>
          <a:custGeom>
            <a:avLst/>
            <a:gdLst>
              <a:gd name="T0" fmla="*/ 81 w 799"/>
              <a:gd name="T1" fmla="*/ 7 h 768"/>
              <a:gd name="T2" fmla="*/ 41 w 799"/>
              <a:gd name="T3" fmla="*/ 25 h 768"/>
              <a:gd name="T4" fmla="*/ 14 w 799"/>
              <a:gd name="T5" fmla="*/ 59 h 768"/>
              <a:gd name="T6" fmla="*/ 4 w 799"/>
              <a:gd name="T7" fmla="*/ 100 h 768"/>
              <a:gd name="T8" fmla="*/ 7 w 799"/>
              <a:gd name="T9" fmla="*/ 690 h 768"/>
              <a:gd name="T10" fmla="*/ 26 w 799"/>
              <a:gd name="T11" fmla="*/ 728 h 768"/>
              <a:gd name="T12" fmla="*/ 60 w 799"/>
              <a:gd name="T13" fmla="*/ 754 h 768"/>
              <a:gd name="T14" fmla="*/ 103 w 799"/>
              <a:gd name="T15" fmla="*/ 764 h 768"/>
              <a:gd name="T16" fmla="*/ 719 w 799"/>
              <a:gd name="T17" fmla="*/ 761 h 768"/>
              <a:gd name="T18" fmla="*/ 758 w 799"/>
              <a:gd name="T19" fmla="*/ 743 h 768"/>
              <a:gd name="T20" fmla="*/ 785 w 799"/>
              <a:gd name="T21" fmla="*/ 710 h 768"/>
              <a:gd name="T22" fmla="*/ 795 w 799"/>
              <a:gd name="T23" fmla="*/ 668 h 768"/>
              <a:gd name="T24" fmla="*/ 792 w 799"/>
              <a:gd name="T25" fmla="*/ 79 h 768"/>
              <a:gd name="T26" fmla="*/ 773 w 799"/>
              <a:gd name="T27" fmla="*/ 41 h 768"/>
              <a:gd name="T28" fmla="*/ 740 w 799"/>
              <a:gd name="T29" fmla="*/ 14 h 768"/>
              <a:gd name="T30" fmla="*/ 696 w 799"/>
              <a:gd name="T31" fmla="*/ 5 h 768"/>
              <a:gd name="T32" fmla="*/ 103 w 799"/>
              <a:gd name="T33" fmla="*/ 0 h 768"/>
              <a:gd name="T34" fmla="*/ 720 w 799"/>
              <a:gd name="T35" fmla="*/ 3 h 768"/>
              <a:gd name="T36" fmla="*/ 761 w 799"/>
              <a:gd name="T37" fmla="*/ 22 h 768"/>
              <a:gd name="T38" fmla="*/ 789 w 799"/>
              <a:gd name="T39" fmla="*/ 57 h 768"/>
              <a:gd name="T40" fmla="*/ 799 w 799"/>
              <a:gd name="T41" fmla="*/ 100 h 768"/>
              <a:gd name="T42" fmla="*/ 796 w 799"/>
              <a:gd name="T43" fmla="*/ 691 h 768"/>
              <a:gd name="T44" fmla="*/ 776 w 799"/>
              <a:gd name="T45" fmla="*/ 731 h 768"/>
              <a:gd name="T46" fmla="*/ 741 w 799"/>
              <a:gd name="T47" fmla="*/ 758 h 768"/>
              <a:gd name="T48" fmla="*/ 696 w 799"/>
              <a:gd name="T49" fmla="*/ 768 h 768"/>
              <a:gd name="T50" fmla="*/ 80 w 799"/>
              <a:gd name="T51" fmla="*/ 765 h 768"/>
              <a:gd name="T52" fmla="*/ 38 w 799"/>
              <a:gd name="T53" fmla="*/ 746 h 768"/>
              <a:gd name="T54" fmla="*/ 10 w 799"/>
              <a:gd name="T55" fmla="*/ 712 h 768"/>
              <a:gd name="T56" fmla="*/ 0 w 799"/>
              <a:gd name="T57" fmla="*/ 668 h 768"/>
              <a:gd name="T58" fmla="*/ 3 w 799"/>
              <a:gd name="T59" fmla="*/ 78 h 768"/>
              <a:gd name="T60" fmla="*/ 23 w 799"/>
              <a:gd name="T61" fmla="*/ 38 h 768"/>
              <a:gd name="T62" fmla="*/ 58 w 799"/>
              <a:gd name="T63" fmla="*/ 11 h 768"/>
              <a:gd name="T64" fmla="*/ 103 w 799"/>
              <a:gd name="T65" fmla="*/ 0 h 76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</a:cxnLst>
            <a:rect l="0" t="0" r="r" b="b"/>
            <a:pathLst>
              <a:path w="799" h="768">
                <a:moveTo>
                  <a:pt x="103" y="5"/>
                </a:moveTo>
                <a:lnTo>
                  <a:pt x="81" y="7"/>
                </a:lnTo>
                <a:lnTo>
                  <a:pt x="60" y="14"/>
                </a:lnTo>
                <a:lnTo>
                  <a:pt x="41" y="25"/>
                </a:lnTo>
                <a:lnTo>
                  <a:pt x="26" y="41"/>
                </a:lnTo>
                <a:lnTo>
                  <a:pt x="14" y="59"/>
                </a:lnTo>
                <a:lnTo>
                  <a:pt x="7" y="79"/>
                </a:lnTo>
                <a:lnTo>
                  <a:pt x="4" y="100"/>
                </a:lnTo>
                <a:lnTo>
                  <a:pt x="4" y="668"/>
                </a:lnTo>
                <a:lnTo>
                  <a:pt x="7" y="690"/>
                </a:lnTo>
                <a:lnTo>
                  <a:pt x="14" y="710"/>
                </a:lnTo>
                <a:lnTo>
                  <a:pt x="26" y="728"/>
                </a:lnTo>
                <a:lnTo>
                  <a:pt x="41" y="743"/>
                </a:lnTo>
                <a:lnTo>
                  <a:pt x="60" y="754"/>
                </a:lnTo>
                <a:lnTo>
                  <a:pt x="81" y="761"/>
                </a:lnTo>
                <a:lnTo>
                  <a:pt x="103" y="764"/>
                </a:lnTo>
                <a:lnTo>
                  <a:pt x="696" y="764"/>
                </a:lnTo>
                <a:lnTo>
                  <a:pt x="719" y="761"/>
                </a:lnTo>
                <a:lnTo>
                  <a:pt x="740" y="754"/>
                </a:lnTo>
                <a:lnTo>
                  <a:pt x="758" y="743"/>
                </a:lnTo>
                <a:lnTo>
                  <a:pt x="773" y="728"/>
                </a:lnTo>
                <a:lnTo>
                  <a:pt x="785" y="710"/>
                </a:lnTo>
                <a:lnTo>
                  <a:pt x="792" y="690"/>
                </a:lnTo>
                <a:lnTo>
                  <a:pt x="795" y="668"/>
                </a:lnTo>
                <a:lnTo>
                  <a:pt x="795" y="100"/>
                </a:lnTo>
                <a:lnTo>
                  <a:pt x="792" y="79"/>
                </a:lnTo>
                <a:lnTo>
                  <a:pt x="785" y="59"/>
                </a:lnTo>
                <a:lnTo>
                  <a:pt x="773" y="41"/>
                </a:lnTo>
                <a:lnTo>
                  <a:pt x="758" y="25"/>
                </a:lnTo>
                <a:lnTo>
                  <a:pt x="740" y="14"/>
                </a:lnTo>
                <a:lnTo>
                  <a:pt x="719" y="7"/>
                </a:lnTo>
                <a:lnTo>
                  <a:pt x="696" y="5"/>
                </a:lnTo>
                <a:lnTo>
                  <a:pt x="103" y="5"/>
                </a:lnTo>
                <a:close/>
                <a:moveTo>
                  <a:pt x="103" y="0"/>
                </a:moveTo>
                <a:lnTo>
                  <a:pt x="696" y="0"/>
                </a:lnTo>
                <a:lnTo>
                  <a:pt x="720" y="3"/>
                </a:lnTo>
                <a:lnTo>
                  <a:pt x="741" y="11"/>
                </a:lnTo>
                <a:lnTo>
                  <a:pt x="761" y="22"/>
                </a:lnTo>
                <a:lnTo>
                  <a:pt x="776" y="38"/>
                </a:lnTo>
                <a:lnTo>
                  <a:pt x="789" y="57"/>
                </a:lnTo>
                <a:lnTo>
                  <a:pt x="796" y="78"/>
                </a:lnTo>
                <a:lnTo>
                  <a:pt x="799" y="100"/>
                </a:lnTo>
                <a:lnTo>
                  <a:pt x="799" y="668"/>
                </a:lnTo>
                <a:lnTo>
                  <a:pt x="796" y="691"/>
                </a:lnTo>
                <a:lnTo>
                  <a:pt x="789" y="712"/>
                </a:lnTo>
                <a:lnTo>
                  <a:pt x="776" y="731"/>
                </a:lnTo>
                <a:lnTo>
                  <a:pt x="761" y="746"/>
                </a:lnTo>
                <a:lnTo>
                  <a:pt x="741" y="758"/>
                </a:lnTo>
                <a:lnTo>
                  <a:pt x="720" y="765"/>
                </a:lnTo>
                <a:lnTo>
                  <a:pt x="696" y="768"/>
                </a:lnTo>
                <a:lnTo>
                  <a:pt x="103" y="768"/>
                </a:lnTo>
                <a:lnTo>
                  <a:pt x="80" y="765"/>
                </a:lnTo>
                <a:lnTo>
                  <a:pt x="58" y="758"/>
                </a:lnTo>
                <a:lnTo>
                  <a:pt x="38" y="746"/>
                </a:lnTo>
                <a:lnTo>
                  <a:pt x="23" y="731"/>
                </a:lnTo>
                <a:lnTo>
                  <a:pt x="10" y="712"/>
                </a:lnTo>
                <a:lnTo>
                  <a:pt x="3" y="691"/>
                </a:lnTo>
                <a:lnTo>
                  <a:pt x="0" y="668"/>
                </a:lnTo>
                <a:lnTo>
                  <a:pt x="0" y="100"/>
                </a:lnTo>
                <a:lnTo>
                  <a:pt x="3" y="78"/>
                </a:lnTo>
                <a:lnTo>
                  <a:pt x="10" y="57"/>
                </a:lnTo>
                <a:lnTo>
                  <a:pt x="23" y="38"/>
                </a:lnTo>
                <a:lnTo>
                  <a:pt x="38" y="22"/>
                </a:lnTo>
                <a:lnTo>
                  <a:pt x="58" y="11"/>
                </a:lnTo>
                <a:lnTo>
                  <a:pt x="80" y="3"/>
                </a:lnTo>
                <a:lnTo>
                  <a:pt x="103" y="0"/>
                </a:lnTo>
                <a:close/>
              </a:path>
            </a:pathLst>
          </a:custGeom>
          <a:solidFill>
            <a:srgbClr val="BFBFB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7" name="Freeform 7">
            <a:extLst>
              <a:ext uri="{FF2B5EF4-FFF2-40B4-BE49-F238E27FC236}">
                <a16:creationId xmlns:a16="http://schemas.microsoft.com/office/drawing/2014/main" id="{A74F836F-BECF-4844-8CDB-E5DA0C97D936}"/>
              </a:ext>
            </a:extLst>
          </xdr:cNvPr>
          <xdr:cNvSpPr>
            <a:spLocks noEditPoints="1"/>
          </xdr:cNvSpPr>
        </xdr:nvSpPr>
        <xdr:spPr bwMode="auto">
          <a:xfrm>
            <a:off x="119" y="34"/>
            <a:ext cx="43" cy="43"/>
          </a:xfrm>
          <a:custGeom>
            <a:avLst/>
            <a:gdLst>
              <a:gd name="T0" fmla="*/ 99 w 857"/>
              <a:gd name="T1" fmla="*/ 8 h 822"/>
              <a:gd name="T2" fmla="*/ 51 w 857"/>
              <a:gd name="T3" fmla="*/ 30 h 822"/>
              <a:gd name="T4" fmla="*/ 17 w 857"/>
              <a:gd name="T5" fmla="*/ 71 h 822"/>
              <a:gd name="T6" fmla="*/ 4 w 857"/>
              <a:gd name="T7" fmla="*/ 122 h 822"/>
              <a:gd name="T8" fmla="*/ 8 w 857"/>
              <a:gd name="T9" fmla="*/ 727 h 822"/>
              <a:gd name="T10" fmla="*/ 32 w 857"/>
              <a:gd name="T11" fmla="*/ 774 h 822"/>
              <a:gd name="T12" fmla="*/ 74 w 857"/>
              <a:gd name="T13" fmla="*/ 806 h 822"/>
              <a:gd name="T14" fmla="*/ 127 w 857"/>
              <a:gd name="T15" fmla="*/ 818 h 822"/>
              <a:gd name="T16" fmla="*/ 758 w 857"/>
              <a:gd name="T17" fmla="*/ 815 h 822"/>
              <a:gd name="T18" fmla="*/ 806 w 857"/>
              <a:gd name="T19" fmla="*/ 792 h 822"/>
              <a:gd name="T20" fmla="*/ 840 w 857"/>
              <a:gd name="T21" fmla="*/ 753 h 822"/>
              <a:gd name="T22" fmla="*/ 853 w 857"/>
              <a:gd name="T23" fmla="*/ 701 h 822"/>
              <a:gd name="T24" fmla="*/ 849 w 857"/>
              <a:gd name="T25" fmla="*/ 95 h 822"/>
              <a:gd name="T26" fmla="*/ 825 w 857"/>
              <a:gd name="T27" fmla="*/ 48 h 822"/>
              <a:gd name="T28" fmla="*/ 784 w 857"/>
              <a:gd name="T29" fmla="*/ 16 h 822"/>
              <a:gd name="T30" fmla="*/ 731 w 857"/>
              <a:gd name="T31" fmla="*/ 5 h 822"/>
              <a:gd name="T32" fmla="*/ 127 w 857"/>
              <a:gd name="T33" fmla="*/ 0 h 822"/>
              <a:gd name="T34" fmla="*/ 756 w 857"/>
              <a:gd name="T35" fmla="*/ 3 h 822"/>
              <a:gd name="T36" fmla="*/ 801 w 857"/>
              <a:gd name="T37" fmla="*/ 21 h 822"/>
              <a:gd name="T38" fmla="*/ 835 w 857"/>
              <a:gd name="T39" fmla="*/ 54 h 822"/>
              <a:gd name="T40" fmla="*/ 855 w 857"/>
              <a:gd name="T41" fmla="*/ 98 h 822"/>
              <a:gd name="T42" fmla="*/ 857 w 857"/>
              <a:gd name="T43" fmla="*/ 701 h 822"/>
              <a:gd name="T44" fmla="*/ 847 w 857"/>
              <a:gd name="T45" fmla="*/ 748 h 822"/>
              <a:gd name="T46" fmla="*/ 820 w 857"/>
              <a:gd name="T47" fmla="*/ 787 h 822"/>
              <a:gd name="T48" fmla="*/ 779 w 857"/>
              <a:gd name="T49" fmla="*/ 813 h 822"/>
              <a:gd name="T50" fmla="*/ 731 w 857"/>
              <a:gd name="T51" fmla="*/ 822 h 822"/>
              <a:gd name="T52" fmla="*/ 102 w 857"/>
              <a:gd name="T53" fmla="*/ 820 h 822"/>
              <a:gd name="T54" fmla="*/ 56 w 857"/>
              <a:gd name="T55" fmla="*/ 802 h 822"/>
              <a:gd name="T56" fmla="*/ 22 w 857"/>
              <a:gd name="T57" fmla="*/ 769 h 822"/>
              <a:gd name="T58" fmla="*/ 3 w 857"/>
              <a:gd name="T59" fmla="*/ 725 h 822"/>
              <a:gd name="T60" fmla="*/ 0 w 857"/>
              <a:gd name="T61" fmla="*/ 122 h 822"/>
              <a:gd name="T62" fmla="*/ 11 w 857"/>
              <a:gd name="T63" fmla="*/ 75 h 822"/>
              <a:gd name="T64" fmla="*/ 38 w 857"/>
              <a:gd name="T65" fmla="*/ 36 h 822"/>
              <a:gd name="T66" fmla="*/ 78 w 857"/>
              <a:gd name="T67" fmla="*/ 10 h 822"/>
              <a:gd name="T68" fmla="*/ 127 w 857"/>
              <a:gd name="T69" fmla="*/ 0 h 82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</a:cxnLst>
            <a:rect l="0" t="0" r="r" b="b"/>
            <a:pathLst>
              <a:path w="857" h="822">
                <a:moveTo>
                  <a:pt x="127" y="5"/>
                </a:moveTo>
                <a:lnTo>
                  <a:pt x="99" y="8"/>
                </a:lnTo>
                <a:lnTo>
                  <a:pt x="74" y="16"/>
                </a:lnTo>
                <a:lnTo>
                  <a:pt x="51" y="30"/>
                </a:lnTo>
                <a:lnTo>
                  <a:pt x="32" y="48"/>
                </a:lnTo>
                <a:lnTo>
                  <a:pt x="17" y="71"/>
                </a:lnTo>
                <a:lnTo>
                  <a:pt x="8" y="95"/>
                </a:lnTo>
                <a:lnTo>
                  <a:pt x="4" y="122"/>
                </a:lnTo>
                <a:lnTo>
                  <a:pt x="4" y="701"/>
                </a:lnTo>
                <a:lnTo>
                  <a:pt x="8" y="727"/>
                </a:lnTo>
                <a:lnTo>
                  <a:pt x="17" y="753"/>
                </a:lnTo>
                <a:lnTo>
                  <a:pt x="32" y="774"/>
                </a:lnTo>
                <a:lnTo>
                  <a:pt x="51" y="792"/>
                </a:lnTo>
                <a:lnTo>
                  <a:pt x="74" y="806"/>
                </a:lnTo>
                <a:lnTo>
                  <a:pt x="99" y="815"/>
                </a:lnTo>
                <a:lnTo>
                  <a:pt x="127" y="818"/>
                </a:lnTo>
                <a:lnTo>
                  <a:pt x="731" y="818"/>
                </a:lnTo>
                <a:lnTo>
                  <a:pt x="758" y="815"/>
                </a:lnTo>
                <a:lnTo>
                  <a:pt x="784" y="806"/>
                </a:lnTo>
                <a:lnTo>
                  <a:pt x="806" y="792"/>
                </a:lnTo>
                <a:lnTo>
                  <a:pt x="825" y="774"/>
                </a:lnTo>
                <a:lnTo>
                  <a:pt x="840" y="753"/>
                </a:lnTo>
                <a:lnTo>
                  <a:pt x="849" y="727"/>
                </a:lnTo>
                <a:lnTo>
                  <a:pt x="853" y="701"/>
                </a:lnTo>
                <a:lnTo>
                  <a:pt x="853" y="122"/>
                </a:lnTo>
                <a:lnTo>
                  <a:pt x="849" y="95"/>
                </a:lnTo>
                <a:lnTo>
                  <a:pt x="840" y="71"/>
                </a:lnTo>
                <a:lnTo>
                  <a:pt x="825" y="48"/>
                </a:lnTo>
                <a:lnTo>
                  <a:pt x="806" y="30"/>
                </a:lnTo>
                <a:lnTo>
                  <a:pt x="784" y="16"/>
                </a:lnTo>
                <a:lnTo>
                  <a:pt x="758" y="8"/>
                </a:lnTo>
                <a:lnTo>
                  <a:pt x="731" y="5"/>
                </a:lnTo>
                <a:lnTo>
                  <a:pt x="127" y="5"/>
                </a:lnTo>
                <a:close/>
                <a:moveTo>
                  <a:pt x="127" y="0"/>
                </a:moveTo>
                <a:lnTo>
                  <a:pt x="731" y="0"/>
                </a:lnTo>
                <a:lnTo>
                  <a:pt x="756" y="3"/>
                </a:lnTo>
                <a:lnTo>
                  <a:pt x="779" y="10"/>
                </a:lnTo>
                <a:lnTo>
                  <a:pt x="801" y="21"/>
                </a:lnTo>
                <a:lnTo>
                  <a:pt x="820" y="36"/>
                </a:lnTo>
                <a:lnTo>
                  <a:pt x="835" y="54"/>
                </a:lnTo>
                <a:lnTo>
                  <a:pt x="847" y="75"/>
                </a:lnTo>
                <a:lnTo>
                  <a:pt x="855" y="98"/>
                </a:lnTo>
                <a:lnTo>
                  <a:pt x="857" y="122"/>
                </a:lnTo>
                <a:lnTo>
                  <a:pt x="857" y="701"/>
                </a:lnTo>
                <a:lnTo>
                  <a:pt x="855" y="725"/>
                </a:lnTo>
                <a:lnTo>
                  <a:pt x="847" y="748"/>
                </a:lnTo>
                <a:lnTo>
                  <a:pt x="835" y="769"/>
                </a:lnTo>
                <a:lnTo>
                  <a:pt x="820" y="787"/>
                </a:lnTo>
                <a:lnTo>
                  <a:pt x="801" y="802"/>
                </a:lnTo>
                <a:lnTo>
                  <a:pt x="779" y="813"/>
                </a:lnTo>
                <a:lnTo>
                  <a:pt x="756" y="820"/>
                </a:lnTo>
                <a:lnTo>
                  <a:pt x="731" y="822"/>
                </a:lnTo>
                <a:lnTo>
                  <a:pt x="127" y="822"/>
                </a:lnTo>
                <a:lnTo>
                  <a:pt x="102" y="820"/>
                </a:lnTo>
                <a:lnTo>
                  <a:pt x="78" y="813"/>
                </a:lnTo>
                <a:lnTo>
                  <a:pt x="56" y="802"/>
                </a:lnTo>
                <a:lnTo>
                  <a:pt x="38" y="787"/>
                </a:lnTo>
                <a:lnTo>
                  <a:pt x="22" y="769"/>
                </a:lnTo>
                <a:lnTo>
                  <a:pt x="11" y="748"/>
                </a:lnTo>
                <a:lnTo>
                  <a:pt x="3" y="725"/>
                </a:lnTo>
                <a:lnTo>
                  <a:pt x="0" y="701"/>
                </a:lnTo>
                <a:lnTo>
                  <a:pt x="0" y="122"/>
                </a:lnTo>
                <a:lnTo>
                  <a:pt x="3" y="98"/>
                </a:lnTo>
                <a:lnTo>
                  <a:pt x="11" y="75"/>
                </a:lnTo>
                <a:lnTo>
                  <a:pt x="22" y="54"/>
                </a:lnTo>
                <a:lnTo>
                  <a:pt x="38" y="36"/>
                </a:lnTo>
                <a:lnTo>
                  <a:pt x="56" y="21"/>
                </a:lnTo>
                <a:lnTo>
                  <a:pt x="78" y="10"/>
                </a:lnTo>
                <a:lnTo>
                  <a:pt x="102" y="3"/>
                </a:lnTo>
                <a:lnTo>
                  <a:pt x="127" y="0"/>
                </a:lnTo>
                <a:close/>
              </a:path>
            </a:pathLst>
          </a:custGeom>
          <a:solidFill>
            <a:srgbClr val="BFBFB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8" name="Freeform 8">
            <a:extLst>
              <a:ext uri="{FF2B5EF4-FFF2-40B4-BE49-F238E27FC236}">
                <a16:creationId xmlns:a16="http://schemas.microsoft.com/office/drawing/2014/main" id="{631212BF-AA5C-42B4-B970-87B2491191F0}"/>
              </a:ext>
            </a:extLst>
          </xdr:cNvPr>
          <xdr:cNvSpPr>
            <a:spLocks noEditPoints="1"/>
          </xdr:cNvSpPr>
        </xdr:nvSpPr>
        <xdr:spPr bwMode="auto">
          <a:xfrm>
            <a:off x="176" y="35"/>
            <a:ext cx="40" cy="41"/>
          </a:xfrm>
          <a:custGeom>
            <a:avLst/>
            <a:gdLst>
              <a:gd name="T0" fmla="*/ 82 w 800"/>
              <a:gd name="T1" fmla="*/ 7 h 768"/>
              <a:gd name="T2" fmla="*/ 42 w 800"/>
              <a:gd name="T3" fmla="*/ 25 h 768"/>
              <a:gd name="T4" fmla="*/ 15 w 800"/>
              <a:gd name="T5" fmla="*/ 59 h 768"/>
              <a:gd name="T6" fmla="*/ 4 w 800"/>
              <a:gd name="T7" fmla="*/ 100 h 768"/>
              <a:gd name="T8" fmla="*/ 7 w 800"/>
              <a:gd name="T9" fmla="*/ 690 h 768"/>
              <a:gd name="T10" fmla="*/ 26 w 800"/>
              <a:gd name="T11" fmla="*/ 728 h 768"/>
              <a:gd name="T12" fmla="*/ 61 w 800"/>
              <a:gd name="T13" fmla="*/ 754 h 768"/>
              <a:gd name="T14" fmla="*/ 104 w 800"/>
              <a:gd name="T15" fmla="*/ 764 h 768"/>
              <a:gd name="T16" fmla="*/ 719 w 800"/>
              <a:gd name="T17" fmla="*/ 761 h 768"/>
              <a:gd name="T18" fmla="*/ 758 w 800"/>
              <a:gd name="T19" fmla="*/ 743 h 768"/>
              <a:gd name="T20" fmla="*/ 785 w 800"/>
              <a:gd name="T21" fmla="*/ 710 h 768"/>
              <a:gd name="T22" fmla="*/ 796 w 800"/>
              <a:gd name="T23" fmla="*/ 668 h 768"/>
              <a:gd name="T24" fmla="*/ 793 w 800"/>
              <a:gd name="T25" fmla="*/ 79 h 768"/>
              <a:gd name="T26" fmla="*/ 774 w 800"/>
              <a:gd name="T27" fmla="*/ 41 h 768"/>
              <a:gd name="T28" fmla="*/ 740 w 800"/>
              <a:gd name="T29" fmla="*/ 14 h 768"/>
              <a:gd name="T30" fmla="*/ 696 w 800"/>
              <a:gd name="T31" fmla="*/ 5 h 768"/>
              <a:gd name="T32" fmla="*/ 104 w 800"/>
              <a:gd name="T33" fmla="*/ 0 h 768"/>
              <a:gd name="T34" fmla="*/ 720 w 800"/>
              <a:gd name="T35" fmla="*/ 3 h 768"/>
              <a:gd name="T36" fmla="*/ 761 w 800"/>
              <a:gd name="T37" fmla="*/ 22 h 768"/>
              <a:gd name="T38" fmla="*/ 790 w 800"/>
              <a:gd name="T39" fmla="*/ 57 h 768"/>
              <a:gd name="T40" fmla="*/ 800 w 800"/>
              <a:gd name="T41" fmla="*/ 100 h 768"/>
              <a:gd name="T42" fmla="*/ 797 w 800"/>
              <a:gd name="T43" fmla="*/ 691 h 768"/>
              <a:gd name="T44" fmla="*/ 777 w 800"/>
              <a:gd name="T45" fmla="*/ 731 h 768"/>
              <a:gd name="T46" fmla="*/ 741 w 800"/>
              <a:gd name="T47" fmla="*/ 758 h 768"/>
              <a:gd name="T48" fmla="*/ 696 w 800"/>
              <a:gd name="T49" fmla="*/ 768 h 768"/>
              <a:gd name="T50" fmla="*/ 81 w 800"/>
              <a:gd name="T51" fmla="*/ 765 h 768"/>
              <a:gd name="T52" fmla="*/ 40 w 800"/>
              <a:gd name="T53" fmla="*/ 746 h 768"/>
              <a:gd name="T54" fmla="*/ 11 w 800"/>
              <a:gd name="T55" fmla="*/ 712 h 768"/>
              <a:gd name="T56" fmla="*/ 0 w 800"/>
              <a:gd name="T57" fmla="*/ 668 h 768"/>
              <a:gd name="T58" fmla="*/ 3 w 800"/>
              <a:gd name="T59" fmla="*/ 78 h 768"/>
              <a:gd name="T60" fmla="*/ 23 w 800"/>
              <a:gd name="T61" fmla="*/ 38 h 768"/>
              <a:gd name="T62" fmla="*/ 59 w 800"/>
              <a:gd name="T63" fmla="*/ 11 h 768"/>
              <a:gd name="T64" fmla="*/ 104 w 800"/>
              <a:gd name="T65" fmla="*/ 0 h 76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</a:cxnLst>
            <a:rect l="0" t="0" r="r" b="b"/>
            <a:pathLst>
              <a:path w="800" h="768">
                <a:moveTo>
                  <a:pt x="104" y="5"/>
                </a:moveTo>
                <a:lnTo>
                  <a:pt x="82" y="7"/>
                </a:lnTo>
                <a:lnTo>
                  <a:pt x="61" y="14"/>
                </a:lnTo>
                <a:lnTo>
                  <a:pt x="42" y="25"/>
                </a:lnTo>
                <a:lnTo>
                  <a:pt x="26" y="41"/>
                </a:lnTo>
                <a:lnTo>
                  <a:pt x="15" y="59"/>
                </a:lnTo>
                <a:lnTo>
                  <a:pt x="7" y="79"/>
                </a:lnTo>
                <a:lnTo>
                  <a:pt x="4" y="100"/>
                </a:lnTo>
                <a:lnTo>
                  <a:pt x="4" y="668"/>
                </a:lnTo>
                <a:lnTo>
                  <a:pt x="7" y="690"/>
                </a:lnTo>
                <a:lnTo>
                  <a:pt x="15" y="710"/>
                </a:lnTo>
                <a:lnTo>
                  <a:pt x="26" y="728"/>
                </a:lnTo>
                <a:lnTo>
                  <a:pt x="42" y="743"/>
                </a:lnTo>
                <a:lnTo>
                  <a:pt x="61" y="754"/>
                </a:lnTo>
                <a:lnTo>
                  <a:pt x="82" y="761"/>
                </a:lnTo>
                <a:lnTo>
                  <a:pt x="104" y="764"/>
                </a:lnTo>
                <a:lnTo>
                  <a:pt x="696" y="764"/>
                </a:lnTo>
                <a:lnTo>
                  <a:pt x="719" y="761"/>
                </a:lnTo>
                <a:lnTo>
                  <a:pt x="740" y="754"/>
                </a:lnTo>
                <a:lnTo>
                  <a:pt x="758" y="743"/>
                </a:lnTo>
                <a:lnTo>
                  <a:pt x="774" y="728"/>
                </a:lnTo>
                <a:lnTo>
                  <a:pt x="785" y="710"/>
                </a:lnTo>
                <a:lnTo>
                  <a:pt x="793" y="690"/>
                </a:lnTo>
                <a:lnTo>
                  <a:pt x="796" y="668"/>
                </a:lnTo>
                <a:lnTo>
                  <a:pt x="796" y="100"/>
                </a:lnTo>
                <a:lnTo>
                  <a:pt x="793" y="79"/>
                </a:lnTo>
                <a:lnTo>
                  <a:pt x="785" y="59"/>
                </a:lnTo>
                <a:lnTo>
                  <a:pt x="774" y="41"/>
                </a:lnTo>
                <a:lnTo>
                  <a:pt x="758" y="25"/>
                </a:lnTo>
                <a:lnTo>
                  <a:pt x="740" y="14"/>
                </a:lnTo>
                <a:lnTo>
                  <a:pt x="719" y="7"/>
                </a:lnTo>
                <a:lnTo>
                  <a:pt x="696" y="5"/>
                </a:lnTo>
                <a:lnTo>
                  <a:pt x="104" y="5"/>
                </a:lnTo>
                <a:close/>
                <a:moveTo>
                  <a:pt x="104" y="0"/>
                </a:moveTo>
                <a:lnTo>
                  <a:pt x="696" y="0"/>
                </a:lnTo>
                <a:lnTo>
                  <a:pt x="720" y="3"/>
                </a:lnTo>
                <a:lnTo>
                  <a:pt x="741" y="11"/>
                </a:lnTo>
                <a:lnTo>
                  <a:pt x="761" y="22"/>
                </a:lnTo>
                <a:lnTo>
                  <a:pt x="777" y="38"/>
                </a:lnTo>
                <a:lnTo>
                  <a:pt x="790" y="57"/>
                </a:lnTo>
                <a:lnTo>
                  <a:pt x="797" y="78"/>
                </a:lnTo>
                <a:lnTo>
                  <a:pt x="800" y="100"/>
                </a:lnTo>
                <a:lnTo>
                  <a:pt x="800" y="668"/>
                </a:lnTo>
                <a:lnTo>
                  <a:pt x="797" y="691"/>
                </a:lnTo>
                <a:lnTo>
                  <a:pt x="790" y="712"/>
                </a:lnTo>
                <a:lnTo>
                  <a:pt x="777" y="731"/>
                </a:lnTo>
                <a:lnTo>
                  <a:pt x="761" y="746"/>
                </a:lnTo>
                <a:lnTo>
                  <a:pt x="741" y="758"/>
                </a:lnTo>
                <a:lnTo>
                  <a:pt x="720" y="765"/>
                </a:lnTo>
                <a:lnTo>
                  <a:pt x="696" y="768"/>
                </a:lnTo>
                <a:lnTo>
                  <a:pt x="104" y="768"/>
                </a:lnTo>
                <a:lnTo>
                  <a:pt x="81" y="765"/>
                </a:lnTo>
                <a:lnTo>
                  <a:pt x="59" y="758"/>
                </a:lnTo>
                <a:lnTo>
                  <a:pt x="40" y="746"/>
                </a:lnTo>
                <a:lnTo>
                  <a:pt x="23" y="731"/>
                </a:lnTo>
                <a:lnTo>
                  <a:pt x="11" y="712"/>
                </a:lnTo>
                <a:lnTo>
                  <a:pt x="3" y="691"/>
                </a:lnTo>
                <a:lnTo>
                  <a:pt x="0" y="668"/>
                </a:lnTo>
                <a:lnTo>
                  <a:pt x="0" y="100"/>
                </a:lnTo>
                <a:lnTo>
                  <a:pt x="3" y="78"/>
                </a:lnTo>
                <a:lnTo>
                  <a:pt x="11" y="57"/>
                </a:lnTo>
                <a:lnTo>
                  <a:pt x="23" y="38"/>
                </a:lnTo>
                <a:lnTo>
                  <a:pt x="40" y="22"/>
                </a:lnTo>
                <a:lnTo>
                  <a:pt x="59" y="11"/>
                </a:lnTo>
                <a:lnTo>
                  <a:pt x="81" y="3"/>
                </a:lnTo>
                <a:lnTo>
                  <a:pt x="104" y="0"/>
                </a:lnTo>
                <a:close/>
              </a:path>
            </a:pathLst>
          </a:custGeom>
          <a:solidFill>
            <a:srgbClr val="BFBFB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9" name="Freeform 9">
            <a:extLst>
              <a:ext uri="{FF2B5EF4-FFF2-40B4-BE49-F238E27FC236}">
                <a16:creationId xmlns:a16="http://schemas.microsoft.com/office/drawing/2014/main" id="{F269A52E-39B5-471B-9632-DC5425D707A2}"/>
              </a:ext>
            </a:extLst>
          </xdr:cNvPr>
          <xdr:cNvSpPr>
            <a:spLocks noEditPoints="1"/>
          </xdr:cNvSpPr>
        </xdr:nvSpPr>
        <xdr:spPr bwMode="auto">
          <a:xfrm>
            <a:off x="175" y="34"/>
            <a:ext cx="42" cy="43"/>
          </a:xfrm>
          <a:custGeom>
            <a:avLst/>
            <a:gdLst>
              <a:gd name="T0" fmla="*/ 98 w 856"/>
              <a:gd name="T1" fmla="*/ 8 h 822"/>
              <a:gd name="T2" fmla="*/ 50 w 856"/>
              <a:gd name="T3" fmla="*/ 30 h 822"/>
              <a:gd name="T4" fmla="*/ 17 w 856"/>
              <a:gd name="T5" fmla="*/ 71 h 822"/>
              <a:gd name="T6" fmla="*/ 4 w 856"/>
              <a:gd name="T7" fmla="*/ 122 h 822"/>
              <a:gd name="T8" fmla="*/ 8 w 856"/>
              <a:gd name="T9" fmla="*/ 727 h 822"/>
              <a:gd name="T10" fmla="*/ 31 w 856"/>
              <a:gd name="T11" fmla="*/ 774 h 822"/>
              <a:gd name="T12" fmla="*/ 73 w 856"/>
              <a:gd name="T13" fmla="*/ 806 h 822"/>
              <a:gd name="T14" fmla="*/ 127 w 856"/>
              <a:gd name="T15" fmla="*/ 818 h 822"/>
              <a:gd name="T16" fmla="*/ 758 w 856"/>
              <a:gd name="T17" fmla="*/ 815 h 822"/>
              <a:gd name="T18" fmla="*/ 806 w 856"/>
              <a:gd name="T19" fmla="*/ 792 h 822"/>
              <a:gd name="T20" fmla="*/ 840 w 856"/>
              <a:gd name="T21" fmla="*/ 753 h 822"/>
              <a:gd name="T22" fmla="*/ 852 w 856"/>
              <a:gd name="T23" fmla="*/ 701 h 822"/>
              <a:gd name="T24" fmla="*/ 849 w 856"/>
              <a:gd name="T25" fmla="*/ 95 h 822"/>
              <a:gd name="T26" fmla="*/ 825 w 856"/>
              <a:gd name="T27" fmla="*/ 48 h 822"/>
              <a:gd name="T28" fmla="*/ 784 w 856"/>
              <a:gd name="T29" fmla="*/ 16 h 822"/>
              <a:gd name="T30" fmla="*/ 731 w 856"/>
              <a:gd name="T31" fmla="*/ 5 h 822"/>
              <a:gd name="T32" fmla="*/ 127 w 856"/>
              <a:gd name="T33" fmla="*/ 0 h 822"/>
              <a:gd name="T34" fmla="*/ 756 w 856"/>
              <a:gd name="T35" fmla="*/ 3 h 822"/>
              <a:gd name="T36" fmla="*/ 801 w 856"/>
              <a:gd name="T37" fmla="*/ 21 h 822"/>
              <a:gd name="T38" fmla="*/ 834 w 856"/>
              <a:gd name="T39" fmla="*/ 54 h 822"/>
              <a:gd name="T40" fmla="*/ 854 w 856"/>
              <a:gd name="T41" fmla="*/ 98 h 822"/>
              <a:gd name="T42" fmla="*/ 856 w 856"/>
              <a:gd name="T43" fmla="*/ 701 h 822"/>
              <a:gd name="T44" fmla="*/ 847 w 856"/>
              <a:gd name="T45" fmla="*/ 748 h 822"/>
              <a:gd name="T46" fmla="*/ 820 w 856"/>
              <a:gd name="T47" fmla="*/ 787 h 822"/>
              <a:gd name="T48" fmla="*/ 779 w 856"/>
              <a:gd name="T49" fmla="*/ 813 h 822"/>
              <a:gd name="T50" fmla="*/ 731 w 856"/>
              <a:gd name="T51" fmla="*/ 822 h 822"/>
              <a:gd name="T52" fmla="*/ 101 w 856"/>
              <a:gd name="T53" fmla="*/ 820 h 822"/>
              <a:gd name="T54" fmla="*/ 56 w 856"/>
              <a:gd name="T55" fmla="*/ 802 h 822"/>
              <a:gd name="T56" fmla="*/ 22 w 856"/>
              <a:gd name="T57" fmla="*/ 769 h 822"/>
              <a:gd name="T58" fmla="*/ 3 w 856"/>
              <a:gd name="T59" fmla="*/ 725 h 822"/>
              <a:gd name="T60" fmla="*/ 0 w 856"/>
              <a:gd name="T61" fmla="*/ 122 h 822"/>
              <a:gd name="T62" fmla="*/ 10 w 856"/>
              <a:gd name="T63" fmla="*/ 75 h 822"/>
              <a:gd name="T64" fmla="*/ 38 w 856"/>
              <a:gd name="T65" fmla="*/ 36 h 822"/>
              <a:gd name="T66" fmla="*/ 77 w 856"/>
              <a:gd name="T67" fmla="*/ 10 h 822"/>
              <a:gd name="T68" fmla="*/ 127 w 856"/>
              <a:gd name="T69" fmla="*/ 0 h 82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</a:cxnLst>
            <a:rect l="0" t="0" r="r" b="b"/>
            <a:pathLst>
              <a:path w="856" h="822">
                <a:moveTo>
                  <a:pt x="127" y="5"/>
                </a:moveTo>
                <a:lnTo>
                  <a:pt x="98" y="8"/>
                </a:lnTo>
                <a:lnTo>
                  <a:pt x="73" y="16"/>
                </a:lnTo>
                <a:lnTo>
                  <a:pt x="50" y="30"/>
                </a:lnTo>
                <a:lnTo>
                  <a:pt x="31" y="48"/>
                </a:lnTo>
                <a:lnTo>
                  <a:pt x="17" y="71"/>
                </a:lnTo>
                <a:lnTo>
                  <a:pt x="8" y="95"/>
                </a:lnTo>
                <a:lnTo>
                  <a:pt x="4" y="122"/>
                </a:lnTo>
                <a:lnTo>
                  <a:pt x="4" y="701"/>
                </a:lnTo>
                <a:lnTo>
                  <a:pt x="8" y="727"/>
                </a:lnTo>
                <a:lnTo>
                  <a:pt x="17" y="753"/>
                </a:lnTo>
                <a:lnTo>
                  <a:pt x="31" y="774"/>
                </a:lnTo>
                <a:lnTo>
                  <a:pt x="50" y="792"/>
                </a:lnTo>
                <a:lnTo>
                  <a:pt x="73" y="806"/>
                </a:lnTo>
                <a:lnTo>
                  <a:pt x="98" y="815"/>
                </a:lnTo>
                <a:lnTo>
                  <a:pt x="127" y="818"/>
                </a:lnTo>
                <a:lnTo>
                  <a:pt x="731" y="818"/>
                </a:lnTo>
                <a:lnTo>
                  <a:pt x="758" y="815"/>
                </a:lnTo>
                <a:lnTo>
                  <a:pt x="784" y="806"/>
                </a:lnTo>
                <a:lnTo>
                  <a:pt x="806" y="792"/>
                </a:lnTo>
                <a:lnTo>
                  <a:pt x="825" y="774"/>
                </a:lnTo>
                <a:lnTo>
                  <a:pt x="840" y="753"/>
                </a:lnTo>
                <a:lnTo>
                  <a:pt x="849" y="727"/>
                </a:lnTo>
                <a:lnTo>
                  <a:pt x="852" y="701"/>
                </a:lnTo>
                <a:lnTo>
                  <a:pt x="852" y="122"/>
                </a:lnTo>
                <a:lnTo>
                  <a:pt x="849" y="95"/>
                </a:lnTo>
                <a:lnTo>
                  <a:pt x="840" y="71"/>
                </a:lnTo>
                <a:lnTo>
                  <a:pt x="825" y="48"/>
                </a:lnTo>
                <a:lnTo>
                  <a:pt x="806" y="30"/>
                </a:lnTo>
                <a:lnTo>
                  <a:pt x="784" y="16"/>
                </a:lnTo>
                <a:lnTo>
                  <a:pt x="758" y="8"/>
                </a:lnTo>
                <a:lnTo>
                  <a:pt x="731" y="5"/>
                </a:lnTo>
                <a:lnTo>
                  <a:pt x="127" y="5"/>
                </a:lnTo>
                <a:close/>
                <a:moveTo>
                  <a:pt x="127" y="0"/>
                </a:moveTo>
                <a:lnTo>
                  <a:pt x="731" y="0"/>
                </a:lnTo>
                <a:lnTo>
                  <a:pt x="756" y="3"/>
                </a:lnTo>
                <a:lnTo>
                  <a:pt x="779" y="10"/>
                </a:lnTo>
                <a:lnTo>
                  <a:pt x="801" y="21"/>
                </a:lnTo>
                <a:lnTo>
                  <a:pt x="820" y="36"/>
                </a:lnTo>
                <a:lnTo>
                  <a:pt x="834" y="54"/>
                </a:lnTo>
                <a:lnTo>
                  <a:pt x="847" y="75"/>
                </a:lnTo>
                <a:lnTo>
                  <a:pt x="854" y="98"/>
                </a:lnTo>
                <a:lnTo>
                  <a:pt x="856" y="122"/>
                </a:lnTo>
                <a:lnTo>
                  <a:pt x="856" y="701"/>
                </a:lnTo>
                <a:lnTo>
                  <a:pt x="854" y="725"/>
                </a:lnTo>
                <a:lnTo>
                  <a:pt x="847" y="748"/>
                </a:lnTo>
                <a:lnTo>
                  <a:pt x="834" y="769"/>
                </a:lnTo>
                <a:lnTo>
                  <a:pt x="820" y="787"/>
                </a:lnTo>
                <a:lnTo>
                  <a:pt x="801" y="802"/>
                </a:lnTo>
                <a:lnTo>
                  <a:pt x="779" y="813"/>
                </a:lnTo>
                <a:lnTo>
                  <a:pt x="756" y="820"/>
                </a:lnTo>
                <a:lnTo>
                  <a:pt x="731" y="822"/>
                </a:lnTo>
                <a:lnTo>
                  <a:pt x="127" y="822"/>
                </a:lnTo>
                <a:lnTo>
                  <a:pt x="101" y="820"/>
                </a:lnTo>
                <a:lnTo>
                  <a:pt x="77" y="813"/>
                </a:lnTo>
                <a:lnTo>
                  <a:pt x="56" y="802"/>
                </a:lnTo>
                <a:lnTo>
                  <a:pt x="38" y="787"/>
                </a:lnTo>
                <a:lnTo>
                  <a:pt x="22" y="769"/>
                </a:lnTo>
                <a:lnTo>
                  <a:pt x="10" y="748"/>
                </a:lnTo>
                <a:lnTo>
                  <a:pt x="3" y="725"/>
                </a:lnTo>
                <a:lnTo>
                  <a:pt x="0" y="701"/>
                </a:lnTo>
                <a:lnTo>
                  <a:pt x="0" y="122"/>
                </a:lnTo>
                <a:lnTo>
                  <a:pt x="3" y="98"/>
                </a:lnTo>
                <a:lnTo>
                  <a:pt x="10" y="75"/>
                </a:lnTo>
                <a:lnTo>
                  <a:pt x="22" y="54"/>
                </a:lnTo>
                <a:lnTo>
                  <a:pt x="38" y="36"/>
                </a:lnTo>
                <a:lnTo>
                  <a:pt x="56" y="21"/>
                </a:lnTo>
                <a:lnTo>
                  <a:pt x="77" y="10"/>
                </a:lnTo>
                <a:lnTo>
                  <a:pt x="101" y="3"/>
                </a:lnTo>
                <a:lnTo>
                  <a:pt x="127" y="0"/>
                </a:lnTo>
                <a:close/>
              </a:path>
            </a:pathLst>
          </a:custGeom>
          <a:solidFill>
            <a:srgbClr val="BFBFB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" name="Freeform 10">
            <a:extLst>
              <a:ext uri="{FF2B5EF4-FFF2-40B4-BE49-F238E27FC236}">
                <a16:creationId xmlns:a16="http://schemas.microsoft.com/office/drawing/2014/main" id="{53F76FDF-7F46-4728-B0F0-FB59C5A795EF}"/>
              </a:ext>
            </a:extLst>
          </xdr:cNvPr>
          <xdr:cNvSpPr>
            <a:spLocks noEditPoints="1"/>
          </xdr:cNvSpPr>
        </xdr:nvSpPr>
        <xdr:spPr bwMode="auto">
          <a:xfrm>
            <a:off x="232" y="35"/>
            <a:ext cx="40" cy="41"/>
          </a:xfrm>
          <a:custGeom>
            <a:avLst/>
            <a:gdLst>
              <a:gd name="T0" fmla="*/ 80 w 799"/>
              <a:gd name="T1" fmla="*/ 7 h 768"/>
              <a:gd name="T2" fmla="*/ 41 w 799"/>
              <a:gd name="T3" fmla="*/ 25 h 768"/>
              <a:gd name="T4" fmla="*/ 13 w 799"/>
              <a:gd name="T5" fmla="*/ 59 h 768"/>
              <a:gd name="T6" fmla="*/ 4 w 799"/>
              <a:gd name="T7" fmla="*/ 100 h 768"/>
              <a:gd name="T8" fmla="*/ 6 w 799"/>
              <a:gd name="T9" fmla="*/ 690 h 768"/>
              <a:gd name="T10" fmla="*/ 26 w 799"/>
              <a:gd name="T11" fmla="*/ 728 h 768"/>
              <a:gd name="T12" fmla="*/ 59 w 799"/>
              <a:gd name="T13" fmla="*/ 754 h 768"/>
              <a:gd name="T14" fmla="*/ 104 w 799"/>
              <a:gd name="T15" fmla="*/ 764 h 768"/>
              <a:gd name="T16" fmla="*/ 718 w 799"/>
              <a:gd name="T17" fmla="*/ 761 h 768"/>
              <a:gd name="T18" fmla="*/ 757 w 799"/>
              <a:gd name="T19" fmla="*/ 743 h 768"/>
              <a:gd name="T20" fmla="*/ 784 w 799"/>
              <a:gd name="T21" fmla="*/ 710 h 768"/>
              <a:gd name="T22" fmla="*/ 794 w 799"/>
              <a:gd name="T23" fmla="*/ 668 h 768"/>
              <a:gd name="T24" fmla="*/ 792 w 799"/>
              <a:gd name="T25" fmla="*/ 79 h 768"/>
              <a:gd name="T26" fmla="*/ 772 w 799"/>
              <a:gd name="T27" fmla="*/ 41 h 768"/>
              <a:gd name="T28" fmla="*/ 739 w 799"/>
              <a:gd name="T29" fmla="*/ 14 h 768"/>
              <a:gd name="T30" fmla="*/ 695 w 799"/>
              <a:gd name="T31" fmla="*/ 5 h 768"/>
              <a:gd name="T32" fmla="*/ 104 w 799"/>
              <a:gd name="T33" fmla="*/ 0 h 768"/>
              <a:gd name="T34" fmla="*/ 719 w 799"/>
              <a:gd name="T35" fmla="*/ 3 h 768"/>
              <a:gd name="T36" fmla="*/ 760 w 799"/>
              <a:gd name="T37" fmla="*/ 22 h 768"/>
              <a:gd name="T38" fmla="*/ 788 w 799"/>
              <a:gd name="T39" fmla="*/ 57 h 768"/>
              <a:gd name="T40" fmla="*/ 799 w 799"/>
              <a:gd name="T41" fmla="*/ 100 h 768"/>
              <a:gd name="T42" fmla="*/ 797 w 799"/>
              <a:gd name="T43" fmla="*/ 691 h 768"/>
              <a:gd name="T44" fmla="*/ 776 w 799"/>
              <a:gd name="T45" fmla="*/ 731 h 768"/>
              <a:gd name="T46" fmla="*/ 741 w 799"/>
              <a:gd name="T47" fmla="*/ 758 h 768"/>
              <a:gd name="T48" fmla="*/ 695 w 799"/>
              <a:gd name="T49" fmla="*/ 768 h 768"/>
              <a:gd name="T50" fmla="*/ 79 w 799"/>
              <a:gd name="T51" fmla="*/ 765 h 768"/>
              <a:gd name="T52" fmla="*/ 39 w 799"/>
              <a:gd name="T53" fmla="*/ 746 h 768"/>
              <a:gd name="T54" fmla="*/ 10 w 799"/>
              <a:gd name="T55" fmla="*/ 712 h 768"/>
              <a:gd name="T56" fmla="*/ 0 w 799"/>
              <a:gd name="T57" fmla="*/ 668 h 768"/>
              <a:gd name="T58" fmla="*/ 2 w 799"/>
              <a:gd name="T59" fmla="*/ 78 h 768"/>
              <a:gd name="T60" fmla="*/ 22 w 799"/>
              <a:gd name="T61" fmla="*/ 38 h 768"/>
              <a:gd name="T62" fmla="*/ 57 w 799"/>
              <a:gd name="T63" fmla="*/ 11 h 768"/>
              <a:gd name="T64" fmla="*/ 104 w 799"/>
              <a:gd name="T65" fmla="*/ 0 h 76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</a:cxnLst>
            <a:rect l="0" t="0" r="r" b="b"/>
            <a:pathLst>
              <a:path w="799" h="768">
                <a:moveTo>
                  <a:pt x="104" y="5"/>
                </a:moveTo>
                <a:lnTo>
                  <a:pt x="80" y="7"/>
                </a:lnTo>
                <a:lnTo>
                  <a:pt x="59" y="14"/>
                </a:lnTo>
                <a:lnTo>
                  <a:pt x="41" y="25"/>
                </a:lnTo>
                <a:lnTo>
                  <a:pt x="26" y="41"/>
                </a:lnTo>
                <a:lnTo>
                  <a:pt x="13" y="59"/>
                </a:lnTo>
                <a:lnTo>
                  <a:pt x="6" y="79"/>
                </a:lnTo>
                <a:lnTo>
                  <a:pt x="4" y="100"/>
                </a:lnTo>
                <a:lnTo>
                  <a:pt x="4" y="668"/>
                </a:lnTo>
                <a:lnTo>
                  <a:pt x="6" y="690"/>
                </a:lnTo>
                <a:lnTo>
                  <a:pt x="13" y="710"/>
                </a:lnTo>
                <a:lnTo>
                  <a:pt x="26" y="728"/>
                </a:lnTo>
                <a:lnTo>
                  <a:pt x="41" y="743"/>
                </a:lnTo>
                <a:lnTo>
                  <a:pt x="59" y="754"/>
                </a:lnTo>
                <a:lnTo>
                  <a:pt x="80" y="761"/>
                </a:lnTo>
                <a:lnTo>
                  <a:pt x="104" y="764"/>
                </a:lnTo>
                <a:lnTo>
                  <a:pt x="695" y="764"/>
                </a:lnTo>
                <a:lnTo>
                  <a:pt x="718" y="761"/>
                </a:lnTo>
                <a:lnTo>
                  <a:pt x="739" y="754"/>
                </a:lnTo>
                <a:lnTo>
                  <a:pt x="757" y="743"/>
                </a:lnTo>
                <a:lnTo>
                  <a:pt x="772" y="728"/>
                </a:lnTo>
                <a:lnTo>
                  <a:pt x="784" y="710"/>
                </a:lnTo>
                <a:lnTo>
                  <a:pt x="792" y="690"/>
                </a:lnTo>
                <a:lnTo>
                  <a:pt x="794" y="668"/>
                </a:lnTo>
                <a:lnTo>
                  <a:pt x="794" y="100"/>
                </a:lnTo>
                <a:lnTo>
                  <a:pt x="792" y="79"/>
                </a:lnTo>
                <a:lnTo>
                  <a:pt x="784" y="59"/>
                </a:lnTo>
                <a:lnTo>
                  <a:pt x="772" y="41"/>
                </a:lnTo>
                <a:lnTo>
                  <a:pt x="757" y="25"/>
                </a:lnTo>
                <a:lnTo>
                  <a:pt x="739" y="14"/>
                </a:lnTo>
                <a:lnTo>
                  <a:pt x="718" y="7"/>
                </a:lnTo>
                <a:lnTo>
                  <a:pt x="695" y="5"/>
                </a:lnTo>
                <a:lnTo>
                  <a:pt x="104" y="5"/>
                </a:lnTo>
                <a:close/>
                <a:moveTo>
                  <a:pt x="104" y="0"/>
                </a:moveTo>
                <a:lnTo>
                  <a:pt x="695" y="0"/>
                </a:lnTo>
                <a:lnTo>
                  <a:pt x="719" y="3"/>
                </a:lnTo>
                <a:lnTo>
                  <a:pt x="741" y="11"/>
                </a:lnTo>
                <a:lnTo>
                  <a:pt x="760" y="22"/>
                </a:lnTo>
                <a:lnTo>
                  <a:pt x="776" y="38"/>
                </a:lnTo>
                <a:lnTo>
                  <a:pt x="788" y="57"/>
                </a:lnTo>
                <a:lnTo>
                  <a:pt x="797" y="78"/>
                </a:lnTo>
                <a:lnTo>
                  <a:pt x="799" y="100"/>
                </a:lnTo>
                <a:lnTo>
                  <a:pt x="799" y="668"/>
                </a:lnTo>
                <a:lnTo>
                  <a:pt x="797" y="691"/>
                </a:lnTo>
                <a:lnTo>
                  <a:pt x="788" y="712"/>
                </a:lnTo>
                <a:lnTo>
                  <a:pt x="776" y="731"/>
                </a:lnTo>
                <a:lnTo>
                  <a:pt x="760" y="746"/>
                </a:lnTo>
                <a:lnTo>
                  <a:pt x="741" y="758"/>
                </a:lnTo>
                <a:lnTo>
                  <a:pt x="719" y="765"/>
                </a:lnTo>
                <a:lnTo>
                  <a:pt x="695" y="768"/>
                </a:lnTo>
                <a:lnTo>
                  <a:pt x="104" y="768"/>
                </a:lnTo>
                <a:lnTo>
                  <a:pt x="79" y="765"/>
                </a:lnTo>
                <a:lnTo>
                  <a:pt x="57" y="758"/>
                </a:lnTo>
                <a:lnTo>
                  <a:pt x="39" y="746"/>
                </a:lnTo>
                <a:lnTo>
                  <a:pt x="22" y="731"/>
                </a:lnTo>
                <a:lnTo>
                  <a:pt x="10" y="712"/>
                </a:lnTo>
                <a:lnTo>
                  <a:pt x="2" y="691"/>
                </a:lnTo>
                <a:lnTo>
                  <a:pt x="0" y="668"/>
                </a:lnTo>
                <a:lnTo>
                  <a:pt x="0" y="100"/>
                </a:lnTo>
                <a:lnTo>
                  <a:pt x="2" y="78"/>
                </a:lnTo>
                <a:lnTo>
                  <a:pt x="10" y="57"/>
                </a:lnTo>
                <a:lnTo>
                  <a:pt x="22" y="38"/>
                </a:lnTo>
                <a:lnTo>
                  <a:pt x="39" y="22"/>
                </a:lnTo>
                <a:lnTo>
                  <a:pt x="57" y="11"/>
                </a:lnTo>
                <a:lnTo>
                  <a:pt x="79" y="3"/>
                </a:lnTo>
                <a:lnTo>
                  <a:pt x="104" y="0"/>
                </a:lnTo>
                <a:close/>
              </a:path>
            </a:pathLst>
          </a:custGeom>
          <a:solidFill>
            <a:srgbClr val="BFBFB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" name="Freeform 11">
            <a:extLst>
              <a:ext uri="{FF2B5EF4-FFF2-40B4-BE49-F238E27FC236}">
                <a16:creationId xmlns:a16="http://schemas.microsoft.com/office/drawing/2014/main" id="{F5B59176-77C6-4D1F-8E18-20CB51A77825}"/>
              </a:ext>
            </a:extLst>
          </xdr:cNvPr>
          <xdr:cNvSpPr>
            <a:spLocks noEditPoints="1"/>
          </xdr:cNvSpPr>
        </xdr:nvSpPr>
        <xdr:spPr bwMode="auto">
          <a:xfrm>
            <a:off x="230" y="34"/>
            <a:ext cx="43" cy="43"/>
          </a:xfrm>
          <a:custGeom>
            <a:avLst/>
            <a:gdLst>
              <a:gd name="T0" fmla="*/ 99 w 857"/>
              <a:gd name="T1" fmla="*/ 8 h 822"/>
              <a:gd name="T2" fmla="*/ 51 w 857"/>
              <a:gd name="T3" fmla="*/ 30 h 822"/>
              <a:gd name="T4" fmla="*/ 17 w 857"/>
              <a:gd name="T5" fmla="*/ 71 h 822"/>
              <a:gd name="T6" fmla="*/ 6 w 857"/>
              <a:gd name="T7" fmla="*/ 122 h 822"/>
              <a:gd name="T8" fmla="*/ 9 w 857"/>
              <a:gd name="T9" fmla="*/ 727 h 822"/>
              <a:gd name="T10" fmla="*/ 32 w 857"/>
              <a:gd name="T11" fmla="*/ 774 h 822"/>
              <a:gd name="T12" fmla="*/ 74 w 857"/>
              <a:gd name="T13" fmla="*/ 806 h 822"/>
              <a:gd name="T14" fmla="*/ 127 w 857"/>
              <a:gd name="T15" fmla="*/ 818 h 822"/>
              <a:gd name="T16" fmla="*/ 758 w 857"/>
              <a:gd name="T17" fmla="*/ 815 h 822"/>
              <a:gd name="T18" fmla="*/ 808 w 857"/>
              <a:gd name="T19" fmla="*/ 792 h 822"/>
              <a:gd name="T20" fmla="*/ 840 w 857"/>
              <a:gd name="T21" fmla="*/ 753 h 822"/>
              <a:gd name="T22" fmla="*/ 853 w 857"/>
              <a:gd name="T23" fmla="*/ 701 h 822"/>
              <a:gd name="T24" fmla="*/ 850 w 857"/>
              <a:gd name="T25" fmla="*/ 95 h 822"/>
              <a:gd name="T26" fmla="*/ 827 w 857"/>
              <a:gd name="T27" fmla="*/ 48 h 822"/>
              <a:gd name="T28" fmla="*/ 785 w 857"/>
              <a:gd name="T29" fmla="*/ 16 h 822"/>
              <a:gd name="T30" fmla="*/ 731 w 857"/>
              <a:gd name="T31" fmla="*/ 5 h 822"/>
              <a:gd name="T32" fmla="*/ 127 w 857"/>
              <a:gd name="T33" fmla="*/ 0 h 822"/>
              <a:gd name="T34" fmla="*/ 756 w 857"/>
              <a:gd name="T35" fmla="*/ 3 h 822"/>
              <a:gd name="T36" fmla="*/ 801 w 857"/>
              <a:gd name="T37" fmla="*/ 21 h 822"/>
              <a:gd name="T38" fmla="*/ 836 w 857"/>
              <a:gd name="T39" fmla="*/ 54 h 822"/>
              <a:gd name="T40" fmla="*/ 855 w 857"/>
              <a:gd name="T41" fmla="*/ 98 h 822"/>
              <a:gd name="T42" fmla="*/ 857 w 857"/>
              <a:gd name="T43" fmla="*/ 701 h 822"/>
              <a:gd name="T44" fmla="*/ 848 w 857"/>
              <a:gd name="T45" fmla="*/ 748 h 822"/>
              <a:gd name="T46" fmla="*/ 820 w 857"/>
              <a:gd name="T47" fmla="*/ 787 h 822"/>
              <a:gd name="T48" fmla="*/ 780 w 857"/>
              <a:gd name="T49" fmla="*/ 813 h 822"/>
              <a:gd name="T50" fmla="*/ 731 w 857"/>
              <a:gd name="T51" fmla="*/ 822 h 822"/>
              <a:gd name="T52" fmla="*/ 102 w 857"/>
              <a:gd name="T53" fmla="*/ 820 h 822"/>
              <a:gd name="T54" fmla="*/ 57 w 857"/>
              <a:gd name="T55" fmla="*/ 802 h 822"/>
              <a:gd name="T56" fmla="*/ 22 w 857"/>
              <a:gd name="T57" fmla="*/ 769 h 822"/>
              <a:gd name="T58" fmla="*/ 4 w 857"/>
              <a:gd name="T59" fmla="*/ 725 h 822"/>
              <a:gd name="T60" fmla="*/ 0 w 857"/>
              <a:gd name="T61" fmla="*/ 122 h 822"/>
              <a:gd name="T62" fmla="*/ 11 w 857"/>
              <a:gd name="T63" fmla="*/ 75 h 822"/>
              <a:gd name="T64" fmla="*/ 38 w 857"/>
              <a:gd name="T65" fmla="*/ 36 h 822"/>
              <a:gd name="T66" fmla="*/ 78 w 857"/>
              <a:gd name="T67" fmla="*/ 10 h 822"/>
              <a:gd name="T68" fmla="*/ 127 w 857"/>
              <a:gd name="T69" fmla="*/ 0 h 82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</a:cxnLst>
            <a:rect l="0" t="0" r="r" b="b"/>
            <a:pathLst>
              <a:path w="857" h="822">
                <a:moveTo>
                  <a:pt x="127" y="5"/>
                </a:moveTo>
                <a:lnTo>
                  <a:pt x="99" y="8"/>
                </a:lnTo>
                <a:lnTo>
                  <a:pt x="74" y="16"/>
                </a:lnTo>
                <a:lnTo>
                  <a:pt x="51" y="30"/>
                </a:lnTo>
                <a:lnTo>
                  <a:pt x="32" y="48"/>
                </a:lnTo>
                <a:lnTo>
                  <a:pt x="17" y="71"/>
                </a:lnTo>
                <a:lnTo>
                  <a:pt x="9" y="95"/>
                </a:lnTo>
                <a:lnTo>
                  <a:pt x="6" y="122"/>
                </a:lnTo>
                <a:lnTo>
                  <a:pt x="6" y="701"/>
                </a:lnTo>
                <a:lnTo>
                  <a:pt x="9" y="727"/>
                </a:lnTo>
                <a:lnTo>
                  <a:pt x="17" y="753"/>
                </a:lnTo>
                <a:lnTo>
                  <a:pt x="32" y="774"/>
                </a:lnTo>
                <a:lnTo>
                  <a:pt x="51" y="792"/>
                </a:lnTo>
                <a:lnTo>
                  <a:pt x="74" y="806"/>
                </a:lnTo>
                <a:lnTo>
                  <a:pt x="99" y="815"/>
                </a:lnTo>
                <a:lnTo>
                  <a:pt x="127" y="818"/>
                </a:lnTo>
                <a:lnTo>
                  <a:pt x="731" y="818"/>
                </a:lnTo>
                <a:lnTo>
                  <a:pt x="758" y="815"/>
                </a:lnTo>
                <a:lnTo>
                  <a:pt x="785" y="806"/>
                </a:lnTo>
                <a:lnTo>
                  <a:pt x="808" y="792"/>
                </a:lnTo>
                <a:lnTo>
                  <a:pt x="827" y="774"/>
                </a:lnTo>
                <a:lnTo>
                  <a:pt x="840" y="753"/>
                </a:lnTo>
                <a:lnTo>
                  <a:pt x="850" y="727"/>
                </a:lnTo>
                <a:lnTo>
                  <a:pt x="853" y="701"/>
                </a:lnTo>
                <a:lnTo>
                  <a:pt x="853" y="122"/>
                </a:lnTo>
                <a:lnTo>
                  <a:pt x="850" y="95"/>
                </a:lnTo>
                <a:lnTo>
                  <a:pt x="840" y="71"/>
                </a:lnTo>
                <a:lnTo>
                  <a:pt x="827" y="48"/>
                </a:lnTo>
                <a:lnTo>
                  <a:pt x="808" y="30"/>
                </a:lnTo>
                <a:lnTo>
                  <a:pt x="785" y="16"/>
                </a:lnTo>
                <a:lnTo>
                  <a:pt x="758" y="8"/>
                </a:lnTo>
                <a:lnTo>
                  <a:pt x="731" y="5"/>
                </a:lnTo>
                <a:lnTo>
                  <a:pt x="127" y="5"/>
                </a:lnTo>
                <a:close/>
                <a:moveTo>
                  <a:pt x="127" y="0"/>
                </a:moveTo>
                <a:lnTo>
                  <a:pt x="731" y="0"/>
                </a:lnTo>
                <a:lnTo>
                  <a:pt x="756" y="3"/>
                </a:lnTo>
                <a:lnTo>
                  <a:pt x="780" y="10"/>
                </a:lnTo>
                <a:lnTo>
                  <a:pt x="801" y="21"/>
                </a:lnTo>
                <a:lnTo>
                  <a:pt x="820" y="36"/>
                </a:lnTo>
                <a:lnTo>
                  <a:pt x="836" y="54"/>
                </a:lnTo>
                <a:lnTo>
                  <a:pt x="848" y="75"/>
                </a:lnTo>
                <a:lnTo>
                  <a:pt x="855" y="98"/>
                </a:lnTo>
                <a:lnTo>
                  <a:pt x="857" y="122"/>
                </a:lnTo>
                <a:lnTo>
                  <a:pt x="857" y="701"/>
                </a:lnTo>
                <a:lnTo>
                  <a:pt x="855" y="725"/>
                </a:lnTo>
                <a:lnTo>
                  <a:pt x="848" y="748"/>
                </a:lnTo>
                <a:lnTo>
                  <a:pt x="836" y="769"/>
                </a:lnTo>
                <a:lnTo>
                  <a:pt x="820" y="787"/>
                </a:lnTo>
                <a:lnTo>
                  <a:pt x="801" y="802"/>
                </a:lnTo>
                <a:lnTo>
                  <a:pt x="780" y="813"/>
                </a:lnTo>
                <a:lnTo>
                  <a:pt x="756" y="820"/>
                </a:lnTo>
                <a:lnTo>
                  <a:pt x="731" y="822"/>
                </a:lnTo>
                <a:lnTo>
                  <a:pt x="127" y="822"/>
                </a:lnTo>
                <a:lnTo>
                  <a:pt x="102" y="820"/>
                </a:lnTo>
                <a:lnTo>
                  <a:pt x="78" y="813"/>
                </a:lnTo>
                <a:lnTo>
                  <a:pt x="57" y="802"/>
                </a:lnTo>
                <a:lnTo>
                  <a:pt x="38" y="787"/>
                </a:lnTo>
                <a:lnTo>
                  <a:pt x="22" y="769"/>
                </a:lnTo>
                <a:lnTo>
                  <a:pt x="11" y="748"/>
                </a:lnTo>
                <a:lnTo>
                  <a:pt x="4" y="725"/>
                </a:lnTo>
                <a:lnTo>
                  <a:pt x="0" y="701"/>
                </a:lnTo>
                <a:lnTo>
                  <a:pt x="0" y="122"/>
                </a:lnTo>
                <a:lnTo>
                  <a:pt x="4" y="98"/>
                </a:lnTo>
                <a:lnTo>
                  <a:pt x="11" y="75"/>
                </a:lnTo>
                <a:lnTo>
                  <a:pt x="22" y="54"/>
                </a:lnTo>
                <a:lnTo>
                  <a:pt x="38" y="36"/>
                </a:lnTo>
                <a:lnTo>
                  <a:pt x="57" y="21"/>
                </a:lnTo>
                <a:lnTo>
                  <a:pt x="78" y="10"/>
                </a:lnTo>
                <a:lnTo>
                  <a:pt x="102" y="3"/>
                </a:lnTo>
                <a:lnTo>
                  <a:pt x="127" y="0"/>
                </a:lnTo>
                <a:close/>
              </a:path>
            </a:pathLst>
          </a:custGeom>
          <a:solidFill>
            <a:srgbClr val="BFBFB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2" name="Freeform 12">
            <a:extLst>
              <a:ext uri="{FF2B5EF4-FFF2-40B4-BE49-F238E27FC236}">
                <a16:creationId xmlns:a16="http://schemas.microsoft.com/office/drawing/2014/main" id="{9E8F448C-AC58-42BE-AF79-1B9600589145}"/>
              </a:ext>
            </a:extLst>
          </xdr:cNvPr>
          <xdr:cNvSpPr>
            <a:spLocks/>
          </xdr:cNvSpPr>
        </xdr:nvSpPr>
        <xdr:spPr bwMode="auto">
          <a:xfrm>
            <a:off x="125" y="41"/>
            <a:ext cx="30" cy="29"/>
          </a:xfrm>
          <a:custGeom>
            <a:avLst/>
            <a:gdLst>
              <a:gd name="T0" fmla="*/ 310 w 605"/>
              <a:gd name="T1" fmla="*/ 2 h 555"/>
              <a:gd name="T2" fmla="*/ 321 w 605"/>
              <a:gd name="T3" fmla="*/ 13 h 555"/>
              <a:gd name="T4" fmla="*/ 326 w 605"/>
              <a:gd name="T5" fmla="*/ 28 h 555"/>
              <a:gd name="T6" fmla="*/ 327 w 605"/>
              <a:gd name="T7" fmla="*/ 44 h 555"/>
              <a:gd name="T8" fmla="*/ 330 w 605"/>
              <a:gd name="T9" fmla="*/ 75 h 555"/>
              <a:gd name="T10" fmla="*/ 333 w 605"/>
              <a:gd name="T11" fmla="*/ 113 h 555"/>
              <a:gd name="T12" fmla="*/ 337 w 605"/>
              <a:gd name="T13" fmla="*/ 146 h 555"/>
              <a:gd name="T14" fmla="*/ 338 w 605"/>
              <a:gd name="T15" fmla="*/ 167 h 555"/>
              <a:gd name="T16" fmla="*/ 429 w 605"/>
              <a:gd name="T17" fmla="*/ 228 h 555"/>
              <a:gd name="T18" fmla="*/ 451 w 605"/>
              <a:gd name="T19" fmla="*/ 211 h 555"/>
              <a:gd name="T20" fmla="*/ 514 w 605"/>
              <a:gd name="T21" fmla="*/ 283 h 555"/>
              <a:gd name="T22" fmla="*/ 536 w 605"/>
              <a:gd name="T23" fmla="*/ 264 h 555"/>
              <a:gd name="T24" fmla="*/ 605 w 605"/>
              <a:gd name="T25" fmla="*/ 344 h 555"/>
              <a:gd name="T26" fmla="*/ 386 w 605"/>
              <a:gd name="T27" fmla="*/ 303 h 555"/>
              <a:gd name="T28" fmla="*/ 382 w 605"/>
              <a:gd name="T29" fmla="*/ 301 h 555"/>
              <a:gd name="T30" fmla="*/ 369 w 605"/>
              <a:gd name="T31" fmla="*/ 298 h 555"/>
              <a:gd name="T32" fmla="*/ 354 w 605"/>
              <a:gd name="T33" fmla="*/ 298 h 555"/>
              <a:gd name="T34" fmla="*/ 342 w 605"/>
              <a:gd name="T35" fmla="*/ 306 h 555"/>
              <a:gd name="T36" fmla="*/ 337 w 605"/>
              <a:gd name="T37" fmla="*/ 326 h 555"/>
              <a:gd name="T38" fmla="*/ 418 w 605"/>
              <a:gd name="T39" fmla="*/ 539 h 555"/>
              <a:gd name="T40" fmla="*/ 324 w 605"/>
              <a:gd name="T41" fmla="*/ 533 h 555"/>
              <a:gd name="T42" fmla="*/ 188 w 605"/>
              <a:gd name="T43" fmla="*/ 555 h 555"/>
              <a:gd name="T44" fmla="*/ 273 w 605"/>
              <a:gd name="T45" fmla="*/ 472 h 555"/>
              <a:gd name="T46" fmla="*/ 267 w 605"/>
              <a:gd name="T47" fmla="*/ 314 h 555"/>
              <a:gd name="T48" fmla="*/ 258 w 605"/>
              <a:gd name="T49" fmla="*/ 301 h 555"/>
              <a:gd name="T50" fmla="*/ 243 w 605"/>
              <a:gd name="T51" fmla="*/ 297 h 555"/>
              <a:gd name="T52" fmla="*/ 230 w 605"/>
              <a:gd name="T53" fmla="*/ 300 h 555"/>
              <a:gd name="T54" fmla="*/ 220 w 605"/>
              <a:gd name="T55" fmla="*/ 303 h 555"/>
              <a:gd name="T56" fmla="*/ 0 w 605"/>
              <a:gd name="T57" fmla="*/ 379 h 555"/>
              <a:gd name="T58" fmla="*/ 70 w 605"/>
              <a:gd name="T59" fmla="*/ 297 h 555"/>
              <a:gd name="T60" fmla="*/ 91 w 605"/>
              <a:gd name="T61" fmla="*/ 264 h 555"/>
              <a:gd name="T62" fmla="*/ 155 w 605"/>
              <a:gd name="T63" fmla="*/ 243 h 555"/>
              <a:gd name="T64" fmla="*/ 176 w 605"/>
              <a:gd name="T65" fmla="*/ 211 h 555"/>
              <a:gd name="T66" fmla="*/ 267 w 605"/>
              <a:gd name="T67" fmla="*/ 170 h 555"/>
              <a:gd name="T68" fmla="*/ 268 w 605"/>
              <a:gd name="T69" fmla="*/ 159 h 555"/>
              <a:gd name="T70" fmla="*/ 271 w 605"/>
              <a:gd name="T71" fmla="*/ 131 h 555"/>
              <a:gd name="T72" fmla="*/ 274 w 605"/>
              <a:gd name="T73" fmla="*/ 93 h 555"/>
              <a:gd name="T74" fmla="*/ 277 w 605"/>
              <a:gd name="T75" fmla="*/ 59 h 555"/>
              <a:gd name="T76" fmla="*/ 279 w 605"/>
              <a:gd name="T77" fmla="*/ 34 h 555"/>
              <a:gd name="T78" fmla="*/ 281 w 605"/>
              <a:gd name="T79" fmla="*/ 21 h 555"/>
              <a:gd name="T80" fmla="*/ 288 w 605"/>
              <a:gd name="T81" fmla="*/ 6 h 555"/>
              <a:gd name="T82" fmla="*/ 303 w 605"/>
              <a:gd name="T83" fmla="*/ 0 h 55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</a:cxnLst>
            <a:rect l="0" t="0" r="r" b="b"/>
            <a:pathLst>
              <a:path w="605" h="555">
                <a:moveTo>
                  <a:pt x="303" y="0"/>
                </a:moveTo>
                <a:lnTo>
                  <a:pt x="310" y="2"/>
                </a:lnTo>
                <a:lnTo>
                  <a:pt x="317" y="6"/>
                </a:lnTo>
                <a:lnTo>
                  <a:pt x="321" y="13"/>
                </a:lnTo>
                <a:lnTo>
                  <a:pt x="324" y="21"/>
                </a:lnTo>
                <a:lnTo>
                  <a:pt x="326" y="28"/>
                </a:lnTo>
                <a:lnTo>
                  <a:pt x="326" y="34"/>
                </a:lnTo>
                <a:lnTo>
                  <a:pt x="327" y="44"/>
                </a:lnTo>
                <a:lnTo>
                  <a:pt x="328" y="59"/>
                </a:lnTo>
                <a:lnTo>
                  <a:pt x="330" y="75"/>
                </a:lnTo>
                <a:lnTo>
                  <a:pt x="331" y="93"/>
                </a:lnTo>
                <a:lnTo>
                  <a:pt x="333" y="113"/>
                </a:lnTo>
                <a:lnTo>
                  <a:pt x="334" y="131"/>
                </a:lnTo>
                <a:lnTo>
                  <a:pt x="337" y="146"/>
                </a:lnTo>
                <a:lnTo>
                  <a:pt x="338" y="159"/>
                </a:lnTo>
                <a:lnTo>
                  <a:pt x="338" y="167"/>
                </a:lnTo>
                <a:lnTo>
                  <a:pt x="339" y="170"/>
                </a:lnTo>
                <a:lnTo>
                  <a:pt x="429" y="228"/>
                </a:lnTo>
                <a:lnTo>
                  <a:pt x="429" y="211"/>
                </a:lnTo>
                <a:lnTo>
                  <a:pt x="451" y="211"/>
                </a:lnTo>
                <a:lnTo>
                  <a:pt x="451" y="243"/>
                </a:lnTo>
                <a:lnTo>
                  <a:pt x="514" y="283"/>
                </a:lnTo>
                <a:lnTo>
                  <a:pt x="514" y="264"/>
                </a:lnTo>
                <a:lnTo>
                  <a:pt x="536" y="264"/>
                </a:lnTo>
                <a:lnTo>
                  <a:pt x="536" y="297"/>
                </a:lnTo>
                <a:lnTo>
                  <a:pt x="605" y="344"/>
                </a:lnTo>
                <a:lnTo>
                  <a:pt x="605" y="379"/>
                </a:lnTo>
                <a:lnTo>
                  <a:pt x="386" y="303"/>
                </a:lnTo>
                <a:lnTo>
                  <a:pt x="385" y="303"/>
                </a:lnTo>
                <a:lnTo>
                  <a:pt x="382" y="301"/>
                </a:lnTo>
                <a:lnTo>
                  <a:pt x="375" y="300"/>
                </a:lnTo>
                <a:lnTo>
                  <a:pt x="369" y="298"/>
                </a:lnTo>
                <a:lnTo>
                  <a:pt x="362" y="297"/>
                </a:lnTo>
                <a:lnTo>
                  <a:pt x="354" y="298"/>
                </a:lnTo>
                <a:lnTo>
                  <a:pt x="348" y="301"/>
                </a:lnTo>
                <a:lnTo>
                  <a:pt x="342" y="306"/>
                </a:lnTo>
                <a:lnTo>
                  <a:pt x="339" y="314"/>
                </a:lnTo>
                <a:lnTo>
                  <a:pt x="337" y="326"/>
                </a:lnTo>
                <a:lnTo>
                  <a:pt x="332" y="472"/>
                </a:lnTo>
                <a:lnTo>
                  <a:pt x="418" y="539"/>
                </a:lnTo>
                <a:lnTo>
                  <a:pt x="418" y="555"/>
                </a:lnTo>
                <a:lnTo>
                  <a:pt x="324" y="533"/>
                </a:lnTo>
                <a:lnTo>
                  <a:pt x="281" y="533"/>
                </a:lnTo>
                <a:lnTo>
                  <a:pt x="188" y="555"/>
                </a:lnTo>
                <a:lnTo>
                  <a:pt x="188" y="539"/>
                </a:lnTo>
                <a:lnTo>
                  <a:pt x="273" y="472"/>
                </a:lnTo>
                <a:lnTo>
                  <a:pt x="268" y="326"/>
                </a:lnTo>
                <a:lnTo>
                  <a:pt x="267" y="314"/>
                </a:lnTo>
                <a:lnTo>
                  <a:pt x="263" y="306"/>
                </a:lnTo>
                <a:lnTo>
                  <a:pt x="258" y="301"/>
                </a:lnTo>
                <a:lnTo>
                  <a:pt x="251" y="298"/>
                </a:lnTo>
                <a:lnTo>
                  <a:pt x="243" y="297"/>
                </a:lnTo>
                <a:lnTo>
                  <a:pt x="236" y="298"/>
                </a:lnTo>
                <a:lnTo>
                  <a:pt x="230" y="300"/>
                </a:lnTo>
                <a:lnTo>
                  <a:pt x="224" y="301"/>
                </a:lnTo>
                <a:lnTo>
                  <a:pt x="220" y="303"/>
                </a:lnTo>
                <a:lnTo>
                  <a:pt x="219" y="303"/>
                </a:lnTo>
                <a:lnTo>
                  <a:pt x="0" y="379"/>
                </a:lnTo>
                <a:lnTo>
                  <a:pt x="0" y="344"/>
                </a:lnTo>
                <a:lnTo>
                  <a:pt x="70" y="297"/>
                </a:lnTo>
                <a:lnTo>
                  <a:pt x="70" y="264"/>
                </a:lnTo>
                <a:lnTo>
                  <a:pt x="91" y="264"/>
                </a:lnTo>
                <a:lnTo>
                  <a:pt x="91" y="283"/>
                </a:lnTo>
                <a:lnTo>
                  <a:pt x="155" y="243"/>
                </a:lnTo>
                <a:lnTo>
                  <a:pt x="155" y="211"/>
                </a:lnTo>
                <a:lnTo>
                  <a:pt x="176" y="211"/>
                </a:lnTo>
                <a:lnTo>
                  <a:pt x="176" y="228"/>
                </a:lnTo>
                <a:lnTo>
                  <a:pt x="267" y="170"/>
                </a:lnTo>
                <a:lnTo>
                  <a:pt x="267" y="167"/>
                </a:lnTo>
                <a:lnTo>
                  <a:pt x="268" y="159"/>
                </a:lnTo>
                <a:lnTo>
                  <a:pt x="269" y="146"/>
                </a:lnTo>
                <a:lnTo>
                  <a:pt x="271" y="131"/>
                </a:lnTo>
                <a:lnTo>
                  <a:pt x="273" y="113"/>
                </a:lnTo>
                <a:lnTo>
                  <a:pt x="274" y="93"/>
                </a:lnTo>
                <a:lnTo>
                  <a:pt x="276" y="75"/>
                </a:lnTo>
                <a:lnTo>
                  <a:pt x="277" y="59"/>
                </a:lnTo>
                <a:lnTo>
                  <a:pt x="278" y="44"/>
                </a:lnTo>
                <a:lnTo>
                  <a:pt x="279" y="34"/>
                </a:lnTo>
                <a:lnTo>
                  <a:pt x="280" y="28"/>
                </a:lnTo>
                <a:lnTo>
                  <a:pt x="281" y="21"/>
                </a:lnTo>
                <a:lnTo>
                  <a:pt x="284" y="13"/>
                </a:lnTo>
                <a:lnTo>
                  <a:pt x="288" y="6"/>
                </a:lnTo>
                <a:lnTo>
                  <a:pt x="295" y="2"/>
                </a:lnTo>
                <a:lnTo>
                  <a:pt x="303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3" name="Freeform 13">
            <a:extLst>
              <a:ext uri="{FF2B5EF4-FFF2-40B4-BE49-F238E27FC236}">
                <a16:creationId xmlns:a16="http://schemas.microsoft.com/office/drawing/2014/main" id="{32C169C9-1E82-4DCB-AC8A-E9E856953EDB}"/>
              </a:ext>
            </a:extLst>
          </xdr:cNvPr>
          <xdr:cNvSpPr>
            <a:spLocks noEditPoints="1"/>
          </xdr:cNvSpPr>
        </xdr:nvSpPr>
        <xdr:spPr bwMode="auto">
          <a:xfrm>
            <a:off x="115" y="30"/>
            <a:ext cx="51" cy="51"/>
          </a:xfrm>
          <a:custGeom>
            <a:avLst/>
            <a:gdLst>
              <a:gd name="T0" fmla="*/ 152 w 1019"/>
              <a:gd name="T1" fmla="*/ 19 h 976"/>
              <a:gd name="T2" fmla="*/ 100 w 1019"/>
              <a:gd name="T3" fmla="*/ 38 h 976"/>
              <a:gd name="T4" fmla="*/ 57 w 1019"/>
              <a:gd name="T5" fmla="*/ 73 h 976"/>
              <a:gd name="T6" fmla="*/ 29 w 1019"/>
              <a:gd name="T7" fmla="*/ 119 h 976"/>
              <a:gd name="T8" fmla="*/ 18 w 1019"/>
              <a:gd name="T9" fmla="*/ 175 h 976"/>
              <a:gd name="T10" fmla="*/ 20 w 1019"/>
              <a:gd name="T11" fmla="*/ 831 h 976"/>
              <a:gd name="T12" fmla="*/ 40 w 1019"/>
              <a:gd name="T13" fmla="*/ 882 h 976"/>
              <a:gd name="T14" fmla="*/ 77 w 1019"/>
              <a:gd name="T15" fmla="*/ 923 h 976"/>
              <a:gd name="T16" fmla="*/ 125 w 1019"/>
              <a:gd name="T17" fmla="*/ 950 h 976"/>
              <a:gd name="T18" fmla="*/ 183 w 1019"/>
              <a:gd name="T19" fmla="*/ 960 h 976"/>
              <a:gd name="T20" fmla="*/ 867 w 1019"/>
              <a:gd name="T21" fmla="*/ 957 h 976"/>
              <a:gd name="T22" fmla="*/ 920 w 1019"/>
              <a:gd name="T23" fmla="*/ 938 h 976"/>
              <a:gd name="T24" fmla="*/ 963 w 1019"/>
              <a:gd name="T25" fmla="*/ 904 h 976"/>
              <a:gd name="T26" fmla="*/ 991 w 1019"/>
              <a:gd name="T27" fmla="*/ 857 h 976"/>
              <a:gd name="T28" fmla="*/ 1001 w 1019"/>
              <a:gd name="T29" fmla="*/ 802 h 976"/>
              <a:gd name="T30" fmla="*/ 999 w 1019"/>
              <a:gd name="T31" fmla="*/ 147 h 976"/>
              <a:gd name="T32" fmla="*/ 979 w 1019"/>
              <a:gd name="T33" fmla="*/ 95 h 976"/>
              <a:gd name="T34" fmla="*/ 943 w 1019"/>
              <a:gd name="T35" fmla="*/ 54 h 976"/>
              <a:gd name="T36" fmla="*/ 894 w 1019"/>
              <a:gd name="T37" fmla="*/ 27 h 976"/>
              <a:gd name="T38" fmla="*/ 837 w 1019"/>
              <a:gd name="T39" fmla="*/ 17 h 976"/>
              <a:gd name="T40" fmla="*/ 183 w 1019"/>
              <a:gd name="T41" fmla="*/ 0 h 976"/>
              <a:gd name="T42" fmla="*/ 870 w 1019"/>
              <a:gd name="T43" fmla="*/ 3 h 976"/>
              <a:gd name="T44" fmla="*/ 928 w 1019"/>
              <a:gd name="T45" fmla="*/ 24 h 976"/>
              <a:gd name="T46" fmla="*/ 976 w 1019"/>
              <a:gd name="T47" fmla="*/ 62 h 976"/>
              <a:gd name="T48" fmla="*/ 1007 w 1019"/>
              <a:gd name="T49" fmla="*/ 113 h 976"/>
              <a:gd name="T50" fmla="*/ 1019 w 1019"/>
              <a:gd name="T51" fmla="*/ 175 h 976"/>
              <a:gd name="T52" fmla="*/ 1015 w 1019"/>
              <a:gd name="T53" fmla="*/ 834 h 976"/>
              <a:gd name="T54" fmla="*/ 993 w 1019"/>
              <a:gd name="T55" fmla="*/ 890 h 976"/>
              <a:gd name="T56" fmla="*/ 954 w 1019"/>
              <a:gd name="T57" fmla="*/ 935 h 976"/>
              <a:gd name="T58" fmla="*/ 900 w 1019"/>
              <a:gd name="T59" fmla="*/ 965 h 976"/>
              <a:gd name="T60" fmla="*/ 837 w 1019"/>
              <a:gd name="T61" fmla="*/ 976 h 976"/>
              <a:gd name="T62" fmla="*/ 150 w 1019"/>
              <a:gd name="T63" fmla="*/ 973 h 976"/>
              <a:gd name="T64" fmla="*/ 91 w 1019"/>
              <a:gd name="T65" fmla="*/ 952 h 976"/>
              <a:gd name="T66" fmla="*/ 43 w 1019"/>
              <a:gd name="T67" fmla="*/ 914 h 976"/>
              <a:gd name="T68" fmla="*/ 12 w 1019"/>
              <a:gd name="T69" fmla="*/ 863 h 976"/>
              <a:gd name="T70" fmla="*/ 0 w 1019"/>
              <a:gd name="T71" fmla="*/ 802 h 976"/>
              <a:gd name="T72" fmla="*/ 4 w 1019"/>
              <a:gd name="T73" fmla="*/ 143 h 976"/>
              <a:gd name="T74" fmla="*/ 26 w 1019"/>
              <a:gd name="T75" fmla="*/ 86 h 976"/>
              <a:gd name="T76" fmla="*/ 65 w 1019"/>
              <a:gd name="T77" fmla="*/ 41 h 976"/>
              <a:gd name="T78" fmla="*/ 119 w 1019"/>
              <a:gd name="T79" fmla="*/ 11 h 976"/>
              <a:gd name="T80" fmla="*/ 183 w 1019"/>
              <a:gd name="T81" fmla="*/ 0 h 9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</a:cxnLst>
            <a:rect l="0" t="0" r="r" b="b"/>
            <a:pathLst>
              <a:path w="1019" h="976">
                <a:moveTo>
                  <a:pt x="183" y="17"/>
                </a:moveTo>
                <a:lnTo>
                  <a:pt x="152" y="19"/>
                </a:lnTo>
                <a:lnTo>
                  <a:pt x="125" y="27"/>
                </a:lnTo>
                <a:lnTo>
                  <a:pt x="100" y="38"/>
                </a:lnTo>
                <a:lnTo>
                  <a:pt x="77" y="54"/>
                </a:lnTo>
                <a:lnTo>
                  <a:pt x="57" y="73"/>
                </a:lnTo>
                <a:lnTo>
                  <a:pt x="40" y="95"/>
                </a:lnTo>
                <a:lnTo>
                  <a:pt x="29" y="119"/>
                </a:lnTo>
                <a:lnTo>
                  <a:pt x="20" y="147"/>
                </a:lnTo>
                <a:lnTo>
                  <a:pt x="18" y="175"/>
                </a:lnTo>
                <a:lnTo>
                  <a:pt x="18" y="802"/>
                </a:lnTo>
                <a:lnTo>
                  <a:pt x="20" y="831"/>
                </a:lnTo>
                <a:lnTo>
                  <a:pt x="29" y="857"/>
                </a:lnTo>
                <a:lnTo>
                  <a:pt x="40" y="882"/>
                </a:lnTo>
                <a:lnTo>
                  <a:pt x="57" y="904"/>
                </a:lnTo>
                <a:lnTo>
                  <a:pt x="77" y="923"/>
                </a:lnTo>
                <a:lnTo>
                  <a:pt x="100" y="938"/>
                </a:lnTo>
                <a:lnTo>
                  <a:pt x="125" y="950"/>
                </a:lnTo>
                <a:lnTo>
                  <a:pt x="152" y="957"/>
                </a:lnTo>
                <a:lnTo>
                  <a:pt x="183" y="960"/>
                </a:lnTo>
                <a:lnTo>
                  <a:pt x="837" y="960"/>
                </a:lnTo>
                <a:lnTo>
                  <a:pt x="867" y="957"/>
                </a:lnTo>
                <a:lnTo>
                  <a:pt x="894" y="950"/>
                </a:lnTo>
                <a:lnTo>
                  <a:pt x="920" y="938"/>
                </a:lnTo>
                <a:lnTo>
                  <a:pt x="943" y="923"/>
                </a:lnTo>
                <a:lnTo>
                  <a:pt x="963" y="904"/>
                </a:lnTo>
                <a:lnTo>
                  <a:pt x="979" y="882"/>
                </a:lnTo>
                <a:lnTo>
                  <a:pt x="991" y="857"/>
                </a:lnTo>
                <a:lnTo>
                  <a:pt x="999" y="831"/>
                </a:lnTo>
                <a:lnTo>
                  <a:pt x="1001" y="802"/>
                </a:lnTo>
                <a:lnTo>
                  <a:pt x="1001" y="175"/>
                </a:lnTo>
                <a:lnTo>
                  <a:pt x="999" y="147"/>
                </a:lnTo>
                <a:lnTo>
                  <a:pt x="991" y="119"/>
                </a:lnTo>
                <a:lnTo>
                  <a:pt x="979" y="95"/>
                </a:lnTo>
                <a:lnTo>
                  <a:pt x="963" y="73"/>
                </a:lnTo>
                <a:lnTo>
                  <a:pt x="943" y="54"/>
                </a:lnTo>
                <a:lnTo>
                  <a:pt x="920" y="38"/>
                </a:lnTo>
                <a:lnTo>
                  <a:pt x="894" y="27"/>
                </a:lnTo>
                <a:lnTo>
                  <a:pt x="867" y="19"/>
                </a:lnTo>
                <a:lnTo>
                  <a:pt x="837" y="17"/>
                </a:lnTo>
                <a:lnTo>
                  <a:pt x="183" y="17"/>
                </a:lnTo>
                <a:close/>
                <a:moveTo>
                  <a:pt x="183" y="0"/>
                </a:moveTo>
                <a:lnTo>
                  <a:pt x="837" y="0"/>
                </a:lnTo>
                <a:lnTo>
                  <a:pt x="870" y="3"/>
                </a:lnTo>
                <a:lnTo>
                  <a:pt x="900" y="11"/>
                </a:lnTo>
                <a:lnTo>
                  <a:pt x="928" y="24"/>
                </a:lnTo>
                <a:lnTo>
                  <a:pt x="954" y="41"/>
                </a:lnTo>
                <a:lnTo>
                  <a:pt x="976" y="62"/>
                </a:lnTo>
                <a:lnTo>
                  <a:pt x="993" y="86"/>
                </a:lnTo>
                <a:lnTo>
                  <a:pt x="1007" y="113"/>
                </a:lnTo>
                <a:lnTo>
                  <a:pt x="1015" y="143"/>
                </a:lnTo>
                <a:lnTo>
                  <a:pt x="1019" y="175"/>
                </a:lnTo>
                <a:lnTo>
                  <a:pt x="1019" y="802"/>
                </a:lnTo>
                <a:lnTo>
                  <a:pt x="1015" y="834"/>
                </a:lnTo>
                <a:lnTo>
                  <a:pt x="1007" y="863"/>
                </a:lnTo>
                <a:lnTo>
                  <a:pt x="993" y="890"/>
                </a:lnTo>
                <a:lnTo>
                  <a:pt x="976" y="914"/>
                </a:lnTo>
                <a:lnTo>
                  <a:pt x="954" y="935"/>
                </a:lnTo>
                <a:lnTo>
                  <a:pt x="928" y="952"/>
                </a:lnTo>
                <a:lnTo>
                  <a:pt x="900" y="965"/>
                </a:lnTo>
                <a:lnTo>
                  <a:pt x="870" y="973"/>
                </a:lnTo>
                <a:lnTo>
                  <a:pt x="837" y="976"/>
                </a:lnTo>
                <a:lnTo>
                  <a:pt x="183" y="976"/>
                </a:lnTo>
                <a:lnTo>
                  <a:pt x="150" y="973"/>
                </a:lnTo>
                <a:lnTo>
                  <a:pt x="119" y="965"/>
                </a:lnTo>
                <a:lnTo>
                  <a:pt x="91" y="952"/>
                </a:lnTo>
                <a:lnTo>
                  <a:pt x="65" y="935"/>
                </a:lnTo>
                <a:lnTo>
                  <a:pt x="43" y="914"/>
                </a:lnTo>
                <a:lnTo>
                  <a:pt x="26" y="890"/>
                </a:lnTo>
                <a:lnTo>
                  <a:pt x="12" y="863"/>
                </a:lnTo>
                <a:lnTo>
                  <a:pt x="4" y="834"/>
                </a:lnTo>
                <a:lnTo>
                  <a:pt x="0" y="802"/>
                </a:lnTo>
                <a:lnTo>
                  <a:pt x="0" y="175"/>
                </a:lnTo>
                <a:lnTo>
                  <a:pt x="4" y="143"/>
                </a:lnTo>
                <a:lnTo>
                  <a:pt x="12" y="113"/>
                </a:lnTo>
                <a:lnTo>
                  <a:pt x="26" y="86"/>
                </a:lnTo>
                <a:lnTo>
                  <a:pt x="43" y="62"/>
                </a:lnTo>
                <a:lnTo>
                  <a:pt x="65" y="41"/>
                </a:lnTo>
                <a:lnTo>
                  <a:pt x="91" y="24"/>
                </a:lnTo>
                <a:lnTo>
                  <a:pt x="119" y="11"/>
                </a:lnTo>
                <a:lnTo>
                  <a:pt x="150" y="3"/>
                </a:lnTo>
                <a:lnTo>
                  <a:pt x="183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4" name="Freeform 14">
            <a:extLst>
              <a:ext uri="{FF2B5EF4-FFF2-40B4-BE49-F238E27FC236}">
                <a16:creationId xmlns:a16="http://schemas.microsoft.com/office/drawing/2014/main" id="{84D288C0-0EEE-48E0-8628-C5C7A55E21F6}"/>
              </a:ext>
            </a:extLst>
          </xdr:cNvPr>
          <xdr:cNvSpPr>
            <a:spLocks noEditPoints="1"/>
          </xdr:cNvSpPr>
        </xdr:nvSpPr>
        <xdr:spPr bwMode="auto">
          <a:xfrm>
            <a:off x="186" y="58"/>
            <a:ext cx="20" cy="7"/>
          </a:xfrm>
          <a:custGeom>
            <a:avLst/>
            <a:gdLst>
              <a:gd name="T0" fmla="*/ 336 w 408"/>
              <a:gd name="T1" fmla="*/ 56 h 141"/>
              <a:gd name="T2" fmla="*/ 321 w 408"/>
              <a:gd name="T3" fmla="*/ 70 h 141"/>
              <a:gd name="T4" fmla="*/ 321 w 408"/>
              <a:gd name="T5" fmla="*/ 91 h 141"/>
              <a:gd name="T6" fmla="*/ 336 w 408"/>
              <a:gd name="T7" fmla="*/ 105 h 141"/>
              <a:gd name="T8" fmla="*/ 358 w 408"/>
              <a:gd name="T9" fmla="*/ 105 h 141"/>
              <a:gd name="T10" fmla="*/ 372 w 408"/>
              <a:gd name="T11" fmla="*/ 91 h 141"/>
              <a:gd name="T12" fmla="*/ 372 w 408"/>
              <a:gd name="T13" fmla="*/ 70 h 141"/>
              <a:gd name="T14" fmla="*/ 358 w 408"/>
              <a:gd name="T15" fmla="*/ 56 h 141"/>
              <a:gd name="T16" fmla="*/ 66 w 408"/>
              <a:gd name="T17" fmla="*/ 54 h 141"/>
              <a:gd name="T18" fmla="*/ 46 w 408"/>
              <a:gd name="T19" fmla="*/ 62 h 141"/>
              <a:gd name="T20" fmla="*/ 38 w 408"/>
              <a:gd name="T21" fmla="*/ 80 h 141"/>
              <a:gd name="T22" fmla="*/ 46 w 408"/>
              <a:gd name="T23" fmla="*/ 99 h 141"/>
              <a:gd name="T24" fmla="*/ 66 w 408"/>
              <a:gd name="T25" fmla="*/ 107 h 141"/>
              <a:gd name="T26" fmla="*/ 86 w 408"/>
              <a:gd name="T27" fmla="*/ 99 h 141"/>
              <a:gd name="T28" fmla="*/ 95 w 408"/>
              <a:gd name="T29" fmla="*/ 80 h 141"/>
              <a:gd name="T30" fmla="*/ 86 w 408"/>
              <a:gd name="T31" fmla="*/ 62 h 141"/>
              <a:gd name="T32" fmla="*/ 66 w 408"/>
              <a:gd name="T33" fmla="*/ 54 h 141"/>
              <a:gd name="T34" fmla="*/ 383 w 408"/>
              <a:gd name="T35" fmla="*/ 0 h 141"/>
              <a:gd name="T36" fmla="*/ 408 w 408"/>
              <a:gd name="T37" fmla="*/ 3 h 141"/>
              <a:gd name="T38" fmla="*/ 406 w 408"/>
              <a:gd name="T39" fmla="*/ 95 h 141"/>
              <a:gd name="T40" fmla="*/ 389 w 408"/>
              <a:gd name="T41" fmla="*/ 123 h 141"/>
              <a:gd name="T42" fmla="*/ 361 w 408"/>
              <a:gd name="T43" fmla="*/ 139 h 141"/>
              <a:gd name="T44" fmla="*/ 65 w 408"/>
              <a:gd name="T45" fmla="*/ 141 h 141"/>
              <a:gd name="T46" fmla="*/ 33 w 408"/>
              <a:gd name="T47" fmla="*/ 133 h 141"/>
              <a:gd name="T48" fmla="*/ 10 w 408"/>
              <a:gd name="T49" fmla="*/ 110 h 141"/>
              <a:gd name="T50" fmla="*/ 0 w 408"/>
              <a:gd name="T51" fmla="*/ 78 h 141"/>
              <a:gd name="T52" fmla="*/ 9 w 408"/>
              <a:gd name="T53" fmla="*/ 2 h 141"/>
              <a:gd name="T54" fmla="*/ 38 w 408"/>
              <a:gd name="T55" fmla="*/ 0 h 141"/>
              <a:gd name="T56" fmla="*/ 79 w 408"/>
              <a:gd name="T57" fmla="*/ 3 h 141"/>
              <a:gd name="T58" fmla="*/ 126 w 408"/>
              <a:gd name="T59" fmla="*/ 15 h 141"/>
              <a:gd name="T60" fmla="*/ 174 w 408"/>
              <a:gd name="T61" fmla="*/ 40 h 141"/>
              <a:gd name="T62" fmla="*/ 205 w 408"/>
              <a:gd name="T63" fmla="*/ 65 h 141"/>
              <a:gd name="T64" fmla="*/ 237 w 408"/>
              <a:gd name="T65" fmla="*/ 38 h 141"/>
              <a:gd name="T66" fmla="*/ 291 w 408"/>
              <a:gd name="T67" fmla="*/ 11 h 141"/>
              <a:gd name="T68" fmla="*/ 342 w 408"/>
              <a:gd name="T69" fmla="*/ 1 h 14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</a:cxnLst>
            <a:rect l="0" t="0" r="r" b="b"/>
            <a:pathLst>
              <a:path w="408" h="141">
                <a:moveTo>
                  <a:pt x="347" y="54"/>
                </a:moveTo>
                <a:lnTo>
                  <a:pt x="336" y="56"/>
                </a:lnTo>
                <a:lnTo>
                  <a:pt x="327" y="62"/>
                </a:lnTo>
                <a:lnTo>
                  <a:pt x="321" y="70"/>
                </a:lnTo>
                <a:lnTo>
                  <a:pt x="319" y="80"/>
                </a:lnTo>
                <a:lnTo>
                  <a:pt x="321" y="91"/>
                </a:lnTo>
                <a:lnTo>
                  <a:pt x="327" y="99"/>
                </a:lnTo>
                <a:lnTo>
                  <a:pt x="336" y="105"/>
                </a:lnTo>
                <a:lnTo>
                  <a:pt x="347" y="107"/>
                </a:lnTo>
                <a:lnTo>
                  <a:pt x="358" y="105"/>
                </a:lnTo>
                <a:lnTo>
                  <a:pt x="366" y="99"/>
                </a:lnTo>
                <a:lnTo>
                  <a:pt x="372" y="91"/>
                </a:lnTo>
                <a:lnTo>
                  <a:pt x="374" y="80"/>
                </a:lnTo>
                <a:lnTo>
                  <a:pt x="372" y="70"/>
                </a:lnTo>
                <a:lnTo>
                  <a:pt x="366" y="62"/>
                </a:lnTo>
                <a:lnTo>
                  <a:pt x="358" y="56"/>
                </a:lnTo>
                <a:lnTo>
                  <a:pt x="347" y="54"/>
                </a:lnTo>
                <a:close/>
                <a:moveTo>
                  <a:pt x="66" y="54"/>
                </a:moveTo>
                <a:lnTo>
                  <a:pt x="56" y="56"/>
                </a:lnTo>
                <a:lnTo>
                  <a:pt x="46" y="62"/>
                </a:lnTo>
                <a:lnTo>
                  <a:pt x="40" y="70"/>
                </a:lnTo>
                <a:lnTo>
                  <a:pt x="38" y="80"/>
                </a:lnTo>
                <a:lnTo>
                  <a:pt x="40" y="91"/>
                </a:lnTo>
                <a:lnTo>
                  <a:pt x="46" y="99"/>
                </a:lnTo>
                <a:lnTo>
                  <a:pt x="56" y="105"/>
                </a:lnTo>
                <a:lnTo>
                  <a:pt x="66" y="107"/>
                </a:lnTo>
                <a:lnTo>
                  <a:pt x="77" y="105"/>
                </a:lnTo>
                <a:lnTo>
                  <a:pt x="86" y="99"/>
                </a:lnTo>
                <a:lnTo>
                  <a:pt x="91" y="91"/>
                </a:lnTo>
                <a:lnTo>
                  <a:pt x="95" y="80"/>
                </a:lnTo>
                <a:lnTo>
                  <a:pt x="91" y="70"/>
                </a:lnTo>
                <a:lnTo>
                  <a:pt x="86" y="62"/>
                </a:lnTo>
                <a:lnTo>
                  <a:pt x="77" y="56"/>
                </a:lnTo>
                <a:lnTo>
                  <a:pt x="66" y="54"/>
                </a:lnTo>
                <a:close/>
                <a:moveTo>
                  <a:pt x="364" y="0"/>
                </a:moveTo>
                <a:lnTo>
                  <a:pt x="383" y="0"/>
                </a:lnTo>
                <a:lnTo>
                  <a:pt x="399" y="2"/>
                </a:lnTo>
                <a:lnTo>
                  <a:pt x="408" y="3"/>
                </a:lnTo>
                <a:lnTo>
                  <a:pt x="408" y="78"/>
                </a:lnTo>
                <a:lnTo>
                  <a:pt x="406" y="95"/>
                </a:lnTo>
                <a:lnTo>
                  <a:pt x="400" y="110"/>
                </a:lnTo>
                <a:lnTo>
                  <a:pt x="389" y="123"/>
                </a:lnTo>
                <a:lnTo>
                  <a:pt x="377" y="133"/>
                </a:lnTo>
                <a:lnTo>
                  <a:pt x="361" y="139"/>
                </a:lnTo>
                <a:lnTo>
                  <a:pt x="343" y="141"/>
                </a:lnTo>
                <a:lnTo>
                  <a:pt x="65" y="141"/>
                </a:lnTo>
                <a:lnTo>
                  <a:pt x="48" y="139"/>
                </a:lnTo>
                <a:lnTo>
                  <a:pt x="33" y="133"/>
                </a:lnTo>
                <a:lnTo>
                  <a:pt x="19" y="123"/>
                </a:lnTo>
                <a:lnTo>
                  <a:pt x="10" y="110"/>
                </a:lnTo>
                <a:lnTo>
                  <a:pt x="2" y="95"/>
                </a:lnTo>
                <a:lnTo>
                  <a:pt x="0" y="78"/>
                </a:lnTo>
                <a:lnTo>
                  <a:pt x="0" y="4"/>
                </a:lnTo>
                <a:lnTo>
                  <a:pt x="9" y="2"/>
                </a:lnTo>
                <a:lnTo>
                  <a:pt x="21" y="1"/>
                </a:lnTo>
                <a:lnTo>
                  <a:pt x="38" y="0"/>
                </a:lnTo>
                <a:lnTo>
                  <a:pt x="57" y="1"/>
                </a:lnTo>
                <a:lnTo>
                  <a:pt x="79" y="3"/>
                </a:lnTo>
                <a:lnTo>
                  <a:pt x="102" y="7"/>
                </a:lnTo>
                <a:lnTo>
                  <a:pt x="126" y="15"/>
                </a:lnTo>
                <a:lnTo>
                  <a:pt x="150" y="25"/>
                </a:lnTo>
                <a:lnTo>
                  <a:pt x="174" y="40"/>
                </a:lnTo>
                <a:lnTo>
                  <a:pt x="197" y="59"/>
                </a:lnTo>
                <a:lnTo>
                  <a:pt x="205" y="65"/>
                </a:lnTo>
                <a:lnTo>
                  <a:pt x="211" y="59"/>
                </a:lnTo>
                <a:lnTo>
                  <a:pt x="237" y="38"/>
                </a:lnTo>
                <a:lnTo>
                  <a:pt x="264" y="22"/>
                </a:lnTo>
                <a:lnTo>
                  <a:pt x="291" y="11"/>
                </a:lnTo>
                <a:lnTo>
                  <a:pt x="318" y="4"/>
                </a:lnTo>
                <a:lnTo>
                  <a:pt x="342" y="1"/>
                </a:lnTo>
                <a:lnTo>
                  <a:pt x="364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5" name="Freeform 15">
            <a:extLst>
              <a:ext uri="{FF2B5EF4-FFF2-40B4-BE49-F238E27FC236}">
                <a16:creationId xmlns:a16="http://schemas.microsoft.com/office/drawing/2014/main" id="{165F3B84-1596-4570-A922-817D5FD951DF}"/>
              </a:ext>
            </a:extLst>
          </xdr:cNvPr>
          <xdr:cNvSpPr>
            <a:spLocks noEditPoints="1"/>
          </xdr:cNvSpPr>
        </xdr:nvSpPr>
        <xdr:spPr bwMode="auto">
          <a:xfrm>
            <a:off x="186" y="41"/>
            <a:ext cx="20" cy="19"/>
          </a:xfrm>
          <a:custGeom>
            <a:avLst/>
            <a:gdLst>
              <a:gd name="T0" fmla="*/ 225 w 408"/>
              <a:gd name="T1" fmla="*/ 86 h 365"/>
              <a:gd name="T2" fmla="*/ 215 w 408"/>
              <a:gd name="T3" fmla="*/ 100 h 365"/>
              <a:gd name="T4" fmla="*/ 217 w 408"/>
              <a:gd name="T5" fmla="*/ 156 h 365"/>
              <a:gd name="T6" fmla="*/ 233 w 408"/>
              <a:gd name="T7" fmla="*/ 168 h 365"/>
              <a:gd name="T8" fmla="*/ 386 w 408"/>
              <a:gd name="T9" fmla="*/ 194 h 365"/>
              <a:gd name="T10" fmla="*/ 395 w 408"/>
              <a:gd name="T11" fmla="*/ 180 h 365"/>
              <a:gd name="T12" fmla="*/ 392 w 408"/>
              <a:gd name="T13" fmla="*/ 125 h 365"/>
              <a:gd name="T14" fmla="*/ 377 w 408"/>
              <a:gd name="T15" fmla="*/ 113 h 365"/>
              <a:gd name="T16" fmla="*/ 179 w 408"/>
              <a:gd name="T17" fmla="*/ 86 h 365"/>
              <a:gd name="T18" fmla="*/ 26 w 408"/>
              <a:gd name="T19" fmla="*/ 118 h 365"/>
              <a:gd name="T20" fmla="*/ 17 w 408"/>
              <a:gd name="T21" fmla="*/ 135 h 365"/>
              <a:gd name="T22" fmla="*/ 20 w 408"/>
              <a:gd name="T23" fmla="*/ 189 h 365"/>
              <a:gd name="T24" fmla="*/ 36 w 408"/>
              <a:gd name="T25" fmla="*/ 194 h 365"/>
              <a:gd name="T26" fmla="*/ 188 w 408"/>
              <a:gd name="T27" fmla="*/ 163 h 365"/>
              <a:gd name="T28" fmla="*/ 197 w 408"/>
              <a:gd name="T29" fmla="*/ 146 h 365"/>
              <a:gd name="T30" fmla="*/ 195 w 408"/>
              <a:gd name="T31" fmla="*/ 92 h 365"/>
              <a:gd name="T32" fmla="*/ 179 w 408"/>
              <a:gd name="T33" fmla="*/ 86 h 365"/>
              <a:gd name="T34" fmla="*/ 192 w 408"/>
              <a:gd name="T35" fmla="*/ 14 h 365"/>
              <a:gd name="T36" fmla="*/ 175 w 408"/>
              <a:gd name="T37" fmla="*/ 30 h 365"/>
              <a:gd name="T38" fmla="*/ 175 w 408"/>
              <a:gd name="T39" fmla="*/ 53 h 365"/>
              <a:gd name="T40" fmla="*/ 192 w 408"/>
              <a:gd name="T41" fmla="*/ 69 h 365"/>
              <a:gd name="T42" fmla="*/ 216 w 408"/>
              <a:gd name="T43" fmla="*/ 69 h 365"/>
              <a:gd name="T44" fmla="*/ 233 w 408"/>
              <a:gd name="T45" fmla="*/ 53 h 365"/>
              <a:gd name="T46" fmla="*/ 233 w 408"/>
              <a:gd name="T47" fmla="*/ 30 h 365"/>
              <a:gd name="T48" fmla="*/ 216 w 408"/>
              <a:gd name="T49" fmla="*/ 14 h 365"/>
              <a:gd name="T50" fmla="*/ 75 w 408"/>
              <a:gd name="T51" fmla="*/ 0 h 365"/>
              <a:gd name="T52" fmla="*/ 353 w 408"/>
              <a:gd name="T53" fmla="*/ 3 h 365"/>
              <a:gd name="T54" fmla="*/ 386 w 408"/>
              <a:gd name="T55" fmla="*/ 21 h 365"/>
              <a:gd name="T56" fmla="*/ 406 w 408"/>
              <a:gd name="T57" fmla="*/ 52 h 365"/>
              <a:gd name="T58" fmla="*/ 408 w 408"/>
              <a:gd name="T59" fmla="*/ 310 h 365"/>
              <a:gd name="T60" fmla="*/ 380 w 408"/>
              <a:gd name="T61" fmla="*/ 307 h 365"/>
              <a:gd name="T62" fmla="*/ 337 w 408"/>
              <a:gd name="T63" fmla="*/ 308 h 365"/>
              <a:gd name="T64" fmla="*/ 285 w 408"/>
              <a:gd name="T65" fmla="*/ 319 h 365"/>
              <a:gd name="T66" fmla="*/ 231 w 408"/>
              <a:gd name="T67" fmla="*/ 345 h 365"/>
              <a:gd name="T68" fmla="*/ 177 w 408"/>
              <a:gd name="T69" fmla="*/ 345 h 365"/>
              <a:gd name="T70" fmla="*/ 123 w 408"/>
              <a:gd name="T71" fmla="*/ 319 h 365"/>
              <a:gd name="T72" fmla="*/ 71 w 408"/>
              <a:gd name="T73" fmla="*/ 309 h 365"/>
              <a:gd name="T74" fmla="*/ 28 w 408"/>
              <a:gd name="T75" fmla="*/ 308 h 365"/>
              <a:gd name="T76" fmla="*/ 0 w 408"/>
              <a:gd name="T77" fmla="*/ 310 h 365"/>
              <a:gd name="T78" fmla="*/ 3 w 408"/>
              <a:gd name="T79" fmla="*/ 52 h 365"/>
              <a:gd name="T80" fmla="*/ 22 w 408"/>
              <a:gd name="T81" fmla="*/ 21 h 365"/>
              <a:gd name="T82" fmla="*/ 55 w 408"/>
              <a:gd name="T83" fmla="*/ 3 h 36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</a:cxnLst>
            <a:rect l="0" t="0" r="r" b="b"/>
            <a:pathLst>
              <a:path w="408" h="365">
                <a:moveTo>
                  <a:pt x="233" y="86"/>
                </a:moveTo>
                <a:lnTo>
                  <a:pt x="225" y="86"/>
                </a:lnTo>
                <a:lnTo>
                  <a:pt x="217" y="92"/>
                </a:lnTo>
                <a:lnTo>
                  <a:pt x="215" y="100"/>
                </a:lnTo>
                <a:lnTo>
                  <a:pt x="215" y="146"/>
                </a:lnTo>
                <a:lnTo>
                  <a:pt x="217" y="156"/>
                </a:lnTo>
                <a:lnTo>
                  <a:pt x="225" y="163"/>
                </a:lnTo>
                <a:lnTo>
                  <a:pt x="233" y="168"/>
                </a:lnTo>
                <a:lnTo>
                  <a:pt x="377" y="194"/>
                </a:lnTo>
                <a:lnTo>
                  <a:pt x="386" y="194"/>
                </a:lnTo>
                <a:lnTo>
                  <a:pt x="392" y="189"/>
                </a:lnTo>
                <a:lnTo>
                  <a:pt x="395" y="180"/>
                </a:lnTo>
                <a:lnTo>
                  <a:pt x="395" y="135"/>
                </a:lnTo>
                <a:lnTo>
                  <a:pt x="392" y="125"/>
                </a:lnTo>
                <a:lnTo>
                  <a:pt x="386" y="118"/>
                </a:lnTo>
                <a:lnTo>
                  <a:pt x="377" y="113"/>
                </a:lnTo>
                <a:lnTo>
                  <a:pt x="233" y="86"/>
                </a:lnTo>
                <a:close/>
                <a:moveTo>
                  <a:pt x="179" y="86"/>
                </a:moveTo>
                <a:lnTo>
                  <a:pt x="36" y="113"/>
                </a:lnTo>
                <a:lnTo>
                  <a:pt x="26" y="118"/>
                </a:lnTo>
                <a:lnTo>
                  <a:pt x="20" y="125"/>
                </a:lnTo>
                <a:lnTo>
                  <a:pt x="17" y="135"/>
                </a:lnTo>
                <a:lnTo>
                  <a:pt x="17" y="180"/>
                </a:lnTo>
                <a:lnTo>
                  <a:pt x="20" y="189"/>
                </a:lnTo>
                <a:lnTo>
                  <a:pt x="26" y="194"/>
                </a:lnTo>
                <a:lnTo>
                  <a:pt x="36" y="194"/>
                </a:lnTo>
                <a:lnTo>
                  <a:pt x="179" y="168"/>
                </a:lnTo>
                <a:lnTo>
                  <a:pt x="188" y="163"/>
                </a:lnTo>
                <a:lnTo>
                  <a:pt x="195" y="156"/>
                </a:lnTo>
                <a:lnTo>
                  <a:pt x="197" y="146"/>
                </a:lnTo>
                <a:lnTo>
                  <a:pt x="197" y="100"/>
                </a:lnTo>
                <a:lnTo>
                  <a:pt x="195" y="92"/>
                </a:lnTo>
                <a:lnTo>
                  <a:pt x="188" y="86"/>
                </a:lnTo>
                <a:lnTo>
                  <a:pt x="179" y="86"/>
                </a:lnTo>
                <a:close/>
                <a:moveTo>
                  <a:pt x="205" y="11"/>
                </a:moveTo>
                <a:lnTo>
                  <a:pt x="192" y="14"/>
                </a:lnTo>
                <a:lnTo>
                  <a:pt x="183" y="20"/>
                </a:lnTo>
                <a:lnTo>
                  <a:pt x="175" y="30"/>
                </a:lnTo>
                <a:lnTo>
                  <a:pt x="173" y="41"/>
                </a:lnTo>
                <a:lnTo>
                  <a:pt x="175" y="53"/>
                </a:lnTo>
                <a:lnTo>
                  <a:pt x="183" y="62"/>
                </a:lnTo>
                <a:lnTo>
                  <a:pt x="192" y="69"/>
                </a:lnTo>
                <a:lnTo>
                  <a:pt x="205" y="71"/>
                </a:lnTo>
                <a:lnTo>
                  <a:pt x="216" y="69"/>
                </a:lnTo>
                <a:lnTo>
                  <a:pt x="227" y="62"/>
                </a:lnTo>
                <a:lnTo>
                  <a:pt x="233" y="53"/>
                </a:lnTo>
                <a:lnTo>
                  <a:pt x="235" y="41"/>
                </a:lnTo>
                <a:lnTo>
                  <a:pt x="233" y="30"/>
                </a:lnTo>
                <a:lnTo>
                  <a:pt x="227" y="20"/>
                </a:lnTo>
                <a:lnTo>
                  <a:pt x="216" y="14"/>
                </a:lnTo>
                <a:lnTo>
                  <a:pt x="205" y="11"/>
                </a:lnTo>
                <a:close/>
                <a:moveTo>
                  <a:pt x="75" y="0"/>
                </a:moveTo>
                <a:lnTo>
                  <a:pt x="334" y="0"/>
                </a:lnTo>
                <a:lnTo>
                  <a:pt x="353" y="3"/>
                </a:lnTo>
                <a:lnTo>
                  <a:pt x="371" y="10"/>
                </a:lnTo>
                <a:lnTo>
                  <a:pt x="386" y="21"/>
                </a:lnTo>
                <a:lnTo>
                  <a:pt x="399" y="35"/>
                </a:lnTo>
                <a:lnTo>
                  <a:pt x="406" y="52"/>
                </a:lnTo>
                <a:lnTo>
                  <a:pt x="408" y="71"/>
                </a:lnTo>
                <a:lnTo>
                  <a:pt x="408" y="310"/>
                </a:lnTo>
                <a:lnTo>
                  <a:pt x="396" y="308"/>
                </a:lnTo>
                <a:lnTo>
                  <a:pt x="380" y="307"/>
                </a:lnTo>
                <a:lnTo>
                  <a:pt x="360" y="307"/>
                </a:lnTo>
                <a:lnTo>
                  <a:pt x="337" y="308"/>
                </a:lnTo>
                <a:lnTo>
                  <a:pt x="312" y="312"/>
                </a:lnTo>
                <a:lnTo>
                  <a:pt x="285" y="319"/>
                </a:lnTo>
                <a:lnTo>
                  <a:pt x="258" y="330"/>
                </a:lnTo>
                <a:lnTo>
                  <a:pt x="231" y="345"/>
                </a:lnTo>
                <a:lnTo>
                  <a:pt x="205" y="365"/>
                </a:lnTo>
                <a:lnTo>
                  <a:pt x="177" y="345"/>
                </a:lnTo>
                <a:lnTo>
                  <a:pt x="150" y="330"/>
                </a:lnTo>
                <a:lnTo>
                  <a:pt x="123" y="319"/>
                </a:lnTo>
                <a:lnTo>
                  <a:pt x="97" y="313"/>
                </a:lnTo>
                <a:lnTo>
                  <a:pt x="71" y="309"/>
                </a:lnTo>
                <a:lnTo>
                  <a:pt x="48" y="307"/>
                </a:lnTo>
                <a:lnTo>
                  <a:pt x="28" y="308"/>
                </a:lnTo>
                <a:lnTo>
                  <a:pt x="12" y="309"/>
                </a:lnTo>
                <a:lnTo>
                  <a:pt x="0" y="310"/>
                </a:lnTo>
                <a:lnTo>
                  <a:pt x="0" y="71"/>
                </a:lnTo>
                <a:lnTo>
                  <a:pt x="3" y="52"/>
                </a:lnTo>
                <a:lnTo>
                  <a:pt x="11" y="35"/>
                </a:lnTo>
                <a:lnTo>
                  <a:pt x="22" y="21"/>
                </a:lnTo>
                <a:lnTo>
                  <a:pt x="37" y="10"/>
                </a:lnTo>
                <a:lnTo>
                  <a:pt x="55" y="3"/>
                </a:lnTo>
                <a:lnTo>
                  <a:pt x="75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" name="Freeform 16">
            <a:extLst>
              <a:ext uri="{FF2B5EF4-FFF2-40B4-BE49-F238E27FC236}">
                <a16:creationId xmlns:a16="http://schemas.microsoft.com/office/drawing/2014/main" id="{4C8564A8-20C4-45E3-B7D7-541CB73E593C}"/>
              </a:ext>
            </a:extLst>
          </xdr:cNvPr>
          <xdr:cNvSpPr>
            <a:spLocks/>
          </xdr:cNvSpPr>
        </xdr:nvSpPr>
        <xdr:spPr bwMode="auto">
          <a:xfrm>
            <a:off x="187" y="66"/>
            <a:ext cx="6" cy="4"/>
          </a:xfrm>
          <a:custGeom>
            <a:avLst/>
            <a:gdLst>
              <a:gd name="T0" fmla="*/ 91 w 117"/>
              <a:gd name="T1" fmla="*/ 0 h 79"/>
              <a:gd name="T2" fmla="*/ 117 w 117"/>
              <a:gd name="T3" fmla="*/ 0 h 79"/>
              <a:gd name="T4" fmla="*/ 50 w 117"/>
              <a:gd name="T5" fmla="*/ 79 h 79"/>
              <a:gd name="T6" fmla="*/ 0 w 117"/>
              <a:gd name="T7" fmla="*/ 79 h 79"/>
              <a:gd name="T8" fmla="*/ 91 w 117"/>
              <a:gd name="T9" fmla="*/ 0 h 7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17" h="79">
                <a:moveTo>
                  <a:pt x="91" y="0"/>
                </a:moveTo>
                <a:lnTo>
                  <a:pt x="117" y="0"/>
                </a:lnTo>
                <a:lnTo>
                  <a:pt x="50" y="79"/>
                </a:lnTo>
                <a:lnTo>
                  <a:pt x="0" y="79"/>
                </a:lnTo>
                <a:lnTo>
                  <a:pt x="91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7" name="Freeform 17">
            <a:extLst>
              <a:ext uri="{FF2B5EF4-FFF2-40B4-BE49-F238E27FC236}">
                <a16:creationId xmlns:a16="http://schemas.microsoft.com/office/drawing/2014/main" id="{BF3E029B-BBAB-4815-AB49-AC7B1E8D7A61}"/>
              </a:ext>
            </a:extLst>
          </xdr:cNvPr>
          <xdr:cNvSpPr>
            <a:spLocks/>
          </xdr:cNvSpPr>
        </xdr:nvSpPr>
        <xdr:spPr bwMode="auto">
          <a:xfrm>
            <a:off x="200" y="66"/>
            <a:ext cx="6" cy="4"/>
          </a:xfrm>
          <a:custGeom>
            <a:avLst/>
            <a:gdLst>
              <a:gd name="T0" fmla="*/ 0 w 115"/>
              <a:gd name="T1" fmla="*/ 0 h 79"/>
              <a:gd name="T2" fmla="*/ 25 w 115"/>
              <a:gd name="T3" fmla="*/ 0 h 79"/>
              <a:gd name="T4" fmla="*/ 115 w 115"/>
              <a:gd name="T5" fmla="*/ 79 h 79"/>
              <a:gd name="T6" fmla="*/ 65 w 115"/>
              <a:gd name="T7" fmla="*/ 79 h 79"/>
              <a:gd name="T8" fmla="*/ 0 w 115"/>
              <a:gd name="T9" fmla="*/ 0 h 7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15" h="79">
                <a:moveTo>
                  <a:pt x="0" y="0"/>
                </a:moveTo>
                <a:lnTo>
                  <a:pt x="25" y="0"/>
                </a:lnTo>
                <a:lnTo>
                  <a:pt x="115" y="79"/>
                </a:lnTo>
                <a:lnTo>
                  <a:pt x="65" y="79"/>
                </a:lnTo>
                <a:lnTo>
                  <a:pt x="0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8" name="Freeform 18">
            <a:extLst>
              <a:ext uri="{FF2B5EF4-FFF2-40B4-BE49-F238E27FC236}">
                <a16:creationId xmlns:a16="http://schemas.microsoft.com/office/drawing/2014/main" id="{95663F3A-36F6-4790-BF9F-99F8F5B7CCAD}"/>
              </a:ext>
            </a:extLst>
          </xdr:cNvPr>
          <xdr:cNvSpPr>
            <a:spLocks noEditPoints="1"/>
          </xdr:cNvSpPr>
        </xdr:nvSpPr>
        <xdr:spPr bwMode="auto">
          <a:xfrm>
            <a:off x="171" y="30"/>
            <a:ext cx="51" cy="51"/>
          </a:xfrm>
          <a:custGeom>
            <a:avLst/>
            <a:gdLst>
              <a:gd name="T0" fmla="*/ 152 w 1018"/>
              <a:gd name="T1" fmla="*/ 19 h 976"/>
              <a:gd name="T2" fmla="*/ 100 w 1018"/>
              <a:gd name="T3" fmla="*/ 38 h 976"/>
              <a:gd name="T4" fmla="*/ 57 w 1018"/>
              <a:gd name="T5" fmla="*/ 73 h 976"/>
              <a:gd name="T6" fmla="*/ 28 w 1018"/>
              <a:gd name="T7" fmla="*/ 119 h 976"/>
              <a:gd name="T8" fmla="*/ 18 w 1018"/>
              <a:gd name="T9" fmla="*/ 175 h 976"/>
              <a:gd name="T10" fmla="*/ 20 w 1018"/>
              <a:gd name="T11" fmla="*/ 831 h 976"/>
              <a:gd name="T12" fmla="*/ 40 w 1018"/>
              <a:gd name="T13" fmla="*/ 882 h 976"/>
              <a:gd name="T14" fmla="*/ 77 w 1018"/>
              <a:gd name="T15" fmla="*/ 923 h 976"/>
              <a:gd name="T16" fmla="*/ 125 w 1018"/>
              <a:gd name="T17" fmla="*/ 950 h 976"/>
              <a:gd name="T18" fmla="*/ 182 w 1018"/>
              <a:gd name="T19" fmla="*/ 960 h 976"/>
              <a:gd name="T20" fmla="*/ 866 w 1018"/>
              <a:gd name="T21" fmla="*/ 957 h 976"/>
              <a:gd name="T22" fmla="*/ 920 w 1018"/>
              <a:gd name="T23" fmla="*/ 938 h 976"/>
              <a:gd name="T24" fmla="*/ 963 w 1018"/>
              <a:gd name="T25" fmla="*/ 904 h 976"/>
              <a:gd name="T26" fmla="*/ 991 w 1018"/>
              <a:gd name="T27" fmla="*/ 857 h 976"/>
              <a:gd name="T28" fmla="*/ 1001 w 1018"/>
              <a:gd name="T29" fmla="*/ 802 h 976"/>
              <a:gd name="T30" fmla="*/ 998 w 1018"/>
              <a:gd name="T31" fmla="*/ 147 h 976"/>
              <a:gd name="T32" fmla="*/ 978 w 1018"/>
              <a:gd name="T33" fmla="*/ 95 h 976"/>
              <a:gd name="T34" fmla="*/ 943 w 1018"/>
              <a:gd name="T35" fmla="*/ 54 h 976"/>
              <a:gd name="T36" fmla="*/ 893 w 1018"/>
              <a:gd name="T37" fmla="*/ 27 h 976"/>
              <a:gd name="T38" fmla="*/ 837 w 1018"/>
              <a:gd name="T39" fmla="*/ 17 h 976"/>
              <a:gd name="T40" fmla="*/ 182 w 1018"/>
              <a:gd name="T41" fmla="*/ 0 h 976"/>
              <a:gd name="T42" fmla="*/ 869 w 1018"/>
              <a:gd name="T43" fmla="*/ 3 h 976"/>
              <a:gd name="T44" fmla="*/ 928 w 1018"/>
              <a:gd name="T45" fmla="*/ 24 h 976"/>
              <a:gd name="T46" fmla="*/ 975 w 1018"/>
              <a:gd name="T47" fmla="*/ 62 h 976"/>
              <a:gd name="T48" fmla="*/ 1007 w 1018"/>
              <a:gd name="T49" fmla="*/ 113 h 976"/>
              <a:gd name="T50" fmla="*/ 1018 w 1018"/>
              <a:gd name="T51" fmla="*/ 175 h 976"/>
              <a:gd name="T52" fmla="*/ 1015 w 1018"/>
              <a:gd name="T53" fmla="*/ 834 h 976"/>
              <a:gd name="T54" fmla="*/ 993 w 1018"/>
              <a:gd name="T55" fmla="*/ 890 h 976"/>
              <a:gd name="T56" fmla="*/ 953 w 1018"/>
              <a:gd name="T57" fmla="*/ 935 h 976"/>
              <a:gd name="T58" fmla="*/ 900 w 1018"/>
              <a:gd name="T59" fmla="*/ 965 h 976"/>
              <a:gd name="T60" fmla="*/ 837 w 1018"/>
              <a:gd name="T61" fmla="*/ 976 h 976"/>
              <a:gd name="T62" fmla="*/ 150 w 1018"/>
              <a:gd name="T63" fmla="*/ 973 h 976"/>
              <a:gd name="T64" fmla="*/ 90 w 1018"/>
              <a:gd name="T65" fmla="*/ 952 h 976"/>
              <a:gd name="T66" fmla="*/ 43 w 1018"/>
              <a:gd name="T67" fmla="*/ 914 h 976"/>
              <a:gd name="T68" fmla="*/ 12 w 1018"/>
              <a:gd name="T69" fmla="*/ 863 h 976"/>
              <a:gd name="T70" fmla="*/ 0 w 1018"/>
              <a:gd name="T71" fmla="*/ 802 h 976"/>
              <a:gd name="T72" fmla="*/ 3 w 1018"/>
              <a:gd name="T73" fmla="*/ 143 h 976"/>
              <a:gd name="T74" fmla="*/ 25 w 1018"/>
              <a:gd name="T75" fmla="*/ 86 h 976"/>
              <a:gd name="T76" fmla="*/ 65 w 1018"/>
              <a:gd name="T77" fmla="*/ 41 h 976"/>
              <a:gd name="T78" fmla="*/ 119 w 1018"/>
              <a:gd name="T79" fmla="*/ 11 h 976"/>
              <a:gd name="T80" fmla="*/ 182 w 1018"/>
              <a:gd name="T81" fmla="*/ 0 h 9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</a:cxnLst>
            <a:rect l="0" t="0" r="r" b="b"/>
            <a:pathLst>
              <a:path w="1018" h="976">
                <a:moveTo>
                  <a:pt x="182" y="17"/>
                </a:moveTo>
                <a:lnTo>
                  <a:pt x="152" y="19"/>
                </a:lnTo>
                <a:lnTo>
                  <a:pt x="125" y="27"/>
                </a:lnTo>
                <a:lnTo>
                  <a:pt x="100" y="38"/>
                </a:lnTo>
                <a:lnTo>
                  <a:pt x="77" y="54"/>
                </a:lnTo>
                <a:lnTo>
                  <a:pt x="57" y="73"/>
                </a:lnTo>
                <a:lnTo>
                  <a:pt x="40" y="95"/>
                </a:lnTo>
                <a:lnTo>
                  <a:pt x="28" y="119"/>
                </a:lnTo>
                <a:lnTo>
                  <a:pt x="20" y="147"/>
                </a:lnTo>
                <a:lnTo>
                  <a:pt x="18" y="175"/>
                </a:lnTo>
                <a:lnTo>
                  <a:pt x="18" y="802"/>
                </a:lnTo>
                <a:lnTo>
                  <a:pt x="20" y="831"/>
                </a:lnTo>
                <a:lnTo>
                  <a:pt x="28" y="857"/>
                </a:lnTo>
                <a:lnTo>
                  <a:pt x="40" y="882"/>
                </a:lnTo>
                <a:lnTo>
                  <a:pt x="57" y="904"/>
                </a:lnTo>
                <a:lnTo>
                  <a:pt x="77" y="923"/>
                </a:lnTo>
                <a:lnTo>
                  <a:pt x="100" y="938"/>
                </a:lnTo>
                <a:lnTo>
                  <a:pt x="125" y="950"/>
                </a:lnTo>
                <a:lnTo>
                  <a:pt x="152" y="957"/>
                </a:lnTo>
                <a:lnTo>
                  <a:pt x="182" y="960"/>
                </a:lnTo>
                <a:lnTo>
                  <a:pt x="837" y="960"/>
                </a:lnTo>
                <a:lnTo>
                  <a:pt x="866" y="957"/>
                </a:lnTo>
                <a:lnTo>
                  <a:pt x="893" y="950"/>
                </a:lnTo>
                <a:lnTo>
                  <a:pt x="920" y="938"/>
                </a:lnTo>
                <a:lnTo>
                  <a:pt x="943" y="923"/>
                </a:lnTo>
                <a:lnTo>
                  <a:pt x="963" y="904"/>
                </a:lnTo>
                <a:lnTo>
                  <a:pt x="978" y="882"/>
                </a:lnTo>
                <a:lnTo>
                  <a:pt x="991" y="857"/>
                </a:lnTo>
                <a:lnTo>
                  <a:pt x="998" y="831"/>
                </a:lnTo>
                <a:lnTo>
                  <a:pt x="1001" y="802"/>
                </a:lnTo>
                <a:lnTo>
                  <a:pt x="1001" y="175"/>
                </a:lnTo>
                <a:lnTo>
                  <a:pt x="998" y="147"/>
                </a:lnTo>
                <a:lnTo>
                  <a:pt x="991" y="119"/>
                </a:lnTo>
                <a:lnTo>
                  <a:pt x="978" y="95"/>
                </a:lnTo>
                <a:lnTo>
                  <a:pt x="963" y="73"/>
                </a:lnTo>
                <a:lnTo>
                  <a:pt x="943" y="54"/>
                </a:lnTo>
                <a:lnTo>
                  <a:pt x="920" y="38"/>
                </a:lnTo>
                <a:lnTo>
                  <a:pt x="893" y="27"/>
                </a:lnTo>
                <a:lnTo>
                  <a:pt x="866" y="19"/>
                </a:lnTo>
                <a:lnTo>
                  <a:pt x="837" y="17"/>
                </a:lnTo>
                <a:lnTo>
                  <a:pt x="182" y="17"/>
                </a:lnTo>
                <a:close/>
                <a:moveTo>
                  <a:pt x="182" y="0"/>
                </a:moveTo>
                <a:lnTo>
                  <a:pt x="837" y="0"/>
                </a:lnTo>
                <a:lnTo>
                  <a:pt x="869" y="3"/>
                </a:lnTo>
                <a:lnTo>
                  <a:pt x="900" y="11"/>
                </a:lnTo>
                <a:lnTo>
                  <a:pt x="928" y="24"/>
                </a:lnTo>
                <a:lnTo>
                  <a:pt x="953" y="41"/>
                </a:lnTo>
                <a:lnTo>
                  <a:pt x="975" y="62"/>
                </a:lnTo>
                <a:lnTo>
                  <a:pt x="993" y="86"/>
                </a:lnTo>
                <a:lnTo>
                  <a:pt x="1007" y="113"/>
                </a:lnTo>
                <a:lnTo>
                  <a:pt x="1015" y="143"/>
                </a:lnTo>
                <a:lnTo>
                  <a:pt x="1018" y="175"/>
                </a:lnTo>
                <a:lnTo>
                  <a:pt x="1018" y="802"/>
                </a:lnTo>
                <a:lnTo>
                  <a:pt x="1015" y="834"/>
                </a:lnTo>
                <a:lnTo>
                  <a:pt x="1007" y="863"/>
                </a:lnTo>
                <a:lnTo>
                  <a:pt x="993" y="890"/>
                </a:lnTo>
                <a:lnTo>
                  <a:pt x="975" y="914"/>
                </a:lnTo>
                <a:lnTo>
                  <a:pt x="953" y="935"/>
                </a:lnTo>
                <a:lnTo>
                  <a:pt x="928" y="952"/>
                </a:lnTo>
                <a:lnTo>
                  <a:pt x="900" y="965"/>
                </a:lnTo>
                <a:lnTo>
                  <a:pt x="869" y="973"/>
                </a:lnTo>
                <a:lnTo>
                  <a:pt x="837" y="976"/>
                </a:lnTo>
                <a:lnTo>
                  <a:pt x="182" y="976"/>
                </a:lnTo>
                <a:lnTo>
                  <a:pt x="150" y="973"/>
                </a:lnTo>
                <a:lnTo>
                  <a:pt x="119" y="965"/>
                </a:lnTo>
                <a:lnTo>
                  <a:pt x="90" y="952"/>
                </a:lnTo>
                <a:lnTo>
                  <a:pt x="65" y="935"/>
                </a:lnTo>
                <a:lnTo>
                  <a:pt x="43" y="914"/>
                </a:lnTo>
                <a:lnTo>
                  <a:pt x="25" y="890"/>
                </a:lnTo>
                <a:lnTo>
                  <a:pt x="12" y="863"/>
                </a:lnTo>
                <a:lnTo>
                  <a:pt x="3" y="834"/>
                </a:lnTo>
                <a:lnTo>
                  <a:pt x="0" y="802"/>
                </a:lnTo>
                <a:lnTo>
                  <a:pt x="0" y="175"/>
                </a:lnTo>
                <a:lnTo>
                  <a:pt x="3" y="143"/>
                </a:lnTo>
                <a:lnTo>
                  <a:pt x="12" y="113"/>
                </a:lnTo>
                <a:lnTo>
                  <a:pt x="25" y="86"/>
                </a:lnTo>
                <a:lnTo>
                  <a:pt x="43" y="62"/>
                </a:lnTo>
                <a:lnTo>
                  <a:pt x="65" y="41"/>
                </a:lnTo>
                <a:lnTo>
                  <a:pt x="90" y="24"/>
                </a:lnTo>
                <a:lnTo>
                  <a:pt x="119" y="11"/>
                </a:lnTo>
                <a:lnTo>
                  <a:pt x="150" y="3"/>
                </a:lnTo>
                <a:lnTo>
                  <a:pt x="182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9" name="Freeform 19">
            <a:extLst>
              <a:ext uri="{FF2B5EF4-FFF2-40B4-BE49-F238E27FC236}">
                <a16:creationId xmlns:a16="http://schemas.microsoft.com/office/drawing/2014/main" id="{6A445587-3DE3-4552-83A0-118A93895C79}"/>
              </a:ext>
            </a:extLst>
          </xdr:cNvPr>
          <xdr:cNvSpPr>
            <a:spLocks noEditPoints="1"/>
          </xdr:cNvSpPr>
        </xdr:nvSpPr>
        <xdr:spPr bwMode="auto">
          <a:xfrm>
            <a:off x="237" y="44"/>
            <a:ext cx="30" cy="23"/>
          </a:xfrm>
          <a:custGeom>
            <a:avLst/>
            <a:gdLst>
              <a:gd name="T0" fmla="*/ 482 w 594"/>
              <a:gd name="T1" fmla="*/ 190 h 431"/>
              <a:gd name="T2" fmla="*/ 465 w 594"/>
              <a:gd name="T3" fmla="*/ 211 h 431"/>
              <a:gd name="T4" fmla="*/ 465 w 594"/>
              <a:gd name="T5" fmla="*/ 237 h 431"/>
              <a:gd name="T6" fmla="*/ 480 w 594"/>
              <a:gd name="T7" fmla="*/ 257 h 431"/>
              <a:gd name="T8" fmla="*/ 504 w 594"/>
              <a:gd name="T9" fmla="*/ 264 h 431"/>
              <a:gd name="T10" fmla="*/ 528 w 594"/>
              <a:gd name="T11" fmla="*/ 257 h 431"/>
              <a:gd name="T12" fmla="*/ 544 w 594"/>
              <a:gd name="T13" fmla="*/ 237 h 431"/>
              <a:gd name="T14" fmla="*/ 543 w 594"/>
              <a:gd name="T15" fmla="*/ 211 h 431"/>
              <a:gd name="T16" fmla="*/ 526 w 594"/>
              <a:gd name="T17" fmla="*/ 190 h 431"/>
              <a:gd name="T18" fmla="*/ 495 w 594"/>
              <a:gd name="T19" fmla="*/ 185 h 431"/>
              <a:gd name="T20" fmla="*/ 70 w 594"/>
              <a:gd name="T21" fmla="*/ 190 h 431"/>
              <a:gd name="T22" fmla="*/ 53 w 594"/>
              <a:gd name="T23" fmla="*/ 211 h 431"/>
              <a:gd name="T24" fmla="*/ 52 w 594"/>
              <a:gd name="T25" fmla="*/ 237 h 431"/>
              <a:gd name="T26" fmla="*/ 67 w 594"/>
              <a:gd name="T27" fmla="*/ 257 h 431"/>
              <a:gd name="T28" fmla="*/ 92 w 594"/>
              <a:gd name="T29" fmla="*/ 264 h 431"/>
              <a:gd name="T30" fmla="*/ 116 w 594"/>
              <a:gd name="T31" fmla="*/ 257 h 431"/>
              <a:gd name="T32" fmla="*/ 130 w 594"/>
              <a:gd name="T33" fmla="*/ 237 h 431"/>
              <a:gd name="T34" fmla="*/ 130 w 594"/>
              <a:gd name="T35" fmla="*/ 211 h 431"/>
              <a:gd name="T36" fmla="*/ 113 w 594"/>
              <a:gd name="T37" fmla="*/ 190 h 431"/>
              <a:gd name="T38" fmla="*/ 82 w 594"/>
              <a:gd name="T39" fmla="*/ 185 h 431"/>
              <a:gd name="T40" fmla="*/ 153 w 594"/>
              <a:gd name="T41" fmla="*/ 37 h 431"/>
              <a:gd name="T42" fmla="*/ 145 w 594"/>
              <a:gd name="T43" fmla="*/ 43 h 431"/>
              <a:gd name="T44" fmla="*/ 99 w 594"/>
              <a:gd name="T45" fmla="*/ 147 h 431"/>
              <a:gd name="T46" fmla="*/ 450 w 594"/>
              <a:gd name="T47" fmla="*/ 46 h 431"/>
              <a:gd name="T48" fmla="*/ 445 w 594"/>
              <a:gd name="T49" fmla="*/ 39 h 431"/>
              <a:gd name="T50" fmla="*/ 437 w 594"/>
              <a:gd name="T51" fmla="*/ 37 h 431"/>
              <a:gd name="T52" fmla="*/ 154 w 594"/>
              <a:gd name="T53" fmla="*/ 0 h 431"/>
              <a:gd name="T54" fmla="*/ 454 w 594"/>
              <a:gd name="T55" fmla="*/ 2 h 431"/>
              <a:gd name="T56" fmla="*/ 482 w 594"/>
              <a:gd name="T57" fmla="*/ 19 h 431"/>
              <a:gd name="T58" fmla="*/ 540 w 594"/>
              <a:gd name="T59" fmla="*/ 147 h 431"/>
              <a:gd name="T60" fmla="*/ 562 w 594"/>
              <a:gd name="T61" fmla="*/ 150 h 431"/>
              <a:gd name="T62" fmla="*/ 586 w 594"/>
              <a:gd name="T63" fmla="*/ 165 h 431"/>
              <a:gd name="T64" fmla="*/ 594 w 594"/>
              <a:gd name="T65" fmla="*/ 191 h 431"/>
              <a:gd name="T66" fmla="*/ 550 w 594"/>
              <a:gd name="T67" fmla="*/ 344 h 431"/>
              <a:gd name="T68" fmla="*/ 550 w 594"/>
              <a:gd name="T69" fmla="*/ 367 h 431"/>
              <a:gd name="T70" fmla="*/ 551 w 594"/>
              <a:gd name="T71" fmla="*/ 389 h 431"/>
              <a:gd name="T72" fmla="*/ 543 w 594"/>
              <a:gd name="T73" fmla="*/ 414 h 431"/>
              <a:gd name="T74" fmla="*/ 521 w 594"/>
              <a:gd name="T75" fmla="*/ 429 h 431"/>
              <a:gd name="T76" fmla="*/ 492 w 594"/>
              <a:gd name="T77" fmla="*/ 429 h 431"/>
              <a:gd name="T78" fmla="*/ 471 w 594"/>
              <a:gd name="T79" fmla="*/ 414 h 431"/>
              <a:gd name="T80" fmla="*/ 463 w 594"/>
              <a:gd name="T81" fmla="*/ 389 h 431"/>
              <a:gd name="T82" fmla="*/ 133 w 594"/>
              <a:gd name="T83" fmla="*/ 344 h 431"/>
              <a:gd name="T84" fmla="*/ 130 w 594"/>
              <a:gd name="T85" fmla="*/ 402 h 431"/>
              <a:gd name="T86" fmla="*/ 115 w 594"/>
              <a:gd name="T87" fmla="*/ 423 h 431"/>
              <a:gd name="T88" fmla="*/ 89 w 594"/>
              <a:gd name="T89" fmla="*/ 431 h 431"/>
              <a:gd name="T90" fmla="*/ 62 w 594"/>
              <a:gd name="T91" fmla="*/ 423 h 431"/>
              <a:gd name="T92" fmla="*/ 47 w 594"/>
              <a:gd name="T93" fmla="*/ 402 h 431"/>
              <a:gd name="T94" fmla="*/ 45 w 594"/>
              <a:gd name="T95" fmla="*/ 380 h 431"/>
              <a:gd name="T96" fmla="*/ 46 w 594"/>
              <a:gd name="T97" fmla="*/ 354 h 431"/>
              <a:gd name="T98" fmla="*/ 0 w 594"/>
              <a:gd name="T99" fmla="*/ 344 h 431"/>
              <a:gd name="T100" fmla="*/ 3 w 594"/>
              <a:gd name="T101" fmla="*/ 177 h 431"/>
              <a:gd name="T102" fmla="*/ 19 w 594"/>
              <a:gd name="T103" fmla="*/ 156 h 431"/>
              <a:gd name="T104" fmla="*/ 47 w 594"/>
              <a:gd name="T105" fmla="*/ 147 h 431"/>
              <a:gd name="T106" fmla="*/ 103 w 594"/>
              <a:gd name="T107" fmla="*/ 32 h 431"/>
              <a:gd name="T108" fmla="*/ 123 w 594"/>
              <a:gd name="T109" fmla="*/ 9 h 431"/>
              <a:gd name="T110" fmla="*/ 154 w 594"/>
              <a:gd name="T111" fmla="*/ 0 h 4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</a:cxnLst>
            <a:rect l="0" t="0" r="r" b="b"/>
            <a:pathLst>
              <a:path w="594" h="431">
                <a:moveTo>
                  <a:pt x="495" y="185"/>
                </a:moveTo>
                <a:lnTo>
                  <a:pt x="482" y="190"/>
                </a:lnTo>
                <a:lnTo>
                  <a:pt x="472" y="199"/>
                </a:lnTo>
                <a:lnTo>
                  <a:pt x="465" y="211"/>
                </a:lnTo>
                <a:lnTo>
                  <a:pt x="463" y="225"/>
                </a:lnTo>
                <a:lnTo>
                  <a:pt x="465" y="237"/>
                </a:lnTo>
                <a:lnTo>
                  <a:pt x="470" y="248"/>
                </a:lnTo>
                <a:lnTo>
                  <a:pt x="480" y="257"/>
                </a:lnTo>
                <a:lnTo>
                  <a:pt x="491" y="262"/>
                </a:lnTo>
                <a:lnTo>
                  <a:pt x="504" y="264"/>
                </a:lnTo>
                <a:lnTo>
                  <a:pt x="517" y="262"/>
                </a:lnTo>
                <a:lnTo>
                  <a:pt x="528" y="257"/>
                </a:lnTo>
                <a:lnTo>
                  <a:pt x="537" y="248"/>
                </a:lnTo>
                <a:lnTo>
                  <a:pt x="544" y="237"/>
                </a:lnTo>
                <a:lnTo>
                  <a:pt x="546" y="225"/>
                </a:lnTo>
                <a:lnTo>
                  <a:pt x="543" y="211"/>
                </a:lnTo>
                <a:lnTo>
                  <a:pt x="536" y="199"/>
                </a:lnTo>
                <a:lnTo>
                  <a:pt x="526" y="190"/>
                </a:lnTo>
                <a:lnTo>
                  <a:pt x="512" y="185"/>
                </a:lnTo>
                <a:lnTo>
                  <a:pt x="495" y="185"/>
                </a:lnTo>
                <a:close/>
                <a:moveTo>
                  <a:pt x="82" y="185"/>
                </a:moveTo>
                <a:lnTo>
                  <a:pt x="70" y="190"/>
                </a:lnTo>
                <a:lnTo>
                  <a:pt x="59" y="199"/>
                </a:lnTo>
                <a:lnTo>
                  <a:pt x="53" y="211"/>
                </a:lnTo>
                <a:lnTo>
                  <a:pt x="50" y="225"/>
                </a:lnTo>
                <a:lnTo>
                  <a:pt x="52" y="237"/>
                </a:lnTo>
                <a:lnTo>
                  <a:pt x="58" y="248"/>
                </a:lnTo>
                <a:lnTo>
                  <a:pt x="67" y="257"/>
                </a:lnTo>
                <a:lnTo>
                  <a:pt x="78" y="262"/>
                </a:lnTo>
                <a:lnTo>
                  <a:pt x="92" y="264"/>
                </a:lnTo>
                <a:lnTo>
                  <a:pt x="104" y="262"/>
                </a:lnTo>
                <a:lnTo>
                  <a:pt x="116" y="257"/>
                </a:lnTo>
                <a:lnTo>
                  <a:pt x="125" y="248"/>
                </a:lnTo>
                <a:lnTo>
                  <a:pt x="130" y="237"/>
                </a:lnTo>
                <a:lnTo>
                  <a:pt x="133" y="225"/>
                </a:lnTo>
                <a:lnTo>
                  <a:pt x="130" y="211"/>
                </a:lnTo>
                <a:lnTo>
                  <a:pt x="123" y="199"/>
                </a:lnTo>
                <a:lnTo>
                  <a:pt x="113" y="190"/>
                </a:lnTo>
                <a:lnTo>
                  <a:pt x="100" y="185"/>
                </a:lnTo>
                <a:lnTo>
                  <a:pt x="82" y="185"/>
                </a:lnTo>
                <a:close/>
                <a:moveTo>
                  <a:pt x="156" y="37"/>
                </a:moveTo>
                <a:lnTo>
                  <a:pt x="153" y="37"/>
                </a:lnTo>
                <a:lnTo>
                  <a:pt x="148" y="39"/>
                </a:lnTo>
                <a:lnTo>
                  <a:pt x="145" y="43"/>
                </a:lnTo>
                <a:lnTo>
                  <a:pt x="143" y="46"/>
                </a:lnTo>
                <a:lnTo>
                  <a:pt x="99" y="147"/>
                </a:lnTo>
                <a:lnTo>
                  <a:pt x="495" y="147"/>
                </a:lnTo>
                <a:lnTo>
                  <a:pt x="450" y="46"/>
                </a:lnTo>
                <a:lnTo>
                  <a:pt x="448" y="43"/>
                </a:lnTo>
                <a:lnTo>
                  <a:pt x="445" y="39"/>
                </a:lnTo>
                <a:lnTo>
                  <a:pt x="441" y="37"/>
                </a:lnTo>
                <a:lnTo>
                  <a:pt x="437" y="37"/>
                </a:lnTo>
                <a:lnTo>
                  <a:pt x="156" y="37"/>
                </a:lnTo>
                <a:close/>
                <a:moveTo>
                  <a:pt x="154" y="0"/>
                </a:moveTo>
                <a:lnTo>
                  <a:pt x="439" y="0"/>
                </a:lnTo>
                <a:lnTo>
                  <a:pt x="454" y="2"/>
                </a:lnTo>
                <a:lnTo>
                  <a:pt x="469" y="9"/>
                </a:lnTo>
                <a:lnTo>
                  <a:pt x="482" y="19"/>
                </a:lnTo>
                <a:lnTo>
                  <a:pt x="490" y="32"/>
                </a:lnTo>
                <a:lnTo>
                  <a:pt x="540" y="147"/>
                </a:lnTo>
                <a:lnTo>
                  <a:pt x="548" y="147"/>
                </a:lnTo>
                <a:lnTo>
                  <a:pt x="562" y="150"/>
                </a:lnTo>
                <a:lnTo>
                  <a:pt x="575" y="156"/>
                </a:lnTo>
                <a:lnTo>
                  <a:pt x="586" y="165"/>
                </a:lnTo>
                <a:lnTo>
                  <a:pt x="592" y="177"/>
                </a:lnTo>
                <a:lnTo>
                  <a:pt x="594" y="191"/>
                </a:lnTo>
                <a:lnTo>
                  <a:pt x="594" y="344"/>
                </a:lnTo>
                <a:lnTo>
                  <a:pt x="550" y="344"/>
                </a:lnTo>
                <a:lnTo>
                  <a:pt x="550" y="354"/>
                </a:lnTo>
                <a:lnTo>
                  <a:pt x="550" y="367"/>
                </a:lnTo>
                <a:lnTo>
                  <a:pt x="551" y="380"/>
                </a:lnTo>
                <a:lnTo>
                  <a:pt x="551" y="389"/>
                </a:lnTo>
                <a:lnTo>
                  <a:pt x="549" y="402"/>
                </a:lnTo>
                <a:lnTo>
                  <a:pt x="543" y="414"/>
                </a:lnTo>
                <a:lnTo>
                  <a:pt x="532" y="423"/>
                </a:lnTo>
                <a:lnTo>
                  <a:pt x="521" y="429"/>
                </a:lnTo>
                <a:lnTo>
                  <a:pt x="507" y="431"/>
                </a:lnTo>
                <a:lnTo>
                  <a:pt x="492" y="429"/>
                </a:lnTo>
                <a:lnTo>
                  <a:pt x="481" y="423"/>
                </a:lnTo>
                <a:lnTo>
                  <a:pt x="471" y="414"/>
                </a:lnTo>
                <a:lnTo>
                  <a:pt x="465" y="402"/>
                </a:lnTo>
                <a:lnTo>
                  <a:pt x="463" y="389"/>
                </a:lnTo>
                <a:lnTo>
                  <a:pt x="463" y="344"/>
                </a:lnTo>
                <a:lnTo>
                  <a:pt x="133" y="344"/>
                </a:lnTo>
                <a:lnTo>
                  <a:pt x="133" y="389"/>
                </a:lnTo>
                <a:lnTo>
                  <a:pt x="130" y="402"/>
                </a:lnTo>
                <a:lnTo>
                  <a:pt x="124" y="414"/>
                </a:lnTo>
                <a:lnTo>
                  <a:pt x="115" y="423"/>
                </a:lnTo>
                <a:lnTo>
                  <a:pt x="102" y="429"/>
                </a:lnTo>
                <a:lnTo>
                  <a:pt x="89" y="431"/>
                </a:lnTo>
                <a:lnTo>
                  <a:pt x="75" y="429"/>
                </a:lnTo>
                <a:lnTo>
                  <a:pt x="62" y="423"/>
                </a:lnTo>
                <a:lnTo>
                  <a:pt x="53" y="414"/>
                </a:lnTo>
                <a:lnTo>
                  <a:pt x="47" y="402"/>
                </a:lnTo>
                <a:lnTo>
                  <a:pt x="45" y="389"/>
                </a:lnTo>
                <a:lnTo>
                  <a:pt x="45" y="380"/>
                </a:lnTo>
                <a:lnTo>
                  <a:pt x="45" y="367"/>
                </a:lnTo>
                <a:lnTo>
                  <a:pt x="46" y="354"/>
                </a:lnTo>
                <a:lnTo>
                  <a:pt x="46" y="344"/>
                </a:lnTo>
                <a:lnTo>
                  <a:pt x="0" y="344"/>
                </a:lnTo>
                <a:lnTo>
                  <a:pt x="0" y="191"/>
                </a:lnTo>
                <a:lnTo>
                  <a:pt x="3" y="177"/>
                </a:lnTo>
                <a:lnTo>
                  <a:pt x="9" y="165"/>
                </a:lnTo>
                <a:lnTo>
                  <a:pt x="19" y="156"/>
                </a:lnTo>
                <a:lnTo>
                  <a:pt x="32" y="150"/>
                </a:lnTo>
                <a:lnTo>
                  <a:pt x="47" y="147"/>
                </a:lnTo>
                <a:lnTo>
                  <a:pt x="53" y="147"/>
                </a:lnTo>
                <a:lnTo>
                  <a:pt x="103" y="32"/>
                </a:lnTo>
                <a:lnTo>
                  <a:pt x="112" y="19"/>
                </a:lnTo>
                <a:lnTo>
                  <a:pt x="123" y="9"/>
                </a:lnTo>
                <a:lnTo>
                  <a:pt x="138" y="2"/>
                </a:lnTo>
                <a:lnTo>
                  <a:pt x="154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0" name="Freeform 20">
            <a:extLst>
              <a:ext uri="{FF2B5EF4-FFF2-40B4-BE49-F238E27FC236}">
                <a16:creationId xmlns:a16="http://schemas.microsoft.com/office/drawing/2014/main" id="{72BAFCDD-3EDC-4A30-9617-D3C8FB6249A1}"/>
              </a:ext>
            </a:extLst>
          </xdr:cNvPr>
          <xdr:cNvSpPr>
            <a:spLocks noEditPoints="1"/>
          </xdr:cNvSpPr>
        </xdr:nvSpPr>
        <xdr:spPr bwMode="auto">
          <a:xfrm>
            <a:off x="226" y="30"/>
            <a:ext cx="51" cy="51"/>
          </a:xfrm>
          <a:custGeom>
            <a:avLst/>
            <a:gdLst>
              <a:gd name="T0" fmla="*/ 152 w 1017"/>
              <a:gd name="T1" fmla="*/ 19 h 976"/>
              <a:gd name="T2" fmla="*/ 98 w 1017"/>
              <a:gd name="T3" fmla="*/ 38 h 976"/>
              <a:gd name="T4" fmla="*/ 55 w 1017"/>
              <a:gd name="T5" fmla="*/ 73 h 976"/>
              <a:gd name="T6" fmla="*/ 27 w 1017"/>
              <a:gd name="T7" fmla="*/ 119 h 976"/>
              <a:gd name="T8" fmla="*/ 16 w 1017"/>
              <a:gd name="T9" fmla="*/ 175 h 976"/>
              <a:gd name="T10" fmla="*/ 20 w 1017"/>
              <a:gd name="T11" fmla="*/ 831 h 976"/>
              <a:gd name="T12" fmla="*/ 38 w 1017"/>
              <a:gd name="T13" fmla="*/ 882 h 976"/>
              <a:gd name="T14" fmla="*/ 75 w 1017"/>
              <a:gd name="T15" fmla="*/ 923 h 976"/>
              <a:gd name="T16" fmla="*/ 123 w 1017"/>
              <a:gd name="T17" fmla="*/ 950 h 976"/>
              <a:gd name="T18" fmla="*/ 181 w 1017"/>
              <a:gd name="T19" fmla="*/ 960 h 976"/>
              <a:gd name="T20" fmla="*/ 865 w 1017"/>
              <a:gd name="T21" fmla="*/ 957 h 976"/>
              <a:gd name="T22" fmla="*/ 918 w 1017"/>
              <a:gd name="T23" fmla="*/ 938 h 976"/>
              <a:gd name="T24" fmla="*/ 961 w 1017"/>
              <a:gd name="T25" fmla="*/ 904 h 976"/>
              <a:gd name="T26" fmla="*/ 989 w 1017"/>
              <a:gd name="T27" fmla="*/ 857 h 976"/>
              <a:gd name="T28" fmla="*/ 1000 w 1017"/>
              <a:gd name="T29" fmla="*/ 802 h 976"/>
              <a:gd name="T30" fmla="*/ 997 w 1017"/>
              <a:gd name="T31" fmla="*/ 147 h 976"/>
              <a:gd name="T32" fmla="*/ 977 w 1017"/>
              <a:gd name="T33" fmla="*/ 95 h 976"/>
              <a:gd name="T34" fmla="*/ 941 w 1017"/>
              <a:gd name="T35" fmla="*/ 54 h 976"/>
              <a:gd name="T36" fmla="*/ 893 w 1017"/>
              <a:gd name="T37" fmla="*/ 27 h 976"/>
              <a:gd name="T38" fmla="*/ 835 w 1017"/>
              <a:gd name="T39" fmla="*/ 17 h 976"/>
              <a:gd name="T40" fmla="*/ 181 w 1017"/>
              <a:gd name="T41" fmla="*/ 0 h 976"/>
              <a:gd name="T42" fmla="*/ 868 w 1017"/>
              <a:gd name="T43" fmla="*/ 3 h 976"/>
              <a:gd name="T44" fmla="*/ 927 w 1017"/>
              <a:gd name="T45" fmla="*/ 24 h 976"/>
              <a:gd name="T46" fmla="*/ 974 w 1017"/>
              <a:gd name="T47" fmla="*/ 62 h 976"/>
              <a:gd name="T48" fmla="*/ 1005 w 1017"/>
              <a:gd name="T49" fmla="*/ 113 h 976"/>
              <a:gd name="T50" fmla="*/ 1017 w 1017"/>
              <a:gd name="T51" fmla="*/ 175 h 976"/>
              <a:gd name="T52" fmla="*/ 1014 w 1017"/>
              <a:gd name="T53" fmla="*/ 834 h 976"/>
              <a:gd name="T54" fmla="*/ 992 w 1017"/>
              <a:gd name="T55" fmla="*/ 890 h 976"/>
              <a:gd name="T56" fmla="*/ 952 w 1017"/>
              <a:gd name="T57" fmla="*/ 935 h 976"/>
              <a:gd name="T58" fmla="*/ 898 w 1017"/>
              <a:gd name="T59" fmla="*/ 965 h 976"/>
              <a:gd name="T60" fmla="*/ 835 w 1017"/>
              <a:gd name="T61" fmla="*/ 976 h 976"/>
              <a:gd name="T62" fmla="*/ 149 w 1017"/>
              <a:gd name="T63" fmla="*/ 973 h 976"/>
              <a:gd name="T64" fmla="*/ 90 w 1017"/>
              <a:gd name="T65" fmla="*/ 952 h 976"/>
              <a:gd name="T66" fmla="*/ 42 w 1017"/>
              <a:gd name="T67" fmla="*/ 914 h 976"/>
              <a:gd name="T68" fmla="*/ 10 w 1017"/>
              <a:gd name="T69" fmla="*/ 863 h 976"/>
              <a:gd name="T70" fmla="*/ 0 w 1017"/>
              <a:gd name="T71" fmla="*/ 802 h 976"/>
              <a:gd name="T72" fmla="*/ 2 w 1017"/>
              <a:gd name="T73" fmla="*/ 143 h 976"/>
              <a:gd name="T74" fmla="*/ 24 w 1017"/>
              <a:gd name="T75" fmla="*/ 86 h 976"/>
              <a:gd name="T76" fmla="*/ 64 w 1017"/>
              <a:gd name="T77" fmla="*/ 41 h 976"/>
              <a:gd name="T78" fmla="*/ 118 w 1017"/>
              <a:gd name="T79" fmla="*/ 11 h 976"/>
              <a:gd name="T80" fmla="*/ 181 w 1017"/>
              <a:gd name="T81" fmla="*/ 0 h 9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</a:cxnLst>
            <a:rect l="0" t="0" r="r" b="b"/>
            <a:pathLst>
              <a:path w="1017" h="976">
                <a:moveTo>
                  <a:pt x="181" y="17"/>
                </a:moveTo>
                <a:lnTo>
                  <a:pt x="152" y="19"/>
                </a:lnTo>
                <a:lnTo>
                  <a:pt x="123" y="27"/>
                </a:lnTo>
                <a:lnTo>
                  <a:pt x="98" y="38"/>
                </a:lnTo>
                <a:lnTo>
                  <a:pt x="75" y="54"/>
                </a:lnTo>
                <a:lnTo>
                  <a:pt x="55" y="73"/>
                </a:lnTo>
                <a:lnTo>
                  <a:pt x="38" y="95"/>
                </a:lnTo>
                <a:lnTo>
                  <a:pt x="27" y="119"/>
                </a:lnTo>
                <a:lnTo>
                  <a:pt x="20" y="147"/>
                </a:lnTo>
                <a:lnTo>
                  <a:pt x="16" y="175"/>
                </a:lnTo>
                <a:lnTo>
                  <a:pt x="16" y="802"/>
                </a:lnTo>
                <a:lnTo>
                  <a:pt x="20" y="831"/>
                </a:lnTo>
                <a:lnTo>
                  <a:pt x="27" y="857"/>
                </a:lnTo>
                <a:lnTo>
                  <a:pt x="38" y="882"/>
                </a:lnTo>
                <a:lnTo>
                  <a:pt x="55" y="904"/>
                </a:lnTo>
                <a:lnTo>
                  <a:pt x="75" y="923"/>
                </a:lnTo>
                <a:lnTo>
                  <a:pt x="98" y="938"/>
                </a:lnTo>
                <a:lnTo>
                  <a:pt x="123" y="950"/>
                </a:lnTo>
                <a:lnTo>
                  <a:pt x="152" y="957"/>
                </a:lnTo>
                <a:lnTo>
                  <a:pt x="181" y="960"/>
                </a:lnTo>
                <a:lnTo>
                  <a:pt x="835" y="960"/>
                </a:lnTo>
                <a:lnTo>
                  <a:pt x="865" y="957"/>
                </a:lnTo>
                <a:lnTo>
                  <a:pt x="893" y="950"/>
                </a:lnTo>
                <a:lnTo>
                  <a:pt x="918" y="938"/>
                </a:lnTo>
                <a:lnTo>
                  <a:pt x="941" y="923"/>
                </a:lnTo>
                <a:lnTo>
                  <a:pt x="961" y="904"/>
                </a:lnTo>
                <a:lnTo>
                  <a:pt x="977" y="882"/>
                </a:lnTo>
                <a:lnTo>
                  <a:pt x="989" y="857"/>
                </a:lnTo>
                <a:lnTo>
                  <a:pt x="997" y="831"/>
                </a:lnTo>
                <a:lnTo>
                  <a:pt x="1000" y="802"/>
                </a:lnTo>
                <a:lnTo>
                  <a:pt x="1000" y="175"/>
                </a:lnTo>
                <a:lnTo>
                  <a:pt x="997" y="147"/>
                </a:lnTo>
                <a:lnTo>
                  <a:pt x="989" y="119"/>
                </a:lnTo>
                <a:lnTo>
                  <a:pt x="977" y="95"/>
                </a:lnTo>
                <a:lnTo>
                  <a:pt x="961" y="73"/>
                </a:lnTo>
                <a:lnTo>
                  <a:pt x="941" y="54"/>
                </a:lnTo>
                <a:lnTo>
                  <a:pt x="918" y="38"/>
                </a:lnTo>
                <a:lnTo>
                  <a:pt x="893" y="27"/>
                </a:lnTo>
                <a:lnTo>
                  <a:pt x="865" y="19"/>
                </a:lnTo>
                <a:lnTo>
                  <a:pt x="835" y="17"/>
                </a:lnTo>
                <a:lnTo>
                  <a:pt x="181" y="17"/>
                </a:lnTo>
                <a:close/>
                <a:moveTo>
                  <a:pt x="181" y="0"/>
                </a:moveTo>
                <a:lnTo>
                  <a:pt x="835" y="0"/>
                </a:lnTo>
                <a:lnTo>
                  <a:pt x="868" y="3"/>
                </a:lnTo>
                <a:lnTo>
                  <a:pt x="898" y="11"/>
                </a:lnTo>
                <a:lnTo>
                  <a:pt x="927" y="24"/>
                </a:lnTo>
                <a:lnTo>
                  <a:pt x="952" y="41"/>
                </a:lnTo>
                <a:lnTo>
                  <a:pt x="974" y="62"/>
                </a:lnTo>
                <a:lnTo>
                  <a:pt x="992" y="86"/>
                </a:lnTo>
                <a:lnTo>
                  <a:pt x="1005" y="113"/>
                </a:lnTo>
                <a:lnTo>
                  <a:pt x="1014" y="143"/>
                </a:lnTo>
                <a:lnTo>
                  <a:pt x="1017" y="175"/>
                </a:lnTo>
                <a:lnTo>
                  <a:pt x="1017" y="802"/>
                </a:lnTo>
                <a:lnTo>
                  <a:pt x="1014" y="834"/>
                </a:lnTo>
                <a:lnTo>
                  <a:pt x="1005" y="863"/>
                </a:lnTo>
                <a:lnTo>
                  <a:pt x="992" y="890"/>
                </a:lnTo>
                <a:lnTo>
                  <a:pt x="974" y="914"/>
                </a:lnTo>
                <a:lnTo>
                  <a:pt x="952" y="935"/>
                </a:lnTo>
                <a:lnTo>
                  <a:pt x="927" y="952"/>
                </a:lnTo>
                <a:lnTo>
                  <a:pt x="898" y="965"/>
                </a:lnTo>
                <a:lnTo>
                  <a:pt x="868" y="973"/>
                </a:lnTo>
                <a:lnTo>
                  <a:pt x="835" y="976"/>
                </a:lnTo>
                <a:lnTo>
                  <a:pt x="181" y="976"/>
                </a:lnTo>
                <a:lnTo>
                  <a:pt x="149" y="973"/>
                </a:lnTo>
                <a:lnTo>
                  <a:pt x="118" y="965"/>
                </a:lnTo>
                <a:lnTo>
                  <a:pt x="90" y="952"/>
                </a:lnTo>
                <a:lnTo>
                  <a:pt x="64" y="935"/>
                </a:lnTo>
                <a:lnTo>
                  <a:pt x="42" y="914"/>
                </a:lnTo>
                <a:lnTo>
                  <a:pt x="24" y="890"/>
                </a:lnTo>
                <a:lnTo>
                  <a:pt x="10" y="863"/>
                </a:lnTo>
                <a:lnTo>
                  <a:pt x="2" y="834"/>
                </a:lnTo>
                <a:lnTo>
                  <a:pt x="0" y="802"/>
                </a:lnTo>
                <a:lnTo>
                  <a:pt x="0" y="175"/>
                </a:lnTo>
                <a:lnTo>
                  <a:pt x="2" y="143"/>
                </a:lnTo>
                <a:lnTo>
                  <a:pt x="10" y="113"/>
                </a:lnTo>
                <a:lnTo>
                  <a:pt x="24" y="86"/>
                </a:lnTo>
                <a:lnTo>
                  <a:pt x="42" y="62"/>
                </a:lnTo>
                <a:lnTo>
                  <a:pt x="64" y="41"/>
                </a:lnTo>
                <a:lnTo>
                  <a:pt x="90" y="24"/>
                </a:lnTo>
                <a:lnTo>
                  <a:pt x="118" y="11"/>
                </a:lnTo>
                <a:lnTo>
                  <a:pt x="149" y="3"/>
                </a:lnTo>
                <a:lnTo>
                  <a:pt x="181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638174</xdr:colOff>
      <xdr:row>0</xdr:row>
      <xdr:rowOff>0</xdr:rowOff>
    </xdr:from>
    <xdr:to>
      <xdr:col>12</xdr:col>
      <xdr:colOff>565582</xdr:colOff>
      <xdr:row>3</xdr:row>
      <xdr:rowOff>19050</xdr:rowOff>
    </xdr:to>
    <xdr:grpSp>
      <xdr:nvGrpSpPr>
        <xdr:cNvPr id="2" name="Group 3" descr="Airplane, bus, and car">
          <a:extLst>
            <a:ext uri="{FF2B5EF4-FFF2-40B4-BE49-F238E27FC236}">
              <a16:creationId xmlns:a16="http://schemas.microsoft.com/office/drawing/2014/main" id="{7CE5DACF-1F9C-4730-BF48-A411C5B6E482}"/>
            </a:ext>
          </a:extLst>
        </xdr:cNvPr>
        <xdr:cNvGrpSpPr>
          <a:grpSpLocks noChangeAspect="1"/>
        </xdr:cNvGrpSpPr>
      </xdr:nvGrpSpPr>
      <xdr:grpSpPr bwMode="auto">
        <a:xfrm>
          <a:off x="9610724" y="0"/>
          <a:ext cx="1575233" cy="762000"/>
          <a:chOff x="110" y="24"/>
          <a:chExt cx="173" cy="62"/>
        </a:xfrm>
      </xdr:grpSpPr>
      <xdr:sp macro="" textlink="">
        <xdr:nvSpPr>
          <xdr:cNvPr id="3" name="AutoShape 2">
            <a:extLst>
              <a:ext uri="{FF2B5EF4-FFF2-40B4-BE49-F238E27FC236}">
                <a16:creationId xmlns:a16="http://schemas.microsoft.com/office/drawing/2014/main" id="{D9291F1A-7382-470F-B4C0-43499DD237AF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110" y="24"/>
            <a:ext cx="173" cy="6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" name="Rectangle 4">
            <a:extLst>
              <a:ext uri="{FF2B5EF4-FFF2-40B4-BE49-F238E27FC236}">
                <a16:creationId xmlns:a16="http://schemas.microsoft.com/office/drawing/2014/main" id="{62832A74-33F5-4B72-88D7-188FC1A54FC5}"/>
              </a:ext>
            </a:extLst>
          </xdr:cNvPr>
          <xdr:cNvSpPr>
            <a:spLocks noChangeArrowheads="1"/>
          </xdr:cNvSpPr>
        </xdr:nvSpPr>
        <xdr:spPr bwMode="auto">
          <a:xfrm>
            <a:off x="110" y="24"/>
            <a:ext cx="173" cy="62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" name="Freeform 5">
            <a:extLst>
              <a:ext uri="{FF2B5EF4-FFF2-40B4-BE49-F238E27FC236}">
                <a16:creationId xmlns:a16="http://schemas.microsoft.com/office/drawing/2014/main" id="{63CEF243-26D8-444B-9220-1DCD31D6649A}"/>
              </a:ext>
            </a:extLst>
          </xdr:cNvPr>
          <xdr:cNvSpPr>
            <a:spLocks/>
          </xdr:cNvSpPr>
        </xdr:nvSpPr>
        <xdr:spPr bwMode="auto">
          <a:xfrm>
            <a:off x="110" y="25"/>
            <a:ext cx="172" cy="61"/>
          </a:xfrm>
          <a:custGeom>
            <a:avLst/>
            <a:gdLst>
              <a:gd name="T0" fmla="*/ 242 w 3443"/>
              <a:gd name="T1" fmla="*/ 0 h 1163"/>
              <a:gd name="T2" fmla="*/ 3201 w 3443"/>
              <a:gd name="T3" fmla="*/ 0 h 1163"/>
              <a:gd name="T4" fmla="*/ 3240 w 3443"/>
              <a:gd name="T5" fmla="*/ 3 h 1163"/>
              <a:gd name="T6" fmla="*/ 3277 w 3443"/>
              <a:gd name="T7" fmla="*/ 12 h 1163"/>
              <a:gd name="T8" fmla="*/ 3311 w 3443"/>
              <a:gd name="T9" fmla="*/ 26 h 1163"/>
              <a:gd name="T10" fmla="*/ 3344 w 3443"/>
              <a:gd name="T11" fmla="*/ 45 h 1163"/>
              <a:gd name="T12" fmla="*/ 3372 w 3443"/>
              <a:gd name="T13" fmla="*/ 68 h 1163"/>
              <a:gd name="T14" fmla="*/ 3396 w 3443"/>
              <a:gd name="T15" fmla="*/ 96 h 1163"/>
              <a:gd name="T16" fmla="*/ 3416 w 3443"/>
              <a:gd name="T17" fmla="*/ 126 h 1163"/>
              <a:gd name="T18" fmla="*/ 3431 w 3443"/>
              <a:gd name="T19" fmla="*/ 159 h 1163"/>
              <a:gd name="T20" fmla="*/ 3439 w 3443"/>
              <a:gd name="T21" fmla="*/ 194 h 1163"/>
              <a:gd name="T22" fmla="*/ 3443 w 3443"/>
              <a:gd name="T23" fmla="*/ 232 h 1163"/>
              <a:gd name="T24" fmla="*/ 3443 w 3443"/>
              <a:gd name="T25" fmla="*/ 931 h 1163"/>
              <a:gd name="T26" fmla="*/ 3439 w 3443"/>
              <a:gd name="T27" fmla="*/ 968 h 1163"/>
              <a:gd name="T28" fmla="*/ 3431 w 3443"/>
              <a:gd name="T29" fmla="*/ 1004 h 1163"/>
              <a:gd name="T30" fmla="*/ 3416 w 3443"/>
              <a:gd name="T31" fmla="*/ 1037 h 1163"/>
              <a:gd name="T32" fmla="*/ 3396 w 3443"/>
              <a:gd name="T33" fmla="*/ 1067 h 1163"/>
              <a:gd name="T34" fmla="*/ 3372 w 3443"/>
              <a:gd name="T35" fmla="*/ 1095 h 1163"/>
              <a:gd name="T36" fmla="*/ 3344 w 3443"/>
              <a:gd name="T37" fmla="*/ 1118 h 1163"/>
              <a:gd name="T38" fmla="*/ 3311 w 3443"/>
              <a:gd name="T39" fmla="*/ 1137 h 1163"/>
              <a:gd name="T40" fmla="*/ 3277 w 3443"/>
              <a:gd name="T41" fmla="*/ 1151 h 1163"/>
              <a:gd name="T42" fmla="*/ 3240 w 3443"/>
              <a:gd name="T43" fmla="*/ 1160 h 1163"/>
              <a:gd name="T44" fmla="*/ 3201 w 3443"/>
              <a:gd name="T45" fmla="*/ 1163 h 1163"/>
              <a:gd name="T46" fmla="*/ 242 w 3443"/>
              <a:gd name="T47" fmla="*/ 1163 h 1163"/>
              <a:gd name="T48" fmla="*/ 203 w 3443"/>
              <a:gd name="T49" fmla="*/ 1160 h 1163"/>
              <a:gd name="T50" fmla="*/ 166 w 3443"/>
              <a:gd name="T51" fmla="*/ 1151 h 1163"/>
              <a:gd name="T52" fmla="*/ 131 w 3443"/>
              <a:gd name="T53" fmla="*/ 1137 h 1163"/>
              <a:gd name="T54" fmla="*/ 100 w 3443"/>
              <a:gd name="T55" fmla="*/ 1118 h 1163"/>
              <a:gd name="T56" fmla="*/ 71 w 3443"/>
              <a:gd name="T57" fmla="*/ 1095 h 1163"/>
              <a:gd name="T58" fmla="*/ 47 w 3443"/>
              <a:gd name="T59" fmla="*/ 1067 h 1163"/>
              <a:gd name="T60" fmla="*/ 27 w 3443"/>
              <a:gd name="T61" fmla="*/ 1037 h 1163"/>
              <a:gd name="T62" fmla="*/ 13 w 3443"/>
              <a:gd name="T63" fmla="*/ 1004 h 1163"/>
              <a:gd name="T64" fmla="*/ 3 w 3443"/>
              <a:gd name="T65" fmla="*/ 968 h 1163"/>
              <a:gd name="T66" fmla="*/ 0 w 3443"/>
              <a:gd name="T67" fmla="*/ 931 h 1163"/>
              <a:gd name="T68" fmla="*/ 0 w 3443"/>
              <a:gd name="T69" fmla="*/ 232 h 1163"/>
              <a:gd name="T70" fmla="*/ 3 w 3443"/>
              <a:gd name="T71" fmla="*/ 194 h 1163"/>
              <a:gd name="T72" fmla="*/ 13 w 3443"/>
              <a:gd name="T73" fmla="*/ 159 h 1163"/>
              <a:gd name="T74" fmla="*/ 27 w 3443"/>
              <a:gd name="T75" fmla="*/ 126 h 1163"/>
              <a:gd name="T76" fmla="*/ 47 w 3443"/>
              <a:gd name="T77" fmla="*/ 96 h 1163"/>
              <a:gd name="T78" fmla="*/ 71 w 3443"/>
              <a:gd name="T79" fmla="*/ 68 h 1163"/>
              <a:gd name="T80" fmla="*/ 100 w 3443"/>
              <a:gd name="T81" fmla="*/ 45 h 1163"/>
              <a:gd name="T82" fmla="*/ 131 w 3443"/>
              <a:gd name="T83" fmla="*/ 26 h 1163"/>
              <a:gd name="T84" fmla="*/ 166 w 3443"/>
              <a:gd name="T85" fmla="*/ 12 h 1163"/>
              <a:gd name="T86" fmla="*/ 203 w 3443"/>
              <a:gd name="T87" fmla="*/ 3 h 1163"/>
              <a:gd name="T88" fmla="*/ 242 w 3443"/>
              <a:gd name="T89" fmla="*/ 0 h 116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</a:cxnLst>
            <a:rect l="0" t="0" r="r" b="b"/>
            <a:pathLst>
              <a:path w="3443" h="1163">
                <a:moveTo>
                  <a:pt x="242" y="0"/>
                </a:moveTo>
                <a:lnTo>
                  <a:pt x="3201" y="0"/>
                </a:lnTo>
                <a:lnTo>
                  <a:pt x="3240" y="3"/>
                </a:lnTo>
                <a:lnTo>
                  <a:pt x="3277" y="12"/>
                </a:lnTo>
                <a:lnTo>
                  <a:pt x="3311" y="26"/>
                </a:lnTo>
                <a:lnTo>
                  <a:pt x="3344" y="45"/>
                </a:lnTo>
                <a:lnTo>
                  <a:pt x="3372" y="68"/>
                </a:lnTo>
                <a:lnTo>
                  <a:pt x="3396" y="96"/>
                </a:lnTo>
                <a:lnTo>
                  <a:pt x="3416" y="126"/>
                </a:lnTo>
                <a:lnTo>
                  <a:pt x="3431" y="159"/>
                </a:lnTo>
                <a:lnTo>
                  <a:pt x="3439" y="194"/>
                </a:lnTo>
                <a:lnTo>
                  <a:pt x="3443" y="232"/>
                </a:lnTo>
                <a:lnTo>
                  <a:pt x="3443" y="931"/>
                </a:lnTo>
                <a:lnTo>
                  <a:pt x="3439" y="968"/>
                </a:lnTo>
                <a:lnTo>
                  <a:pt x="3431" y="1004"/>
                </a:lnTo>
                <a:lnTo>
                  <a:pt x="3416" y="1037"/>
                </a:lnTo>
                <a:lnTo>
                  <a:pt x="3396" y="1067"/>
                </a:lnTo>
                <a:lnTo>
                  <a:pt x="3372" y="1095"/>
                </a:lnTo>
                <a:lnTo>
                  <a:pt x="3344" y="1118"/>
                </a:lnTo>
                <a:lnTo>
                  <a:pt x="3311" y="1137"/>
                </a:lnTo>
                <a:lnTo>
                  <a:pt x="3277" y="1151"/>
                </a:lnTo>
                <a:lnTo>
                  <a:pt x="3240" y="1160"/>
                </a:lnTo>
                <a:lnTo>
                  <a:pt x="3201" y="1163"/>
                </a:lnTo>
                <a:lnTo>
                  <a:pt x="242" y="1163"/>
                </a:lnTo>
                <a:lnTo>
                  <a:pt x="203" y="1160"/>
                </a:lnTo>
                <a:lnTo>
                  <a:pt x="166" y="1151"/>
                </a:lnTo>
                <a:lnTo>
                  <a:pt x="131" y="1137"/>
                </a:lnTo>
                <a:lnTo>
                  <a:pt x="100" y="1118"/>
                </a:lnTo>
                <a:lnTo>
                  <a:pt x="71" y="1095"/>
                </a:lnTo>
                <a:lnTo>
                  <a:pt x="47" y="1067"/>
                </a:lnTo>
                <a:lnTo>
                  <a:pt x="27" y="1037"/>
                </a:lnTo>
                <a:lnTo>
                  <a:pt x="13" y="1004"/>
                </a:lnTo>
                <a:lnTo>
                  <a:pt x="3" y="968"/>
                </a:lnTo>
                <a:lnTo>
                  <a:pt x="0" y="931"/>
                </a:lnTo>
                <a:lnTo>
                  <a:pt x="0" y="232"/>
                </a:lnTo>
                <a:lnTo>
                  <a:pt x="3" y="194"/>
                </a:lnTo>
                <a:lnTo>
                  <a:pt x="13" y="159"/>
                </a:lnTo>
                <a:lnTo>
                  <a:pt x="27" y="126"/>
                </a:lnTo>
                <a:lnTo>
                  <a:pt x="47" y="96"/>
                </a:lnTo>
                <a:lnTo>
                  <a:pt x="71" y="68"/>
                </a:lnTo>
                <a:lnTo>
                  <a:pt x="100" y="45"/>
                </a:lnTo>
                <a:lnTo>
                  <a:pt x="131" y="26"/>
                </a:lnTo>
                <a:lnTo>
                  <a:pt x="166" y="12"/>
                </a:lnTo>
                <a:lnTo>
                  <a:pt x="203" y="3"/>
                </a:lnTo>
                <a:lnTo>
                  <a:pt x="242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6" name="Freeform 6">
            <a:extLst>
              <a:ext uri="{FF2B5EF4-FFF2-40B4-BE49-F238E27FC236}">
                <a16:creationId xmlns:a16="http://schemas.microsoft.com/office/drawing/2014/main" id="{9A30E4E3-17B6-4995-BA3C-BFDE0EA14F1A}"/>
              </a:ext>
            </a:extLst>
          </xdr:cNvPr>
          <xdr:cNvSpPr>
            <a:spLocks noEditPoints="1"/>
          </xdr:cNvSpPr>
        </xdr:nvSpPr>
        <xdr:spPr bwMode="auto">
          <a:xfrm>
            <a:off x="120" y="35"/>
            <a:ext cx="40" cy="41"/>
          </a:xfrm>
          <a:custGeom>
            <a:avLst/>
            <a:gdLst>
              <a:gd name="T0" fmla="*/ 81 w 799"/>
              <a:gd name="T1" fmla="*/ 7 h 768"/>
              <a:gd name="T2" fmla="*/ 41 w 799"/>
              <a:gd name="T3" fmla="*/ 25 h 768"/>
              <a:gd name="T4" fmla="*/ 14 w 799"/>
              <a:gd name="T5" fmla="*/ 59 h 768"/>
              <a:gd name="T6" fmla="*/ 4 w 799"/>
              <a:gd name="T7" fmla="*/ 100 h 768"/>
              <a:gd name="T8" fmla="*/ 7 w 799"/>
              <a:gd name="T9" fmla="*/ 690 h 768"/>
              <a:gd name="T10" fmla="*/ 26 w 799"/>
              <a:gd name="T11" fmla="*/ 728 h 768"/>
              <a:gd name="T12" fmla="*/ 60 w 799"/>
              <a:gd name="T13" fmla="*/ 754 h 768"/>
              <a:gd name="T14" fmla="*/ 103 w 799"/>
              <a:gd name="T15" fmla="*/ 764 h 768"/>
              <a:gd name="T16" fmla="*/ 719 w 799"/>
              <a:gd name="T17" fmla="*/ 761 h 768"/>
              <a:gd name="T18" fmla="*/ 758 w 799"/>
              <a:gd name="T19" fmla="*/ 743 h 768"/>
              <a:gd name="T20" fmla="*/ 785 w 799"/>
              <a:gd name="T21" fmla="*/ 710 h 768"/>
              <a:gd name="T22" fmla="*/ 795 w 799"/>
              <a:gd name="T23" fmla="*/ 668 h 768"/>
              <a:gd name="T24" fmla="*/ 792 w 799"/>
              <a:gd name="T25" fmla="*/ 79 h 768"/>
              <a:gd name="T26" fmla="*/ 773 w 799"/>
              <a:gd name="T27" fmla="*/ 41 h 768"/>
              <a:gd name="T28" fmla="*/ 740 w 799"/>
              <a:gd name="T29" fmla="*/ 14 h 768"/>
              <a:gd name="T30" fmla="*/ 696 w 799"/>
              <a:gd name="T31" fmla="*/ 5 h 768"/>
              <a:gd name="T32" fmla="*/ 103 w 799"/>
              <a:gd name="T33" fmla="*/ 0 h 768"/>
              <a:gd name="T34" fmla="*/ 720 w 799"/>
              <a:gd name="T35" fmla="*/ 3 h 768"/>
              <a:gd name="T36" fmla="*/ 761 w 799"/>
              <a:gd name="T37" fmla="*/ 22 h 768"/>
              <a:gd name="T38" fmla="*/ 789 w 799"/>
              <a:gd name="T39" fmla="*/ 57 h 768"/>
              <a:gd name="T40" fmla="*/ 799 w 799"/>
              <a:gd name="T41" fmla="*/ 100 h 768"/>
              <a:gd name="T42" fmla="*/ 796 w 799"/>
              <a:gd name="T43" fmla="*/ 691 h 768"/>
              <a:gd name="T44" fmla="*/ 776 w 799"/>
              <a:gd name="T45" fmla="*/ 731 h 768"/>
              <a:gd name="T46" fmla="*/ 741 w 799"/>
              <a:gd name="T47" fmla="*/ 758 h 768"/>
              <a:gd name="T48" fmla="*/ 696 w 799"/>
              <a:gd name="T49" fmla="*/ 768 h 768"/>
              <a:gd name="T50" fmla="*/ 80 w 799"/>
              <a:gd name="T51" fmla="*/ 765 h 768"/>
              <a:gd name="T52" fmla="*/ 38 w 799"/>
              <a:gd name="T53" fmla="*/ 746 h 768"/>
              <a:gd name="T54" fmla="*/ 10 w 799"/>
              <a:gd name="T55" fmla="*/ 712 h 768"/>
              <a:gd name="T56" fmla="*/ 0 w 799"/>
              <a:gd name="T57" fmla="*/ 668 h 768"/>
              <a:gd name="T58" fmla="*/ 3 w 799"/>
              <a:gd name="T59" fmla="*/ 78 h 768"/>
              <a:gd name="T60" fmla="*/ 23 w 799"/>
              <a:gd name="T61" fmla="*/ 38 h 768"/>
              <a:gd name="T62" fmla="*/ 58 w 799"/>
              <a:gd name="T63" fmla="*/ 11 h 768"/>
              <a:gd name="T64" fmla="*/ 103 w 799"/>
              <a:gd name="T65" fmla="*/ 0 h 76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</a:cxnLst>
            <a:rect l="0" t="0" r="r" b="b"/>
            <a:pathLst>
              <a:path w="799" h="768">
                <a:moveTo>
                  <a:pt x="103" y="5"/>
                </a:moveTo>
                <a:lnTo>
                  <a:pt x="81" y="7"/>
                </a:lnTo>
                <a:lnTo>
                  <a:pt x="60" y="14"/>
                </a:lnTo>
                <a:lnTo>
                  <a:pt x="41" y="25"/>
                </a:lnTo>
                <a:lnTo>
                  <a:pt x="26" y="41"/>
                </a:lnTo>
                <a:lnTo>
                  <a:pt x="14" y="59"/>
                </a:lnTo>
                <a:lnTo>
                  <a:pt x="7" y="79"/>
                </a:lnTo>
                <a:lnTo>
                  <a:pt x="4" y="100"/>
                </a:lnTo>
                <a:lnTo>
                  <a:pt x="4" y="668"/>
                </a:lnTo>
                <a:lnTo>
                  <a:pt x="7" y="690"/>
                </a:lnTo>
                <a:lnTo>
                  <a:pt x="14" y="710"/>
                </a:lnTo>
                <a:lnTo>
                  <a:pt x="26" y="728"/>
                </a:lnTo>
                <a:lnTo>
                  <a:pt x="41" y="743"/>
                </a:lnTo>
                <a:lnTo>
                  <a:pt x="60" y="754"/>
                </a:lnTo>
                <a:lnTo>
                  <a:pt x="81" y="761"/>
                </a:lnTo>
                <a:lnTo>
                  <a:pt x="103" y="764"/>
                </a:lnTo>
                <a:lnTo>
                  <a:pt x="696" y="764"/>
                </a:lnTo>
                <a:lnTo>
                  <a:pt x="719" y="761"/>
                </a:lnTo>
                <a:lnTo>
                  <a:pt x="740" y="754"/>
                </a:lnTo>
                <a:lnTo>
                  <a:pt x="758" y="743"/>
                </a:lnTo>
                <a:lnTo>
                  <a:pt x="773" y="728"/>
                </a:lnTo>
                <a:lnTo>
                  <a:pt x="785" y="710"/>
                </a:lnTo>
                <a:lnTo>
                  <a:pt x="792" y="690"/>
                </a:lnTo>
                <a:lnTo>
                  <a:pt x="795" y="668"/>
                </a:lnTo>
                <a:lnTo>
                  <a:pt x="795" y="100"/>
                </a:lnTo>
                <a:lnTo>
                  <a:pt x="792" y="79"/>
                </a:lnTo>
                <a:lnTo>
                  <a:pt x="785" y="59"/>
                </a:lnTo>
                <a:lnTo>
                  <a:pt x="773" y="41"/>
                </a:lnTo>
                <a:lnTo>
                  <a:pt x="758" y="25"/>
                </a:lnTo>
                <a:lnTo>
                  <a:pt x="740" y="14"/>
                </a:lnTo>
                <a:lnTo>
                  <a:pt x="719" y="7"/>
                </a:lnTo>
                <a:lnTo>
                  <a:pt x="696" y="5"/>
                </a:lnTo>
                <a:lnTo>
                  <a:pt x="103" y="5"/>
                </a:lnTo>
                <a:close/>
                <a:moveTo>
                  <a:pt x="103" y="0"/>
                </a:moveTo>
                <a:lnTo>
                  <a:pt x="696" y="0"/>
                </a:lnTo>
                <a:lnTo>
                  <a:pt x="720" y="3"/>
                </a:lnTo>
                <a:lnTo>
                  <a:pt x="741" y="11"/>
                </a:lnTo>
                <a:lnTo>
                  <a:pt x="761" y="22"/>
                </a:lnTo>
                <a:lnTo>
                  <a:pt x="776" y="38"/>
                </a:lnTo>
                <a:lnTo>
                  <a:pt x="789" y="57"/>
                </a:lnTo>
                <a:lnTo>
                  <a:pt x="796" y="78"/>
                </a:lnTo>
                <a:lnTo>
                  <a:pt x="799" y="100"/>
                </a:lnTo>
                <a:lnTo>
                  <a:pt x="799" y="668"/>
                </a:lnTo>
                <a:lnTo>
                  <a:pt x="796" y="691"/>
                </a:lnTo>
                <a:lnTo>
                  <a:pt x="789" y="712"/>
                </a:lnTo>
                <a:lnTo>
                  <a:pt x="776" y="731"/>
                </a:lnTo>
                <a:lnTo>
                  <a:pt x="761" y="746"/>
                </a:lnTo>
                <a:lnTo>
                  <a:pt x="741" y="758"/>
                </a:lnTo>
                <a:lnTo>
                  <a:pt x="720" y="765"/>
                </a:lnTo>
                <a:lnTo>
                  <a:pt x="696" y="768"/>
                </a:lnTo>
                <a:lnTo>
                  <a:pt x="103" y="768"/>
                </a:lnTo>
                <a:lnTo>
                  <a:pt x="80" y="765"/>
                </a:lnTo>
                <a:lnTo>
                  <a:pt x="58" y="758"/>
                </a:lnTo>
                <a:lnTo>
                  <a:pt x="38" y="746"/>
                </a:lnTo>
                <a:lnTo>
                  <a:pt x="23" y="731"/>
                </a:lnTo>
                <a:lnTo>
                  <a:pt x="10" y="712"/>
                </a:lnTo>
                <a:lnTo>
                  <a:pt x="3" y="691"/>
                </a:lnTo>
                <a:lnTo>
                  <a:pt x="0" y="668"/>
                </a:lnTo>
                <a:lnTo>
                  <a:pt x="0" y="100"/>
                </a:lnTo>
                <a:lnTo>
                  <a:pt x="3" y="78"/>
                </a:lnTo>
                <a:lnTo>
                  <a:pt x="10" y="57"/>
                </a:lnTo>
                <a:lnTo>
                  <a:pt x="23" y="38"/>
                </a:lnTo>
                <a:lnTo>
                  <a:pt x="38" y="22"/>
                </a:lnTo>
                <a:lnTo>
                  <a:pt x="58" y="11"/>
                </a:lnTo>
                <a:lnTo>
                  <a:pt x="80" y="3"/>
                </a:lnTo>
                <a:lnTo>
                  <a:pt x="103" y="0"/>
                </a:lnTo>
                <a:close/>
              </a:path>
            </a:pathLst>
          </a:custGeom>
          <a:solidFill>
            <a:srgbClr val="BFBFB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7" name="Freeform 7">
            <a:extLst>
              <a:ext uri="{FF2B5EF4-FFF2-40B4-BE49-F238E27FC236}">
                <a16:creationId xmlns:a16="http://schemas.microsoft.com/office/drawing/2014/main" id="{E4C38DBD-3712-4203-9625-F2E83555C499}"/>
              </a:ext>
            </a:extLst>
          </xdr:cNvPr>
          <xdr:cNvSpPr>
            <a:spLocks noEditPoints="1"/>
          </xdr:cNvSpPr>
        </xdr:nvSpPr>
        <xdr:spPr bwMode="auto">
          <a:xfrm>
            <a:off x="119" y="34"/>
            <a:ext cx="43" cy="43"/>
          </a:xfrm>
          <a:custGeom>
            <a:avLst/>
            <a:gdLst>
              <a:gd name="T0" fmla="*/ 99 w 857"/>
              <a:gd name="T1" fmla="*/ 8 h 822"/>
              <a:gd name="T2" fmla="*/ 51 w 857"/>
              <a:gd name="T3" fmla="*/ 30 h 822"/>
              <a:gd name="T4" fmla="*/ 17 w 857"/>
              <a:gd name="T5" fmla="*/ 71 h 822"/>
              <a:gd name="T6" fmla="*/ 4 w 857"/>
              <a:gd name="T7" fmla="*/ 122 h 822"/>
              <a:gd name="T8" fmla="*/ 8 w 857"/>
              <a:gd name="T9" fmla="*/ 727 h 822"/>
              <a:gd name="T10" fmla="*/ 32 w 857"/>
              <a:gd name="T11" fmla="*/ 774 h 822"/>
              <a:gd name="T12" fmla="*/ 74 w 857"/>
              <a:gd name="T13" fmla="*/ 806 h 822"/>
              <a:gd name="T14" fmla="*/ 127 w 857"/>
              <a:gd name="T15" fmla="*/ 818 h 822"/>
              <a:gd name="T16" fmla="*/ 758 w 857"/>
              <a:gd name="T17" fmla="*/ 815 h 822"/>
              <a:gd name="T18" fmla="*/ 806 w 857"/>
              <a:gd name="T19" fmla="*/ 792 h 822"/>
              <a:gd name="T20" fmla="*/ 840 w 857"/>
              <a:gd name="T21" fmla="*/ 753 h 822"/>
              <a:gd name="T22" fmla="*/ 853 w 857"/>
              <a:gd name="T23" fmla="*/ 701 h 822"/>
              <a:gd name="T24" fmla="*/ 849 w 857"/>
              <a:gd name="T25" fmla="*/ 95 h 822"/>
              <a:gd name="T26" fmla="*/ 825 w 857"/>
              <a:gd name="T27" fmla="*/ 48 h 822"/>
              <a:gd name="T28" fmla="*/ 784 w 857"/>
              <a:gd name="T29" fmla="*/ 16 h 822"/>
              <a:gd name="T30" fmla="*/ 731 w 857"/>
              <a:gd name="T31" fmla="*/ 5 h 822"/>
              <a:gd name="T32" fmla="*/ 127 w 857"/>
              <a:gd name="T33" fmla="*/ 0 h 822"/>
              <a:gd name="T34" fmla="*/ 756 w 857"/>
              <a:gd name="T35" fmla="*/ 3 h 822"/>
              <a:gd name="T36" fmla="*/ 801 w 857"/>
              <a:gd name="T37" fmla="*/ 21 h 822"/>
              <a:gd name="T38" fmla="*/ 835 w 857"/>
              <a:gd name="T39" fmla="*/ 54 h 822"/>
              <a:gd name="T40" fmla="*/ 855 w 857"/>
              <a:gd name="T41" fmla="*/ 98 h 822"/>
              <a:gd name="T42" fmla="*/ 857 w 857"/>
              <a:gd name="T43" fmla="*/ 701 h 822"/>
              <a:gd name="T44" fmla="*/ 847 w 857"/>
              <a:gd name="T45" fmla="*/ 748 h 822"/>
              <a:gd name="T46" fmla="*/ 820 w 857"/>
              <a:gd name="T47" fmla="*/ 787 h 822"/>
              <a:gd name="T48" fmla="*/ 779 w 857"/>
              <a:gd name="T49" fmla="*/ 813 h 822"/>
              <a:gd name="T50" fmla="*/ 731 w 857"/>
              <a:gd name="T51" fmla="*/ 822 h 822"/>
              <a:gd name="T52" fmla="*/ 102 w 857"/>
              <a:gd name="T53" fmla="*/ 820 h 822"/>
              <a:gd name="T54" fmla="*/ 56 w 857"/>
              <a:gd name="T55" fmla="*/ 802 h 822"/>
              <a:gd name="T56" fmla="*/ 22 w 857"/>
              <a:gd name="T57" fmla="*/ 769 h 822"/>
              <a:gd name="T58" fmla="*/ 3 w 857"/>
              <a:gd name="T59" fmla="*/ 725 h 822"/>
              <a:gd name="T60" fmla="*/ 0 w 857"/>
              <a:gd name="T61" fmla="*/ 122 h 822"/>
              <a:gd name="T62" fmla="*/ 11 w 857"/>
              <a:gd name="T63" fmla="*/ 75 h 822"/>
              <a:gd name="T64" fmla="*/ 38 w 857"/>
              <a:gd name="T65" fmla="*/ 36 h 822"/>
              <a:gd name="T66" fmla="*/ 78 w 857"/>
              <a:gd name="T67" fmla="*/ 10 h 822"/>
              <a:gd name="T68" fmla="*/ 127 w 857"/>
              <a:gd name="T69" fmla="*/ 0 h 82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</a:cxnLst>
            <a:rect l="0" t="0" r="r" b="b"/>
            <a:pathLst>
              <a:path w="857" h="822">
                <a:moveTo>
                  <a:pt x="127" y="5"/>
                </a:moveTo>
                <a:lnTo>
                  <a:pt x="99" y="8"/>
                </a:lnTo>
                <a:lnTo>
                  <a:pt x="74" y="16"/>
                </a:lnTo>
                <a:lnTo>
                  <a:pt x="51" y="30"/>
                </a:lnTo>
                <a:lnTo>
                  <a:pt x="32" y="48"/>
                </a:lnTo>
                <a:lnTo>
                  <a:pt x="17" y="71"/>
                </a:lnTo>
                <a:lnTo>
                  <a:pt x="8" y="95"/>
                </a:lnTo>
                <a:lnTo>
                  <a:pt x="4" y="122"/>
                </a:lnTo>
                <a:lnTo>
                  <a:pt x="4" y="701"/>
                </a:lnTo>
                <a:lnTo>
                  <a:pt x="8" y="727"/>
                </a:lnTo>
                <a:lnTo>
                  <a:pt x="17" y="753"/>
                </a:lnTo>
                <a:lnTo>
                  <a:pt x="32" y="774"/>
                </a:lnTo>
                <a:lnTo>
                  <a:pt x="51" y="792"/>
                </a:lnTo>
                <a:lnTo>
                  <a:pt x="74" y="806"/>
                </a:lnTo>
                <a:lnTo>
                  <a:pt x="99" y="815"/>
                </a:lnTo>
                <a:lnTo>
                  <a:pt x="127" y="818"/>
                </a:lnTo>
                <a:lnTo>
                  <a:pt x="731" y="818"/>
                </a:lnTo>
                <a:lnTo>
                  <a:pt x="758" y="815"/>
                </a:lnTo>
                <a:lnTo>
                  <a:pt x="784" y="806"/>
                </a:lnTo>
                <a:lnTo>
                  <a:pt x="806" y="792"/>
                </a:lnTo>
                <a:lnTo>
                  <a:pt x="825" y="774"/>
                </a:lnTo>
                <a:lnTo>
                  <a:pt x="840" y="753"/>
                </a:lnTo>
                <a:lnTo>
                  <a:pt x="849" y="727"/>
                </a:lnTo>
                <a:lnTo>
                  <a:pt x="853" y="701"/>
                </a:lnTo>
                <a:lnTo>
                  <a:pt x="853" y="122"/>
                </a:lnTo>
                <a:lnTo>
                  <a:pt x="849" y="95"/>
                </a:lnTo>
                <a:lnTo>
                  <a:pt x="840" y="71"/>
                </a:lnTo>
                <a:lnTo>
                  <a:pt x="825" y="48"/>
                </a:lnTo>
                <a:lnTo>
                  <a:pt x="806" y="30"/>
                </a:lnTo>
                <a:lnTo>
                  <a:pt x="784" y="16"/>
                </a:lnTo>
                <a:lnTo>
                  <a:pt x="758" y="8"/>
                </a:lnTo>
                <a:lnTo>
                  <a:pt x="731" y="5"/>
                </a:lnTo>
                <a:lnTo>
                  <a:pt x="127" y="5"/>
                </a:lnTo>
                <a:close/>
                <a:moveTo>
                  <a:pt x="127" y="0"/>
                </a:moveTo>
                <a:lnTo>
                  <a:pt x="731" y="0"/>
                </a:lnTo>
                <a:lnTo>
                  <a:pt x="756" y="3"/>
                </a:lnTo>
                <a:lnTo>
                  <a:pt x="779" y="10"/>
                </a:lnTo>
                <a:lnTo>
                  <a:pt x="801" y="21"/>
                </a:lnTo>
                <a:lnTo>
                  <a:pt x="820" y="36"/>
                </a:lnTo>
                <a:lnTo>
                  <a:pt x="835" y="54"/>
                </a:lnTo>
                <a:lnTo>
                  <a:pt x="847" y="75"/>
                </a:lnTo>
                <a:lnTo>
                  <a:pt x="855" y="98"/>
                </a:lnTo>
                <a:lnTo>
                  <a:pt x="857" y="122"/>
                </a:lnTo>
                <a:lnTo>
                  <a:pt x="857" y="701"/>
                </a:lnTo>
                <a:lnTo>
                  <a:pt x="855" y="725"/>
                </a:lnTo>
                <a:lnTo>
                  <a:pt x="847" y="748"/>
                </a:lnTo>
                <a:lnTo>
                  <a:pt x="835" y="769"/>
                </a:lnTo>
                <a:lnTo>
                  <a:pt x="820" y="787"/>
                </a:lnTo>
                <a:lnTo>
                  <a:pt x="801" y="802"/>
                </a:lnTo>
                <a:lnTo>
                  <a:pt x="779" y="813"/>
                </a:lnTo>
                <a:lnTo>
                  <a:pt x="756" y="820"/>
                </a:lnTo>
                <a:lnTo>
                  <a:pt x="731" y="822"/>
                </a:lnTo>
                <a:lnTo>
                  <a:pt x="127" y="822"/>
                </a:lnTo>
                <a:lnTo>
                  <a:pt x="102" y="820"/>
                </a:lnTo>
                <a:lnTo>
                  <a:pt x="78" y="813"/>
                </a:lnTo>
                <a:lnTo>
                  <a:pt x="56" y="802"/>
                </a:lnTo>
                <a:lnTo>
                  <a:pt x="38" y="787"/>
                </a:lnTo>
                <a:lnTo>
                  <a:pt x="22" y="769"/>
                </a:lnTo>
                <a:lnTo>
                  <a:pt x="11" y="748"/>
                </a:lnTo>
                <a:lnTo>
                  <a:pt x="3" y="725"/>
                </a:lnTo>
                <a:lnTo>
                  <a:pt x="0" y="701"/>
                </a:lnTo>
                <a:lnTo>
                  <a:pt x="0" y="122"/>
                </a:lnTo>
                <a:lnTo>
                  <a:pt x="3" y="98"/>
                </a:lnTo>
                <a:lnTo>
                  <a:pt x="11" y="75"/>
                </a:lnTo>
                <a:lnTo>
                  <a:pt x="22" y="54"/>
                </a:lnTo>
                <a:lnTo>
                  <a:pt x="38" y="36"/>
                </a:lnTo>
                <a:lnTo>
                  <a:pt x="56" y="21"/>
                </a:lnTo>
                <a:lnTo>
                  <a:pt x="78" y="10"/>
                </a:lnTo>
                <a:lnTo>
                  <a:pt x="102" y="3"/>
                </a:lnTo>
                <a:lnTo>
                  <a:pt x="127" y="0"/>
                </a:lnTo>
                <a:close/>
              </a:path>
            </a:pathLst>
          </a:custGeom>
          <a:solidFill>
            <a:srgbClr val="BFBFB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8" name="Freeform 8">
            <a:extLst>
              <a:ext uri="{FF2B5EF4-FFF2-40B4-BE49-F238E27FC236}">
                <a16:creationId xmlns:a16="http://schemas.microsoft.com/office/drawing/2014/main" id="{FAFEEE5A-032A-402D-964E-3AB01714B889}"/>
              </a:ext>
            </a:extLst>
          </xdr:cNvPr>
          <xdr:cNvSpPr>
            <a:spLocks noEditPoints="1"/>
          </xdr:cNvSpPr>
        </xdr:nvSpPr>
        <xdr:spPr bwMode="auto">
          <a:xfrm>
            <a:off x="176" y="35"/>
            <a:ext cx="40" cy="41"/>
          </a:xfrm>
          <a:custGeom>
            <a:avLst/>
            <a:gdLst>
              <a:gd name="T0" fmla="*/ 82 w 800"/>
              <a:gd name="T1" fmla="*/ 7 h 768"/>
              <a:gd name="T2" fmla="*/ 42 w 800"/>
              <a:gd name="T3" fmla="*/ 25 h 768"/>
              <a:gd name="T4" fmla="*/ 15 w 800"/>
              <a:gd name="T5" fmla="*/ 59 h 768"/>
              <a:gd name="T6" fmla="*/ 4 w 800"/>
              <a:gd name="T7" fmla="*/ 100 h 768"/>
              <a:gd name="T8" fmla="*/ 7 w 800"/>
              <a:gd name="T9" fmla="*/ 690 h 768"/>
              <a:gd name="T10" fmla="*/ 26 w 800"/>
              <a:gd name="T11" fmla="*/ 728 h 768"/>
              <a:gd name="T12" fmla="*/ 61 w 800"/>
              <a:gd name="T13" fmla="*/ 754 h 768"/>
              <a:gd name="T14" fmla="*/ 104 w 800"/>
              <a:gd name="T15" fmla="*/ 764 h 768"/>
              <a:gd name="T16" fmla="*/ 719 w 800"/>
              <a:gd name="T17" fmla="*/ 761 h 768"/>
              <a:gd name="T18" fmla="*/ 758 w 800"/>
              <a:gd name="T19" fmla="*/ 743 h 768"/>
              <a:gd name="T20" fmla="*/ 785 w 800"/>
              <a:gd name="T21" fmla="*/ 710 h 768"/>
              <a:gd name="T22" fmla="*/ 796 w 800"/>
              <a:gd name="T23" fmla="*/ 668 h 768"/>
              <a:gd name="T24" fmla="*/ 793 w 800"/>
              <a:gd name="T25" fmla="*/ 79 h 768"/>
              <a:gd name="T26" fmla="*/ 774 w 800"/>
              <a:gd name="T27" fmla="*/ 41 h 768"/>
              <a:gd name="T28" fmla="*/ 740 w 800"/>
              <a:gd name="T29" fmla="*/ 14 h 768"/>
              <a:gd name="T30" fmla="*/ 696 w 800"/>
              <a:gd name="T31" fmla="*/ 5 h 768"/>
              <a:gd name="T32" fmla="*/ 104 w 800"/>
              <a:gd name="T33" fmla="*/ 0 h 768"/>
              <a:gd name="T34" fmla="*/ 720 w 800"/>
              <a:gd name="T35" fmla="*/ 3 h 768"/>
              <a:gd name="T36" fmla="*/ 761 w 800"/>
              <a:gd name="T37" fmla="*/ 22 h 768"/>
              <a:gd name="T38" fmla="*/ 790 w 800"/>
              <a:gd name="T39" fmla="*/ 57 h 768"/>
              <a:gd name="T40" fmla="*/ 800 w 800"/>
              <a:gd name="T41" fmla="*/ 100 h 768"/>
              <a:gd name="T42" fmla="*/ 797 w 800"/>
              <a:gd name="T43" fmla="*/ 691 h 768"/>
              <a:gd name="T44" fmla="*/ 777 w 800"/>
              <a:gd name="T45" fmla="*/ 731 h 768"/>
              <a:gd name="T46" fmla="*/ 741 w 800"/>
              <a:gd name="T47" fmla="*/ 758 h 768"/>
              <a:gd name="T48" fmla="*/ 696 w 800"/>
              <a:gd name="T49" fmla="*/ 768 h 768"/>
              <a:gd name="T50" fmla="*/ 81 w 800"/>
              <a:gd name="T51" fmla="*/ 765 h 768"/>
              <a:gd name="T52" fmla="*/ 40 w 800"/>
              <a:gd name="T53" fmla="*/ 746 h 768"/>
              <a:gd name="T54" fmla="*/ 11 w 800"/>
              <a:gd name="T55" fmla="*/ 712 h 768"/>
              <a:gd name="T56" fmla="*/ 0 w 800"/>
              <a:gd name="T57" fmla="*/ 668 h 768"/>
              <a:gd name="T58" fmla="*/ 3 w 800"/>
              <a:gd name="T59" fmla="*/ 78 h 768"/>
              <a:gd name="T60" fmla="*/ 23 w 800"/>
              <a:gd name="T61" fmla="*/ 38 h 768"/>
              <a:gd name="T62" fmla="*/ 59 w 800"/>
              <a:gd name="T63" fmla="*/ 11 h 768"/>
              <a:gd name="T64" fmla="*/ 104 w 800"/>
              <a:gd name="T65" fmla="*/ 0 h 76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</a:cxnLst>
            <a:rect l="0" t="0" r="r" b="b"/>
            <a:pathLst>
              <a:path w="800" h="768">
                <a:moveTo>
                  <a:pt x="104" y="5"/>
                </a:moveTo>
                <a:lnTo>
                  <a:pt x="82" y="7"/>
                </a:lnTo>
                <a:lnTo>
                  <a:pt x="61" y="14"/>
                </a:lnTo>
                <a:lnTo>
                  <a:pt x="42" y="25"/>
                </a:lnTo>
                <a:lnTo>
                  <a:pt x="26" y="41"/>
                </a:lnTo>
                <a:lnTo>
                  <a:pt x="15" y="59"/>
                </a:lnTo>
                <a:lnTo>
                  <a:pt x="7" y="79"/>
                </a:lnTo>
                <a:lnTo>
                  <a:pt x="4" y="100"/>
                </a:lnTo>
                <a:lnTo>
                  <a:pt x="4" y="668"/>
                </a:lnTo>
                <a:lnTo>
                  <a:pt x="7" y="690"/>
                </a:lnTo>
                <a:lnTo>
                  <a:pt x="15" y="710"/>
                </a:lnTo>
                <a:lnTo>
                  <a:pt x="26" y="728"/>
                </a:lnTo>
                <a:lnTo>
                  <a:pt x="42" y="743"/>
                </a:lnTo>
                <a:lnTo>
                  <a:pt x="61" y="754"/>
                </a:lnTo>
                <a:lnTo>
                  <a:pt x="82" y="761"/>
                </a:lnTo>
                <a:lnTo>
                  <a:pt x="104" y="764"/>
                </a:lnTo>
                <a:lnTo>
                  <a:pt x="696" y="764"/>
                </a:lnTo>
                <a:lnTo>
                  <a:pt x="719" y="761"/>
                </a:lnTo>
                <a:lnTo>
                  <a:pt x="740" y="754"/>
                </a:lnTo>
                <a:lnTo>
                  <a:pt x="758" y="743"/>
                </a:lnTo>
                <a:lnTo>
                  <a:pt x="774" y="728"/>
                </a:lnTo>
                <a:lnTo>
                  <a:pt x="785" y="710"/>
                </a:lnTo>
                <a:lnTo>
                  <a:pt x="793" y="690"/>
                </a:lnTo>
                <a:lnTo>
                  <a:pt x="796" y="668"/>
                </a:lnTo>
                <a:lnTo>
                  <a:pt x="796" y="100"/>
                </a:lnTo>
                <a:lnTo>
                  <a:pt x="793" y="79"/>
                </a:lnTo>
                <a:lnTo>
                  <a:pt x="785" y="59"/>
                </a:lnTo>
                <a:lnTo>
                  <a:pt x="774" y="41"/>
                </a:lnTo>
                <a:lnTo>
                  <a:pt x="758" y="25"/>
                </a:lnTo>
                <a:lnTo>
                  <a:pt x="740" y="14"/>
                </a:lnTo>
                <a:lnTo>
                  <a:pt x="719" y="7"/>
                </a:lnTo>
                <a:lnTo>
                  <a:pt x="696" y="5"/>
                </a:lnTo>
                <a:lnTo>
                  <a:pt x="104" y="5"/>
                </a:lnTo>
                <a:close/>
                <a:moveTo>
                  <a:pt x="104" y="0"/>
                </a:moveTo>
                <a:lnTo>
                  <a:pt x="696" y="0"/>
                </a:lnTo>
                <a:lnTo>
                  <a:pt x="720" y="3"/>
                </a:lnTo>
                <a:lnTo>
                  <a:pt x="741" y="11"/>
                </a:lnTo>
                <a:lnTo>
                  <a:pt x="761" y="22"/>
                </a:lnTo>
                <a:lnTo>
                  <a:pt x="777" y="38"/>
                </a:lnTo>
                <a:lnTo>
                  <a:pt x="790" y="57"/>
                </a:lnTo>
                <a:lnTo>
                  <a:pt x="797" y="78"/>
                </a:lnTo>
                <a:lnTo>
                  <a:pt x="800" y="100"/>
                </a:lnTo>
                <a:lnTo>
                  <a:pt x="800" y="668"/>
                </a:lnTo>
                <a:lnTo>
                  <a:pt x="797" y="691"/>
                </a:lnTo>
                <a:lnTo>
                  <a:pt x="790" y="712"/>
                </a:lnTo>
                <a:lnTo>
                  <a:pt x="777" y="731"/>
                </a:lnTo>
                <a:lnTo>
                  <a:pt x="761" y="746"/>
                </a:lnTo>
                <a:lnTo>
                  <a:pt x="741" y="758"/>
                </a:lnTo>
                <a:lnTo>
                  <a:pt x="720" y="765"/>
                </a:lnTo>
                <a:lnTo>
                  <a:pt x="696" y="768"/>
                </a:lnTo>
                <a:lnTo>
                  <a:pt x="104" y="768"/>
                </a:lnTo>
                <a:lnTo>
                  <a:pt x="81" y="765"/>
                </a:lnTo>
                <a:lnTo>
                  <a:pt x="59" y="758"/>
                </a:lnTo>
                <a:lnTo>
                  <a:pt x="40" y="746"/>
                </a:lnTo>
                <a:lnTo>
                  <a:pt x="23" y="731"/>
                </a:lnTo>
                <a:lnTo>
                  <a:pt x="11" y="712"/>
                </a:lnTo>
                <a:lnTo>
                  <a:pt x="3" y="691"/>
                </a:lnTo>
                <a:lnTo>
                  <a:pt x="0" y="668"/>
                </a:lnTo>
                <a:lnTo>
                  <a:pt x="0" y="100"/>
                </a:lnTo>
                <a:lnTo>
                  <a:pt x="3" y="78"/>
                </a:lnTo>
                <a:lnTo>
                  <a:pt x="11" y="57"/>
                </a:lnTo>
                <a:lnTo>
                  <a:pt x="23" y="38"/>
                </a:lnTo>
                <a:lnTo>
                  <a:pt x="40" y="22"/>
                </a:lnTo>
                <a:lnTo>
                  <a:pt x="59" y="11"/>
                </a:lnTo>
                <a:lnTo>
                  <a:pt x="81" y="3"/>
                </a:lnTo>
                <a:lnTo>
                  <a:pt x="104" y="0"/>
                </a:lnTo>
                <a:close/>
              </a:path>
            </a:pathLst>
          </a:custGeom>
          <a:solidFill>
            <a:srgbClr val="BFBFB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9" name="Freeform 9">
            <a:extLst>
              <a:ext uri="{FF2B5EF4-FFF2-40B4-BE49-F238E27FC236}">
                <a16:creationId xmlns:a16="http://schemas.microsoft.com/office/drawing/2014/main" id="{05998898-9767-4E66-9EDB-5D40C0C70B6C}"/>
              </a:ext>
            </a:extLst>
          </xdr:cNvPr>
          <xdr:cNvSpPr>
            <a:spLocks noEditPoints="1"/>
          </xdr:cNvSpPr>
        </xdr:nvSpPr>
        <xdr:spPr bwMode="auto">
          <a:xfrm>
            <a:off x="175" y="34"/>
            <a:ext cx="42" cy="43"/>
          </a:xfrm>
          <a:custGeom>
            <a:avLst/>
            <a:gdLst>
              <a:gd name="T0" fmla="*/ 98 w 856"/>
              <a:gd name="T1" fmla="*/ 8 h 822"/>
              <a:gd name="T2" fmla="*/ 50 w 856"/>
              <a:gd name="T3" fmla="*/ 30 h 822"/>
              <a:gd name="T4" fmla="*/ 17 w 856"/>
              <a:gd name="T5" fmla="*/ 71 h 822"/>
              <a:gd name="T6" fmla="*/ 4 w 856"/>
              <a:gd name="T7" fmla="*/ 122 h 822"/>
              <a:gd name="T8" fmla="*/ 8 w 856"/>
              <a:gd name="T9" fmla="*/ 727 h 822"/>
              <a:gd name="T10" fmla="*/ 31 w 856"/>
              <a:gd name="T11" fmla="*/ 774 h 822"/>
              <a:gd name="T12" fmla="*/ 73 w 856"/>
              <a:gd name="T13" fmla="*/ 806 h 822"/>
              <a:gd name="T14" fmla="*/ 127 w 856"/>
              <a:gd name="T15" fmla="*/ 818 h 822"/>
              <a:gd name="T16" fmla="*/ 758 w 856"/>
              <a:gd name="T17" fmla="*/ 815 h 822"/>
              <a:gd name="T18" fmla="*/ 806 w 856"/>
              <a:gd name="T19" fmla="*/ 792 h 822"/>
              <a:gd name="T20" fmla="*/ 840 w 856"/>
              <a:gd name="T21" fmla="*/ 753 h 822"/>
              <a:gd name="T22" fmla="*/ 852 w 856"/>
              <a:gd name="T23" fmla="*/ 701 h 822"/>
              <a:gd name="T24" fmla="*/ 849 w 856"/>
              <a:gd name="T25" fmla="*/ 95 h 822"/>
              <a:gd name="T26" fmla="*/ 825 w 856"/>
              <a:gd name="T27" fmla="*/ 48 h 822"/>
              <a:gd name="T28" fmla="*/ 784 w 856"/>
              <a:gd name="T29" fmla="*/ 16 h 822"/>
              <a:gd name="T30" fmla="*/ 731 w 856"/>
              <a:gd name="T31" fmla="*/ 5 h 822"/>
              <a:gd name="T32" fmla="*/ 127 w 856"/>
              <a:gd name="T33" fmla="*/ 0 h 822"/>
              <a:gd name="T34" fmla="*/ 756 w 856"/>
              <a:gd name="T35" fmla="*/ 3 h 822"/>
              <a:gd name="T36" fmla="*/ 801 w 856"/>
              <a:gd name="T37" fmla="*/ 21 h 822"/>
              <a:gd name="T38" fmla="*/ 834 w 856"/>
              <a:gd name="T39" fmla="*/ 54 h 822"/>
              <a:gd name="T40" fmla="*/ 854 w 856"/>
              <a:gd name="T41" fmla="*/ 98 h 822"/>
              <a:gd name="T42" fmla="*/ 856 w 856"/>
              <a:gd name="T43" fmla="*/ 701 h 822"/>
              <a:gd name="T44" fmla="*/ 847 w 856"/>
              <a:gd name="T45" fmla="*/ 748 h 822"/>
              <a:gd name="T46" fmla="*/ 820 w 856"/>
              <a:gd name="T47" fmla="*/ 787 h 822"/>
              <a:gd name="T48" fmla="*/ 779 w 856"/>
              <a:gd name="T49" fmla="*/ 813 h 822"/>
              <a:gd name="T50" fmla="*/ 731 w 856"/>
              <a:gd name="T51" fmla="*/ 822 h 822"/>
              <a:gd name="T52" fmla="*/ 101 w 856"/>
              <a:gd name="T53" fmla="*/ 820 h 822"/>
              <a:gd name="T54" fmla="*/ 56 w 856"/>
              <a:gd name="T55" fmla="*/ 802 h 822"/>
              <a:gd name="T56" fmla="*/ 22 w 856"/>
              <a:gd name="T57" fmla="*/ 769 h 822"/>
              <a:gd name="T58" fmla="*/ 3 w 856"/>
              <a:gd name="T59" fmla="*/ 725 h 822"/>
              <a:gd name="T60" fmla="*/ 0 w 856"/>
              <a:gd name="T61" fmla="*/ 122 h 822"/>
              <a:gd name="T62" fmla="*/ 10 w 856"/>
              <a:gd name="T63" fmla="*/ 75 h 822"/>
              <a:gd name="T64" fmla="*/ 38 w 856"/>
              <a:gd name="T65" fmla="*/ 36 h 822"/>
              <a:gd name="T66" fmla="*/ 77 w 856"/>
              <a:gd name="T67" fmla="*/ 10 h 822"/>
              <a:gd name="T68" fmla="*/ 127 w 856"/>
              <a:gd name="T69" fmla="*/ 0 h 82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</a:cxnLst>
            <a:rect l="0" t="0" r="r" b="b"/>
            <a:pathLst>
              <a:path w="856" h="822">
                <a:moveTo>
                  <a:pt x="127" y="5"/>
                </a:moveTo>
                <a:lnTo>
                  <a:pt x="98" y="8"/>
                </a:lnTo>
                <a:lnTo>
                  <a:pt x="73" y="16"/>
                </a:lnTo>
                <a:lnTo>
                  <a:pt x="50" y="30"/>
                </a:lnTo>
                <a:lnTo>
                  <a:pt x="31" y="48"/>
                </a:lnTo>
                <a:lnTo>
                  <a:pt x="17" y="71"/>
                </a:lnTo>
                <a:lnTo>
                  <a:pt x="8" y="95"/>
                </a:lnTo>
                <a:lnTo>
                  <a:pt x="4" y="122"/>
                </a:lnTo>
                <a:lnTo>
                  <a:pt x="4" y="701"/>
                </a:lnTo>
                <a:lnTo>
                  <a:pt x="8" y="727"/>
                </a:lnTo>
                <a:lnTo>
                  <a:pt x="17" y="753"/>
                </a:lnTo>
                <a:lnTo>
                  <a:pt x="31" y="774"/>
                </a:lnTo>
                <a:lnTo>
                  <a:pt x="50" y="792"/>
                </a:lnTo>
                <a:lnTo>
                  <a:pt x="73" y="806"/>
                </a:lnTo>
                <a:lnTo>
                  <a:pt x="98" y="815"/>
                </a:lnTo>
                <a:lnTo>
                  <a:pt x="127" y="818"/>
                </a:lnTo>
                <a:lnTo>
                  <a:pt x="731" y="818"/>
                </a:lnTo>
                <a:lnTo>
                  <a:pt x="758" y="815"/>
                </a:lnTo>
                <a:lnTo>
                  <a:pt x="784" y="806"/>
                </a:lnTo>
                <a:lnTo>
                  <a:pt x="806" y="792"/>
                </a:lnTo>
                <a:lnTo>
                  <a:pt x="825" y="774"/>
                </a:lnTo>
                <a:lnTo>
                  <a:pt x="840" y="753"/>
                </a:lnTo>
                <a:lnTo>
                  <a:pt x="849" y="727"/>
                </a:lnTo>
                <a:lnTo>
                  <a:pt x="852" y="701"/>
                </a:lnTo>
                <a:lnTo>
                  <a:pt x="852" y="122"/>
                </a:lnTo>
                <a:lnTo>
                  <a:pt x="849" y="95"/>
                </a:lnTo>
                <a:lnTo>
                  <a:pt x="840" y="71"/>
                </a:lnTo>
                <a:lnTo>
                  <a:pt x="825" y="48"/>
                </a:lnTo>
                <a:lnTo>
                  <a:pt x="806" y="30"/>
                </a:lnTo>
                <a:lnTo>
                  <a:pt x="784" y="16"/>
                </a:lnTo>
                <a:lnTo>
                  <a:pt x="758" y="8"/>
                </a:lnTo>
                <a:lnTo>
                  <a:pt x="731" y="5"/>
                </a:lnTo>
                <a:lnTo>
                  <a:pt x="127" y="5"/>
                </a:lnTo>
                <a:close/>
                <a:moveTo>
                  <a:pt x="127" y="0"/>
                </a:moveTo>
                <a:lnTo>
                  <a:pt x="731" y="0"/>
                </a:lnTo>
                <a:lnTo>
                  <a:pt x="756" y="3"/>
                </a:lnTo>
                <a:lnTo>
                  <a:pt x="779" y="10"/>
                </a:lnTo>
                <a:lnTo>
                  <a:pt x="801" y="21"/>
                </a:lnTo>
                <a:lnTo>
                  <a:pt x="820" y="36"/>
                </a:lnTo>
                <a:lnTo>
                  <a:pt x="834" y="54"/>
                </a:lnTo>
                <a:lnTo>
                  <a:pt x="847" y="75"/>
                </a:lnTo>
                <a:lnTo>
                  <a:pt x="854" y="98"/>
                </a:lnTo>
                <a:lnTo>
                  <a:pt x="856" y="122"/>
                </a:lnTo>
                <a:lnTo>
                  <a:pt x="856" y="701"/>
                </a:lnTo>
                <a:lnTo>
                  <a:pt x="854" y="725"/>
                </a:lnTo>
                <a:lnTo>
                  <a:pt x="847" y="748"/>
                </a:lnTo>
                <a:lnTo>
                  <a:pt x="834" y="769"/>
                </a:lnTo>
                <a:lnTo>
                  <a:pt x="820" y="787"/>
                </a:lnTo>
                <a:lnTo>
                  <a:pt x="801" y="802"/>
                </a:lnTo>
                <a:lnTo>
                  <a:pt x="779" y="813"/>
                </a:lnTo>
                <a:lnTo>
                  <a:pt x="756" y="820"/>
                </a:lnTo>
                <a:lnTo>
                  <a:pt x="731" y="822"/>
                </a:lnTo>
                <a:lnTo>
                  <a:pt x="127" y="822"/>
                </a:lnTo>
                <a:lnTo>
                  <a:pt x="101" y="820"/>
                </a:lnTo>
                <a:lnTo>
                  <a:pt x="77" y="813"/>
                </a:lnTo>
                <a:lnTo>
                  <a:pt x="56" y="802"/>
                </a:lnTo>
                <a:lnTo>
                  <a:pt x="38" y="787"/>
                </a:lnTo>
                <a:lnTo>
                  <a:pt x="22" y="769"/>
                </a:lnTo>
                <a:lnTo>
                  <a:pt x="10" y="748"/>
                </a:lnTo>
                <a:lnTo>
                  <a:pt x="3" y="725"/>
                </a:lnTo>
                <a:lnTo>
                  <a:pt x="0" y="701"/>
                </a:lnTo>
                <a:lnTo>
                  <a:pt x="0" y="122"/>
                </a:lnTo>
                <a:lnTo>
                  <a:pt x="3" y="98"/>
                </a:lnTo>
                <a:lnTo>
                  <a:pt x="10" y="75"/>
                </a:lnTo>
                <a:lnTo>
                  <a:pt x="22" y="54"/>
                </a:lnTo>
                <a:lnTo>
                  <a:pt x="38" y="36"/>
                </a:lnTo>
                <a:lnTo>
                  <a:pt x="56" y="21"/>
                </a:lnTo>
                <a:lnTo>
                  <a:pt x="77" y="10"/>
                </a:lnTo>
                <a:lnTo>
                  <a:pt x="101" y="3"/>
                </a:lnTo>
                <a:lnTo>
                  <a:pt x="127" y="0"/>
                </a:lnTo>
                <a:close/>
              </a:path>
            </a:pathLst>
          </a:custGeom>
          <a:solidFill>
            <a:srgbClr val="BFBFB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" name="Freeform 10">
            <a:extLst>
              <a:ext uri="{FF2B5EF4-FFF2-40B4-BE49-F238E27FC236}">
                <a16:creationId xmlns:a16="http://schemas.microsoft.com/office/drawing/2014/main" id="{E0BF424B-C3F6-4F3A-861C-2D183F4B41BA}"/>
              </a:ext>
            </a:extLst>
          </xdr:cNvPr>
          <xdr:cNvSpPr>
            <a:spLocks noEditPoints="1"/>
          </xdr:cNvSpPr>
        </xdr:nvSpPr>
        <xdr:spPr bwMode="auto">
          <a:xfrm>
            <a:off x="232" y="35"/>
            <a:ext cx="40" cy="41"/>
          </a:xfrm>
          <a:custGeom>
            <a:avLst/>
            <a:gdLst>
              <a:gd name="T0" fmla="*/ 80 w 799"/>
              <a:gd name="T1" fmla="*/ 7 h 768"/>
              <a:gd name="T2" fmla="*/ 41 w 799"/>
              <a:gd name="T3" fmla="*/ 25 h 768"/>
              <a:gd name="T4" fmla="*/ 13 w 799"/>
              <a:gd name="T5" fmla="*/ 59 h 768"/>
              <a:gd name="T6" fmla="*/ 4 w 799"/>
              <a:gd name="T7" fmla="*/ 100 h 768"/>
              <a:gd name="T8" fmla="*/ 6 w 799"/>
              <a:gd name="T9" fmla="*/ 690 h 768"/>
              <a:gd name="T10" fmla="*/ 26 w 799"/>
              <a:gd name="T11" fmla="*/ 728 h 768"/>
              <a:gd name="T12" fmla="*/ 59 w 799"/>
              <a:gd name="T13" fmla="*/ 754 h 768"/>
              <a:gd name="T14" fmla="*/ 104 w 799"/>
              <a:gd name="T15" fmla="*/ 764 h 768"/>
              <a:gd name="T16" fmla="*/ 718 w 799"/>
              <a:gd name="T17" fmla="*/ 761 h 768"/>
              <a:gd name="T18" fmla="*/ 757 w 799"/>
              <a:gd name="T19" fmla="*/ 743 h 768"/>
              <a:gd name="T20" fmla="*/ 784 w 799"/>
              <a:gd name="T21" fmla="*/ 710 h 768"/>
              <a:gd name="T22" fmla="*/ 794 w 799"/>
              <a:gd name="T23" fmla="*/ 668 h 768"/>
              <a:gd name="T24" fmla="*/ 792 w 799"/>
              <a:gd name="T25" fmla="*/ 79 h 768"/>
              <a:gd name="T26" fmla="*/ 772 w 799"/>
              <a:gd name="T27" fmla="*/ 41 h 768"/>
              <a:gd name="T28" fmla="*/ 739 w 799"/>
              <a:gd name="T29" fmla="*/ 14 h 768"/>
              <a:gd name="T30" fmla="*/ 695 w 799"/>
              <a:gd name="T31" fmla="*/ 5 h 768"/>
              <a:gd name="T32" fmla="*/ 104 w 799"/>
              <a:gd name="T33" fmla="*/ 0 h 768"/>
              <a:gd name="T34" fmla="*/ 719 w 799"/>
              <a:gd name="T35" fmla="*/ 3 h 768"/>
              <a:gd name="T36" fmla="*/ 760 w 799"/>
              <a:gd name="T37" fmla="*/ 22 h 768"/>
              <a:gd name="T38" fmla="*/ 788 w 799"/>
              <a:gd name="T39" fmla="*/ 57 h 768"/>
              <a:gd name="T40" fmla="*/ 799 w 799"/>
              <a:gd name="T41" fmla="*/ 100 h 768"/>
              <a:gd name="T42" fmla="*/ 797 w 799"/>
              <a:gd name="T43" fmla="*/ 691 h 768"/>
              <a:gd name="T44" fmla="*/ 776 w 799"/>
              <a:gd name="T45" fmla="*/ 731 h 768"/>
              <a:gd name="T46" fmla="*/ 741 w 799"/>
              <a:gd name="T47" fmla="*/ 758 h 768"/>
              <a:gd name="T48" fmla="*/ 695 w 799"/>
              <a:gd name="T49" fmla="*/ 768 h 768"/>
              <a:gd name="T50" fmla="*/ 79 w 799"/>
              <a:gd name="T51" fmla="*/ 765 h 768"/>
              <a:gd name="T52" fmla="*/ 39 w 799"/>
              <a:gd name="T53" fmla="*/ 746 h 768"/>
              <a:gd name="T54" fmla="*/ 10 w 799"/>
              <a:gd name="T55" fmla="*/ 712 h 768"/>
              <a:gd name="T56" fmla="*/ 0 w 799"/>
              <a:gd name="T57" fmla="*/ 668 h 768"/>
              <a:gd name="T58" fmla="*/ 2 w 799"/>
              <a:gd name="T59" fmla="*/ 78 h 768"/>
              <a:gd name="T60" fmla="*/ 22 w 799"/>
              <a:gd name="T61" fmla="*/ 38 h 768"/>
              <a:gd name="T62" fmla="*/ 57 w 799"/>
              <a:gd name="T63" fmla="*/ 11 h 768"/>
              <a:gd name="T64" fmla="*/ 104 w 799"/>
              <a:gd name="T65" fmla="*/ 0 h 76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</a:cxnLst>
            <a:rect l="0" t="0" r="r" b="b"/>
            <a:pathLst>
              <a:path w="799" h="768">
                <a:moveTo>
                  <a:pt x="104" y="5"/>
                </a:moveTo>
                <a:lnTo>
                  <a:pt x="80" y="7"/>
                </a:lnTo>
                <a:lnTo>
                  <a:pt x="59" y="14"/>
                </a:lnTo>
                <a:lnTo>
                  <a:pt x="41" y="25"/>
                </a:lnTo>
                <a:lnTo>
                  <a:pt x="26" y="41"/>
                </a:lnTo>
                <a:lnTo>
                  <a:pt x="13" y="59"/>
                </a:lnTo>
                <a:lnTo>
                  <a:pt x="6" y="79"/>
                </a:lnTo>
                <a:lnTo>
                  <a:pt x="4" y="100"/>
                </a:lnTo>
                <a:lnTo>
                  <a:pt x="4" y="668"/>
                </a:lnTo>
                <a:lnTo>
                  <a:pt x="6" y="690"/>
                </a:lnTo>
                <a:lnTo>
                  <a:pt x="13" y="710"/>
                </a:lnTo>
                <a:lnTo>
                  <a:pt x="26" y="728"/>
                </a:lnTo>
                <a:lnTo>
                  <a:pt x="41" y="743"/>
                </a:lnTo>
                <a:lnTo>
                  <a:pt x="59" y="754"/>
                </a:lnTo>
                <a:lnTo>
                  <a:pt x="80" y="761"/>
                </a:lnTo>
                <a:lnTo>
                  <a:pt x="104" y="764"/>
                </a:lnTo>
                <a:lnTo>
                  <a:pt x="695" y="764"/>
                </a:lnTo>
                <a:lnTo>
                  <a:pt x="718" y="761"/>
                </a:lnTo>
                <a:lnTo>
                  <a:pt x="739" y="754"/>
                </a:lnTo>
                <a:lnTo>
                  <a:pt x="757" y="743"/>
                </a:lnTo>
                <a:lnTo>
                  <a:pt x="772" y="728"/>
                </a:lnTo>
                <a:lnTo>
                  <a:pt x="784" y="710"/>
                </a:lnTo>
                <a:lnTo>
                  <a:pt x="792" y="690"/>
                </a:lnTo>
                <a:lnTo>
                  <a:pt x="794" y="668"/>
                </a:lnTo>
                <a:lnTo>
                  <a:pt x="794" y="100"/>
                </a:lnTo>
                <a:lnTo>
                  <a:pt x="792" y="79"/>
                </a:lnTo>
                <a:lnTo>
                  <a:pt x="784" y="59"/>
                </a:lnTo>
                <a:lnTo>
                  <a:pt x="772" y="41"/>
                </a:lnTo>
                <a:lnTo>
                  <a:pt x="757" y="25"/>
                </a:lnTo>
                <a:lnTo>
                  <a:pt x="739" y="14"/>
                </a:lnTo>
                <a:lnTo>
                  <a:pt x="718" y="7"/>
                </a:lnTo>
                <a:lnTo>
                  <a:pt x="695" y="5"/>
                </a:lnTo>
                <a:lnTo>
                  <a:pt x="104" y="5"/>
                </a:lnTo>
                <a:close/>
                <a:moveTo>
                  <a:pt x="104" y="0"/>
                </a:moveTo>
                <a:lnTo>
                  <a:pt x="695" y="0"/>
                </a:lnTo>
                <a:lnTo>
                  <a:pt x="719" y="3"/>
                </a:lnTo>
                <a:lnTo>
                  <a:pt x="741" y="11"/>
                </a:lnTo>
                <a:lnTo>
                  <a:pt x="760" y="22"/>
                </a:lnTo>
                <a:lnTo>
                  <a:pt x="776" y="38"/>
                </a:lnTo>
                <a:lnTo>
                  <a:pt x="788" y="57"/>
                </a:lnTo>
                <a:lnTo>
                  <a:pt x="797" y="78"/>
                </a:lnTo>
                <a:lnTo>
                  <a:pt x="799" y="100"/>
                </a:lnTo>
                <a:lnTo>
                  <a:pt x="799" y="668"/>
                </a:lnTo>
                <a:lnTo>
                  <a:pt x="797" y="691"/>
                </a:lnTo>
                <a:lnTo>
                  <a:pt x="788" y="712"/>
                </a:lnTo>
                <a:lnTo>
                  <a:pt x="776" y="731"/>
                </a:lnTo>
                <a:lnTo>
                  <a:pt x="760" y="746"/>
                </a:lnTo>
                <a:lnTo>
                  <a:pt x="741" y="758"/>
                </a:lnTo>
                <a:lnTo>
                  <a:pt x="719" y="765"/>
                </a:lnTo>
                <a:lnTo>
                  <a:pt x="695" y="768"/>
                </a:lnTo>
                <a:lnTo>
                  <a:pt x="104" y="768"/>
                </a:lnTo>
                <a:lnTo>
                  <a:pt x="79" y="765"/>
                </a:lnTo>
                <a:lnTo>
                  <a:pt x="57" y="758"/>
                </a:lnTo>
                <a:lnTo>
                  <a:pt x="39" y="746"/>
                </a:lnTo>
                <a:lnTo>
                  <a:pt x="22" y="731"/>
                </a:lnTo>
                <a:lnTo>
                  <a:pt x="10" y="712"/>
                </a:lnTo>
                <a:lnTo>
                  <a:pt x="2" y="691"/>
                </a:lnTo>
                <a:lnTo>
                  <a:pt x="0" y="668"/>
                </a:lnTo>
                <a:lnTo>
                  <a:pt x="0" y="100"/>
                </a:lnTo>
                <a:lnTo>
                  <a:pt x="2" y="78"/>
                </a:lnTo>
                <a:lnTo>
                  <a:pt x="10" y="57"/>
                </a:lnTo>
                <a:lnTo>
                  <a:pt x="22" y="38"/>
                </a:lnTo>
                <a:lnTo>
                  <a:pt x="39" y="22"/>
                </a:lnTo>
                <a:lnTo>
                  <a:pt x="57" y="11"/>
                </a:lnTo>
                <a:lnTo>
                  <a:pt x="79" y="3"/>
                </a:lnTo>
                <a:lnTo>
                  <a:pt x="104" y="0"/>
                </a:lnTo>
                <a:close/>
              </a:path>
            </a:pathLst>
          </a:custGeom>
          <a:solidFill>
            <a:srgbClr val="BFBFB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" name="Freeform 11">
            <a:extLst>
              <a:ext uri="{FF2B5EF4-FFF2-40B4-BE49-F238E27FC236}">
                <a16:creationId xmlns:a16="http://schemas.microsoft.com/office/drawing/2014/main" id="{4FB72698-2F1A-4631-9A25-8A58EEC1D911}"/>
              </a:ext>
            </a:extLst>
          </xdr:cNvPr>
          <xdr:cNvSpPr>
            <a:spLocks noEditPoints="1"/>
          </xdr:cNvSpPr>
        </xdr:nvSpPr>
        <xdr:spPr bwMode="auto">
          <a:xfrm>
            <a:off x="230" y="34"/>
            <a:ext cx="43" cy="43"/>
          </a:xfrm>
          <a:custGeom>
            <a:avLst/>
            <a:gdLst>
              <a:gd name="T0" fmla="*/ 99 w 857"/>
              <a:gd name="T1" fmla="*/ 8 h 822"/>
              <a:gd name="T2" fmla="*/ 51 w 857"/>
              <a:gd name="T3" fmla="*/ 30 h 822"/>
              <a:gd name="T4" fmla="*/ 17 w 857"/>
              <a:gd name="T5" fmla="*/ 71 h 822"/>
              <a:gd name="T6" fmla="*/ 6 w 857"/>
              <a:gd name="T7" fmla="*/ 122 h 822"/>
              <a:gd name="T8" fmla="*/ 9 w 857"/>
              <a:gd name="T9" fmla="*/ 727 h 822"/>
              <a:gd name="T10" fmla="*/ 32 w 857"/>
              <a:gd name="T11" fmla="*/ 774 h 822"/>
              <a:gd name="T12" fmla="*/ 74 w 857"/>
              <a:gd name="T13" fmla="*/ 806 h 822"/>
              <a:gd name="T14" fmla="*/ 127 w 857"/>
              <a:gd name="T15" fmla="*/ 818 h 822"/>
              <a:gd name="T16" fmla="*/ 758 w 857"/>
              <a:gd name="T17" fmla="*/ 815 h 822"/>
              <a:gd name="T18" fmla="*/ 808 w 857"/>
              <a:gd name="T19" fmla="*/ 792 h 822"/>
              <a:gd name="T20" fmla="*/ 840 w 857"/>
              <a:gd name="T21" fmla="*/ 753 h 822"/>
              <a:gd name="T22" fmla="*/ 853 w 857"/>
              <a:gd name="T23" fmla="*/ 701 h 822"/>
              <a:gd name="T24" fmla="*/ 850 w 857"/>
              <a:gd name="T25" fmla="*/ 95 h 822"/>
              <a:gd name="T26" fmla="*/ 827 w 857"/>
              <a:gd name="T27" fmla="*/ 48 h 822"/>
              <a:gd name="T28" fmla="*/ 785 w 857"/>
              <a:gd name="T29" fmla="*/ 16 h 822"/>
              <a:gd name="T30" fmla="*/ 731 w 857"/>
              <a:gd name="T31" fmla="*/ 5 h 822"/>
              <a:gd name="T32" fmla="*/ 127 w 857"/>
              <a:gd name="T33" fmla="*/ 0 h 822"/>
              <a:gd name="T34" fmla="*/ 756 w 857"/>
              <a:gd name="T35" fmla="*/ 3 h 822"/>
              <a:gd name="T36" fmla="*/ 801 w 857"/>
              <a:gd name="T37" fmla="*/ 21 h 822"/>
              <a:gd name="T38" fmla="*/ 836 w 857"/>
              <a:gd name="T39" fmla="*/ 54 h 822"/>
              <a:gd name="T40" fmla="*/ 855 w 857"/>
              <a:gd name="T41" fmla="*/ 98 h 822"/>
              <a:gd name="T42" fmla="*/ 857 w 857"/>
              <a:gd name="T43" fmla="*/ 701 h 822"/>
              <a:gd name="T44" fmla="*/ 848 w 857"/>
              <a:gd name="T45" fmla="*/ 748 h 822"/>
              <a:gd name="T46" fmla="*/ 820 w 857"/>
              <a:gd name="T47" fmla="*/ 787 h 822"/>
              <a:gd name="T48" fmla="*/ 780 w 857"/>
              <a:gd name="T49" fmla="*/ 813 h 822"/>
              <a:gd name="T50" fmla="*/ 731 w 857"/>
              <a:gd name="T51" fmla="*/ 822 h 822"/>
              <a:gd name="T52" fmla="*/ 102 w 857"/>
              <a:gd name="T53" fmla="*/ 820 h 822"/>
              <a:gd name="T54" fmla="*/ 57 w 857"/>
              <a:gd name="T55" fmla="*/ 802 h 822"/>
              <a:gd name="T56" fmla="*/ 22 w 857"/>
              <a:gd name="T57" fmla="*/ 769 h 822"/>
              <a:gd name="T58" fmla="*/ 4 w 857"/>
              <a:gd name="T59" fmla="*/ 725 h 822"/>
              <a:gd name="T60" fmla="*/ 0 w 857"/>
              <a:gd name="T61" fmla="*/ 122 h 822"/>
              <a:gd name="T62" fmla="*/ 11 w 857"/>
              <a:gd name="T63" fmla="*/ 75 h 822"/>
              <a:gd name="T64" fmla="*/ 38 w 857"/>
              <a:gd name="T65" fmla="*/ 36 h 822"/>
              <a:gd name="T66" fmla="*/ 78 w 857"/>
              <a:gd name="T67" fmla="*/ 10 h 822"/>
              <a:gd name="T68" fmla="*/ 127 w 857"/>
              <a:gd name="T69" fmla="*/ 0 h 82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</a:cxnLst>
            <a:rect l="0" t="0" r="r" b="b"/>
            <a:pathLst>
              <a:path w="857" h="822">
                <a:moveTo>
                  <a:pt x="127" y="5"/>
                </a:moveTo>
                <a:lnTo>
                  <a:pt x="99" y="8"/>
                </a:lnTo>
                <a:lnTo>
                  <a:pt x="74" y="16"/>
                </a:lnTo>
                <a:lnTo>
                  <a:pt x="51" y="30"/>
                </a:lnTo>
                <a:lnTo>
                  <a:pt x="32" y="48"/>
                </a:lnTo>
                <a:lnTo>
                  <a:pt x="17" y="71"/>
                </a:lnTo>
                <a:lnTo>
                  <a:pt x="9" y="95"/>
                </a:lnTo>
                <a:lnTo>
                  <a:pt x="6" y="122"/>
                </a:lnTo>
                <a:lnTo>
                  <a:pt x="6" y="701"/>
                </a:lnTo>
                <a:lnTo>
                  <a:pt x="9" y="727"/>
                </a:lnTo>
                <a:lnTo>
                  <a:pt x="17" y="753"/>
                </a:lnTo>
                <a:lnTo>
                  <a:pt x="32" y="774"/>
                </a:lnTo>
                <a:lnTo>
                  <a:pt x="51" y="792"/>
                </a:lnTo>
                <a:lnTo>
                  <a:pt x="74" y="806"/>
                </a:lnTo>
                <a:lnTo>
                  <a:pt x="99" y="815"/>
                </a:lnTo>
                <a:lnTo>
                  <a:pt x="127" y="818"/>
                </a:lnTo>
                <a:lnTo>
                  <a:pt x="731" y="818"/>
                </a:lnTo>
                <a:lnTo>
                  <a:pt x="758" y="815"/>
                </a:lnTo>
                <a:lnTo>
                  <a:pt x="785" y="806"/>
                </a:lnTo>
                <a:lnTo>
                  <a:pt x="808" y="792"/>
                </a:lnTo>
                <a:lnTo>
                  <a:pt x="827" y="774"/>
                </a:lnTo>
                <a:lnTo>
                  <a:pt x="840" y="753"/>
                </a:lnTo>
                <a:lnTo>
                  <a:pt x="850" y="727"/>
                </a:lnTo>
                <a:lnTo>
                  <a:pt x="853" y="701"/>
                </a:lnTo>
                <a:lnTo>
                  <a:pt x="853" y="122"/>
                </a:lnTo>
                <a:lnTo>
                  <a:pt x="850" y="95"/>
                </a:lnTo>
                <a:lnTo>
                  <a:pt x="840" y="71"/>
                </a:lnTo>
                <a:lnTo>
                  <a:pt x="827" y="48"/>
                </a:lnTo>
                <a:lnTo>
                  <a:pt x="808" y="30"/>
                </a:lnTo>
                <a:lnTo>
                  <a:pt x="785" y="16"/>
                </a:lnTo>
                <a:lnTo>
                  <a:pt x="758" y="8"/>
                </a:lnTo>
                <a:lnTo>
                  <a:pt x="731" y="5"/>
                </a:lnTo>
                <a:lnTo>
                  <a:pt x="127" y="5"/>
                </a:lnTo>
                <a:close/>
                <a:moveTo>
                  <a:pt x="127" y="0"/>
                </a:moveTo>
                <a:lnTo>
                  <a:pt x="731" y="0"/>
                </a:lnTo>
                <a:lnTo>
                  <a:pt x="756" y="3"/>
                </a:lnTo>
                <a:lnTo>
                  <a:pt x="780" y="10"/>
                </a:lnTo>
                <a:lnTo>
                  <a:pt x="801" y="21"/>
                </a:lnTo>
                <a:lnTo>
                  <a:pt x="820" y="36"/>
                </a:lnTo>
                <a:lnTo>
                  <a:pt x="836" y="54"/>
                </a:lnTo>
                <a:lnTo>
                  <a:pt x="848" y="75"/>
                </a:lnTo>
                <a:lnTo>
                  <a:pt x="855" y="98"/>
                </a:lnTo>
                <a:lnTo>
                  <a:pt x="857" y="122"/>
                </a:lnTo>
                <a:lnTo>
                  <a:pt x="857" y="701"/>
                </a:lnTo>
                <a:lnTo>
                  <a:pt x="855" y="725"/>
                </a:lnTo>
                <a:lnTo>
                  <a:pt x="848" y="748"/>
                </a:lnTo>
                <a:lnTo>
                  <a:pt x="836" y="769"/>
                </a:lnTo>
                <a:lnTo>
                  <a:pt x="820" y="787"/>
                </a:lnTo>
                <a:lnTo>
                  <a:pt x="801" y="802"/>
                </a:lnTo>
                <a:lnTo>
                  <a:pt x="780" y="813"/>
                </a:lnTo>
                <a:lnTo>
                  <a:pt x="756" y="820"/>
                </a:lnTo>
                <a:lnTo>
                  <a:pt x="731" y="822"/>
                </a:lnTo>
                <a:lnTo>
                  <a:pt x="127" y="822"/>
                </a:lnTo>
                <a:lnTo>
                  <a:pt x="102" y="820"/>
                </a:lnTo>
                <a:lnTo>
                  <a:pt x="78" y="813"/>
                </a:lnTo>
                <a:lnTo>
                  <a:pt x="57" y="802"/>
                </a:lnTo>
                <a:lnTo>
                  <a:pt x="38" y="787"/>
                </a:lnTo>
                <a:lnTo>
                  <a:pt x="22" y="769"/>
                </a:lnTo>
                <a:lnTo>
                  <a:pt x="11" y="748"/>
                </a:lnTo>
                <a:lnTo>
                  <a:pt x="4" y="725"/>
                </a:lnTo>
                <a:lnTo>
                  <a:pt x="0" y="701"/>
                </a:lnTo>
                <a:lnTo>
                  <a:pt x="0" y="122"/>
                </a:lnTo>
                <a:lnTo>
                  <a:pt x="4" y="98"/>
                </a:lnTo>
                <a:lnTo>
                  <a:pt x="11" y="75"/>
                </a:lnTo>
                <a:lnTo>
                  <a:pt x="22" y="54"/>
                </a:lnTo>
                <a:lnTo>
                  <a:pt x="38" y="36"/>
                </a:lnTo>
                <a:lnTo>
                  <a:pt x="57" y="21"/>
                </a:lnTo>
                <a:lnTo>
                  <a:pt x="78" y="10"/>
                </a:lnTo>
                <a:lnTo>
                  <a:pt x="102" y="3"/>
                </a:lnTo>
                <a:lnTo>
                  <a:pt x="127" y="0"/>
                </a:lnTo>
                <a:close/>
              </a:path>
            </a:pathLst>
          </a:custGeom>
          <a:solidFill>
            <a:srgbClr val="BFBFB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2" name="Freeform 12">
            <a:extLst>
              <a:ext uri="{FF2B5EF4-FFF2-40B4-BE49-F238E27FC236}">
                <a16:creationId xmlns:a16="http://schemas.microsoft.com/office/drawing/2014/main" id="{75D21560-DF0F-47BB-95A3-D7C59051698D}"/>
              </a:ext>
            </a:extLst>
          </xdr:cNvPr>
          <xdr:cNvSpPr>
            <a:spLocks/>
          </xdr:cNvSpPr>
        </xdr:nvSpPr>
        <xdr:spPr bwMode="auto">
          <a:xfrm>
            <a:off x="125" y="41"/>
            <a:ext cx="30" cy="29"/>
          </a:xfrm>
          <a:custGeom>
            <a:avLst/>
            <a:gdLst>
              <a:gd name="T0" fmla="*/ 310 w 605"/>
              <a:gd name="T1" fmla="*/ 2 h 555"/>
              <a:gd name="T2" fmla="*/ 321 w 605"/>
              <a:gd name="T3" fmla="*/ 13 h 555"/>
              <a:gd name="T4" fmla="*/ 326 w 605"/>
              <a:gd name="T5" fmla="*/ 28 h 555"/>
              <a:gd name="T6" fmla="*/ 327 w 605"/>
              <a:gd name="T7" fmla="*/ 44 h 555"/>
              <a:gd name="T8" fmla="*/ 330 w 605"/>
              <a:gd name="T9" fmla="*/ 75 h 555"/>
              <a:gd name="T10" fmla="*/ 333 w 605"/>
              <a:gd name="T11" fmla="*/ 113 h 555"/>
              <a:gd name="T12" fmla="*/ 337 w 605"/>
              <a:gd name="T13" fmla="*/ 146 h 555"/>
              <a:gd name="T14" fmla="*/ 338 w 605"/>
              <a:gd name="T15" fmla="*/ 167 h 555"/>
              <a:gd name="T16" fmla="*/ 429 w 605"/>
              <a:gd name="T17" fmla="*/ 228 h 555"/>
              <a:gd name="T18" fmla="*/ 451 w 605"/>
              <a:gd name="T19" fmla="*/ 211 h 555"/>
              <a:gd name="T20" fmla="*/ 514 w 605"/>
              <a:gd name="T21" fmla="*/ 283 h 555"/>
              <a:gd name="T22" fmla="*/ 536 w 605"/>
              <a:gd name="T23" fmla="*/ 264 h 555"/>
              <a:gd name="T24" fmla="*/ 605 w 605"/>
              <a:gd name="T25" fmla="*/ 344 h 555"/>
              <a:gd name="T26" fmla="*/ 386 w 605"/>
              <a:gd name="T27" fmla="*/ 303 h 555"/>
              <a:gd name="T28" fmla="*/ 382 w 605"/>
              <a:gd name="T29" fmla="*/ 301 h 555"/>
              <a:gd name="T30" fmla="*/ 369 w 605"/>
              <a:gd name="T31" fmla="*/ 298 h 555"/>
              <a:gd name="T32" fmla="*/ 354 w 605"/>
              <a:gd name="T33" fmla="*/ 298 h 555"/>
              <a:gd name="T34" fmla="*/ 342 w 605"/>
              <a:gd name="T35" fmla="*/ 306 h 555"/>
              <a:gd name="T36" fmla="*/ 337 w 605"/>
              <a:gd name="T37" fmla="*/ 326 h 555"/>
              <a:gd name="T38" fmla="*/ 418 w 605"/>
              <a:gd name="T39" fmla="*/ 539 h 555"/>
              <a:gd name="T40" fmla="*/ 324 w 605"/>
              <a:gd name="T41" fmla="*/ 533 h 555"/>
              <a:gd name="T42" fmla="*/ 188 w 605"/>
              <a:gd name="T43" fmla="*/ 555 h 555"/>
              <a:gd name="T44" fmla="*/ 273 w 605"/>
              <a:gd name="T45" fmla="*/ 472 h 555"/>
              <a:gd name="T46" fmla="*/ 267 w 605"/>
              <a:gd name="T47" fmla="*/ 314 h 555"/>
              <a:gd name="T48" fmla="*/ 258 w 605"/>
              <a:gd name="T49" fmla="*/ 301 h 555"/>
              <a:gd name="T50" fmla="*/ 243 w 605"/>
              <a:gd name="T51" fmla="*/ 297 h 555"/>
              <a:gd name="T52" fmla="*/ 230 w 605"/>
              <a:gd name="T53" fmla="*/ 300 h 555"/>
              <a:gd name="T54" fmla="*/ 220 w 605"/>
              <a:gd name="T55" fmla="*/ 303 h 555"/>
              <a:gd name="T56" fmla="*/ 0 w 605"/>
              <a:gd name="T57" fmla="*/ 379 h 555"/>
              <a:gd name="T58" fmla="*/ 70 w 605"/>
              <a:gd name="T59" fmla="*/ 297 h 555"/>
              <a:gd name="T60" fmla="*/ 91 w 605"/>
              <a:gd name="T61" fmla="*/ 264 h 555"/>
              <a:gd name="T62" fmla="*/ 155 w 605"/>
              <a:gd name="T63" fmla="*/ 243 h 555"/>
              <a:gd name="T64" fmla="*/ 176 w 605"/>
              <a:gd name="T65" fmla="*/ 211 h 555"/>
              <a:gd name="T66" fmla="*/ 267 w 605"/>
              <a:gd name="T67" fmla="*/ 170 h 555"/>
              <a:gd name="T68" fmla="*/ 268 w 605"/>
              <a:gd name="T69" fmla="*/ 159 h 555"/>
              <a:gd name="T70" fmla="*/ 271 w 605"/>
              <a:gd name="T71" fmla="*/ 131 h 555"/>
              <a:gd name="T72" fmla="*/ 274 w 605"/>
              <a:gd name="T73" fmla="*/ 93 h 555"/>
              <a:gd name="T74" fmla="*/ 277 w 605"/>
              <a:gd name="T75" fmla="*/ 59 h 555"/>
              <a:gd name="T76" fmla="*/ 279 w 605"/>
              <a:gd name="T77" fmla="*/ 34 h 555"/>
              <a:gd name="T78" fmla="*/ 281 w 605"/>
              <a:gd name="T79" fmla="*/ 21 h 555"/>
              <a:gd name="T80" fmla="*/ 288 w 605"/>
              <a:gd name="T81" fmla="*/ 6 h 555"/>
              <a:gd name="T82" fmla="*/ 303 w 605"/>
              <a:gd name="T83" fmla="*/ 0 h 55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</a:cxnLst>
            <a:rect l="0" t="0" r="r" b="b"/>
            <a:pathLst>
              <a:path w="605" h="555">
                <a:moveTo>
                  <a:pt x="303" y="0"/>
                </a:moveTo>
                <a:lnTo>
                  <a:pt x="310" y="2"/>
                </a:lnTo>
                <a:lnTo>
                  <a:pt x="317" y="6"/>
                </a:lnTo>
                <a:lnTo>
                  <a:pt x="321" y="13"/>
                </a:lnTo>
                <a:lnTo>
                  <a:pt x="324" y="21"/>
                </a:lnTo>
                <a:lnTo>
                  <a:pt x="326" y="28"/>
                </a:lnTo>
                <a:lnTo>
                  <a:pt x="326" y="34"/>
                </a:lnTo>
                <a:lnTo>
                  <a:pt x="327" y="44"/>
                </a:lnTo>
                <a:lnTo>
                  <a:pt x="328" y="59"/>
                </a:lnTo>
                <a:lnTo>
                  <a:pt x="330" y="75"/>
                </a:lnTo>
                <a:lnTo>
                  <a:pt x="331" y="93"/>
                </a:lnTo>
                <a:lnTo>
                  <a:pt x="333" y="113"/>
                </a:lnTo>
                <a:lnTo>
                  <a:pt x="334" y="131"/>
                </a:lnTo>
                <a:lnTo>
                  <a:pt x="337" y="146"/>
                </a:lnTo>
                <a:lnTo>
                  <a:pt x="338" y="159"/>
                </a:lnTo>
                <a:lnTo>
                  <a:pt x="338" y="167"/>
                </a:lnTo>
                <a:lnTo>
                  <a:pt x="339" y="170"/>
                </a:lnTo>
                <a:lnTo>
                  <a:pt x="429" y="228"/>
                </a:lnTo>
                <a:lnTo>
                  <a:pt x="429" y="211"/>
                </a:lnTo>
                <a:lnTo>
                  <a:pt x="451" y="211"/>
                </a:lnTo>
                <a:lnTo>
                  <a:pt x="451" y="243"/>
                </a:lnTo>
                <a:lnTo>
                  <a:pt x="514" y="283"/>
                </a:lnTo>
                <a:lnTo>
                  <a:pt x="514" y="264"/>
                </a:lnTo>
                <a:lnTo>
                  <a:pt x="536" y="264"/>
                </a:lnTo>
                <a:lnTo>
                  <a:pt x="536" y="297"/>
                </a:lnTo>
                <a:lnTo>
                  <a:pt x="605" y="344"/>
                </a:lnTo>
                <a:lnTo>
                  <a:pt x="605" y="379"/>
                </a:lnTo>
                <a:lnTo>
                  <a:pt x="386" y="303"/>
                </a:lnTo>
                <a:lnTo>
                  <a:pt x="385" y="303"/>
                </a:lnTo>
                <a:lnTo>
                  <a:pt x="382" y="301"/>
                </a:lnTo>
                <a:lnTo>
                  <a:pt x="375" y="300"/>
                </a:lnTo>
                <a:lnTo>
                  <a:pt x="369" y="298"/>
                </a:lnTo>
                <a:lnTo>
                  <a:pt x="362" y="297"/>
                </a:lnTo>
                <a:lnTo>
                  <a:pt x="354" y="298"/>
                </a:lnTo>
                <a:lnTo>
                  <a:pt x="348" y="301"/>
                </a:lnTo>
                <a:lnTo>
                  <a:pt x="342" y="306"/>
                </a:lnTo>
                <a:lnTo>
                  <a:pt x="339" y="314"/>
                </a:lnTo>
                <a:lnTo>
                  <a:pt x="337" y="326"/>
                </a:lnTo>
                <a:lnTo>
                  <a:pt x="332" y="472"/>
                </a:lnTo>
                <a:lnTo>
                  <a:pt x="418" y="539"/>
                </a:lnTo>
                <a:lnTo>
                  <a:pt x="418" y="555"/>
                </a:lnTo>
                <a:lnTo>
                  <a:pt x="324" y="533"/>
                </a:lnTo>
                <a:lnTo>
                  <a:pt x="281" y="533"/>
                </a:lnTo>
                <a:lnTo>
                  <a:pt x="188" y="555"/>
                </a:lnTo>
                <a:lnTo>
                  <a:pt x="188" y="539"/>
                </a:lnTo>
                <a:lnTo>
                  <a:pt x="273" y="472"/>
                </a:lnTo>
                <a:lnTo>
                  <a:pt x="268" y="326"/>
                </a:lnTo>
                <a:lnTo>
                  <a:pt x="267" y="314"/>
                </a:lnTo>
                <a:lnTo>
                  <a:pt x="263" y="306"/>
                </a:lnTo>
                <a:lnTo>
                  <a:pt x="258" y="301"/>
                </a:lnTo>
                <a:lnTo>
                  <a:pt x="251" y="298"/>
                </a:lnTo>
                <a:lnTo>
                  <a:pt x="243" y="297"/>
                </a:lnTo>
                <a:lnTo>
                  <a:pt x="236" y="298"/>
                </a:lnTo>
                <a:lnTo>
                  <a:pt x="230" y="300"/>
                </a:lnTo>
                <a:lnTo>
                  <a:pt x="224" y="301"/>
                </a:lnTo>
                <a:lnTo>
                  <a:pt x="220" y="303"/>
                </a:lnTo>
                <a:lnTo>
                  <a:pt x="219" y="303"/>
                </a:lnTo>
                <a:lnTo>
                  <a:pt x="0" y="379"/>
                </a:lnTo>
                <a:lnTo>
                  <a:pt x="0" y="344"/>
                </a:lnTo>
                <a:lnTo>
                  <a:pt x="70" y="297"/>
                </a:lnTo>
                <a:lnTo>
                  <a:pt x="70" y="264"/>
                </a:lnTo>
                <a:lnTo>
                  <a:pt x="91" y="264"/>
                </a:lnTo>
                <a:lnTo>
                  <a:pt x="91" y="283"/>
                </a:lnTo>
                <a:lnTo>
                  <a:pt x="155" y="243"/>
                </a:lnTo>
                <a:lnTo>
                  <a:pt x="155" y="211"/>
                </a:lnTo>
                <a:lnTo>
                  <a:pt x="176" y="211"/>
                </a:lnTo>
                <a:lnTo>
                  <a:pt x="176" y="228"/>
                </a:lnTo>
                <a:lnTo>
                  <a:pt x="267" y="170"/>
                </a:lnTo>
                <a:lnTo>
                  <a:pt x="267" y="167"/>
                </a:lnTo>
                <a:lnTo>
                  <a:pt x="268" y="159"/>
                </a:lnTo>
                <a:lnTo>
                  <a:pt x="269" y="146"/>
                </a:lnTo>
                <a:lnTo>
                  <a:pt x="271" y="131"/>
                </a:lnTo>
                <a:lnTo>
                  <a:pt x="273" y="113"/>
                </a:lnTo>
                <a:lnTo>
                  <a:pt x="274" y="93"/>
                </a:lnTo>
                <a:lnTo>
                  <a:pt x="276" y="75"/>
                </a:lnTo>
                <a:lnTo>
                  <a:pt x="277" y="59"/>
                </a:lnTo>
                <a:lnTo>
                  <a:pt x="278" y="44"/>
                </a:lnTo>
                <a:lnTo>
                  <a:pt x="279" y="34"/>
                </a:lnTo>
                <a:lnTo>
                  <a:pt x="280" y="28"/>
                </a:lnTo>
                <a:lnTo>
                  <a:pt x="281" y="21"/>
                </a:lnTo>
                <a:lnTo>
                  <a:pt x="284" y="13"/>
                </a:lnTo>
                <a:lnTo>
                  <a:pt x="288" y="6"/>
                </a:lnTo>
                <a:lnTo>
                  <a:pt x="295" y="2"/>
                </a:lnTo>
                <a:lnTo>
                  <a:pt x="303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3" name="Freeform 13">
            <a:extLst>
              <a:ext uri="{FF2B5EF4-FFF2-40B4-BE49-F238E27FC236}">
                <a16:creationId xmlns:a16="http://schemas.microsoft.com/office/drawing/2014/main" id="{1436DCD9-9EE0-41DB-8797-B6F0CCD7C97C}"/>
              </a:ext>
            </a:extLst>
          </xdr:cNvPr>
          <xdr:cNvSpPr>
            <a:spLocks noEditPoints="1"/>
          </xdr:cNvSpPr>
        </xdr:nvSpPr>
        <xdr:spPr bwMode="auto">
          <a:xfrm>
            <a:off x="115" y="30"/>
            <a:ext cx="51" cy="51"/>
          </a:xfrm>
          <a:custGeom>
            <a:avLst/>
            <a:gdLst>
              <a:gd name="T0" fmla="*/ 152 w 1019"/>
              <a:gd name="T1" fmla="*/ 19 h 976"/>
              <a:gd name="T2" fmla="*/ 100 w 1019"/>
              <a:gd name="T3" fmla="*/ 38 h 976"/>
              <a:gd name="T4" fmla="*/ 57 w 1019"/>
              <a:gd name="T5" fmla="*/ 73 h 976"/>
              <a:gd name="T6" fmla="*/ 29 w 1019"/>
              <a:gd name="T7" fmla="*/ 119 h 976"/>
              <a:gd name="T8" fmla="*/ 18 w 1019"/>
              <a:gd name="T9" fmla="*/ 175 h 976"/>
              <a:gd name="T10" fmla="*/ 20 w 1019"/>
              <a:gd name="T11" fmla="*/ 831 h 976"/>
              <a:gd name="T12" fmla="*/ 40 w 1019"/>
              <a:gd name="T13" fmla="*/ 882 h 976"/>
              <a:gd name="T14" fmla="*/ 77 w 1019"/>
              <a:gd name="T15" fmla="*/ 923 h 976"/>
              <a:gd name="T16" fmla="*/ 125 w 1019"/>
              <a:gd name="T17" fmla="*/ 950 h 976"/>
              <a:gd name="T18" fmla="*/ 183 w 1019"/>
              <a:gd name="T19" fmla="*/ 960 h 976"/>
              <a:gd name="T20" fmla="*/ 867 w 1019"/>
              <a:gd name="T21" fmla="*/ 957 h 976"/>
              <a:gd name="T22" fmla="*/ 920 w 1019"/>
              <a:gd name="T23" fmla="*/ 938 h 976"/>
              <a:gd name="T24" fmla="*/ 963 w 1019"/>
              <a:gd name="T25" fmla="*/ 904 h 976"/>
              <a:gd name="T26" fmla="*/ 991 w 1019"/>
              <a:gd name="T27" fmla="*/ 857 h 976"/>
              <a:gd name="T28" fmla="*/ 1001 w 1019"/>
              <a:gd name="T29" fmla="*/ 802 h 976"/>
              <a:gd name="T30" fmla="*/ 999 w 1019"/>
              <a:gd name="T31" fmla="*/ 147 h 976"/>
              <a:gd name="T32" fmla="*/ 979 w 1019"/>
              <a:gd name="T33" fmla="*/ 95 h 976"/>
              <a:gd name="T34" fmla="*/ 943 w 1019"/>
              <a:gd name="T35" fmla="*/ 54 h 976"/>
              <a:gd name="T36" fmla="*/ 894 w 1019"/>
              <a:gd name="T37" fmla="*/ 27 h 976"/>
              <a:gd name="T38" fmla="*/ 837 w 1019"/>
              <a:gd name="T39" fmla="*/ 17 h 976"/>
              <a:gd name="T40" fmla="*/ 183 w 1019"/>
              <a:gd name="T41" fmla="*/ 0 h 976"/>
              <a:gd name="T42" fmla="*/ 870 w 1019"/>
              <a:gd name="T43" fmla="*/ 3 h 976"/>
              <a:gd name="T44" fmla="*/ 928 w 1019"/>
              <a:gd name="T45" fmla="*/ 24 h 976"/>
              <a:gd name="T46" fmla="*/ 976 w 1019"/>
              <a:gd name="T47" fmla="*/ 62 h 976"/>
              <a:gd name="T48" fmla="*/ 1007 w 1019"/>
              <a:gd name="T49" fmla="*/ 113 h 976"/>
              <a:gd name="T50" fmla="*/ 1019 w 1019"/>
              <a:gd name="T51" fmla="*/ 175 h 976"/>
              <a:gd name="T52" fmla="*/ 1015 w 1019"/>
              <a:gd name="T53" fmla="*/ 834 h 976"/>
              <a:gd name="T54" fmla="*/ 993 w 1019"/>
              <a:gd name="T55" fmla="*/ 890 h 976"/>
              <a:gd name="T56" fmla="*/ 954 w 1019"/>
              <a:gd name="T57" fmla="*/ 935 h 976"/>
              <a:gd name="T58" fmla="*/ 900 w 1019"/>
              <a:gd name="T59" fmla="*/ 965 h 976"/>
              <a:gd name="T60" fmla="*/ 837 w 1019"/>
              <a:gd name="T61" fmla="*/ 976 h 976"/>
              <a:gd name="T62" fmla="*/ 150 w 1019"/>
              <a:gd name="T63" fmla="*/ 973 h 976"/>
              <a:gd name="T64" fmla="*/ 91 w 1019"/>
              <a:gd name="T65" fmla="*/ 952 h 976"/>
              <a:gd name="T66" fmla="*/ 43 w 1019"/>
              <a:gd name="T67" fmla="*/ 914 h 976"/>
              <a:gd name="T68" fmla="*/ 12 w 1019"/>
              <a:gd name="T69" fmla="*/ 863 h 976"/>
              <a:gd name="T70" fmla="*/ 0 w 1019"/>
              <a:gd name="T71" fmla="*/ 802 h 976"/>
              <a:gd name="T72" fmla="*/ 4 w 1019"/>
              <a:gd name="T73" fmla="*/ 143 h 976"/>
              <a:gd name="T74" fmla="*/ 26 w 1019"/>
              <a:gd name="T75" fmla="*/ 86 h 976"/>
              <a:gd name="T76" fmla="*/ 65 w 1019"/>
              <a:gd name="T77" fmla="*/ 41 h 976"/>
              <a:gd name="T78" fmla="*/ 119 w 1019"/>
              <a:gd name="T79" fmla="*/ 11 h 976"/>
              <a:gd name="T80" fmla="*/ 183 w 1019"/>
              <a:gd name="T81" fmla="*/ 0 h 9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</a:cxnLst>
            <a:rect l="0" t="0" r="r" b="b"/>
            <a:pathLst>
              <a:path w="1019" h="976">
                <a:moveTo>
                  <a:pt x="183" y="17"/>
                </a:moveTo>
                <a:lnTo>
                  <a:pt x="152" y="19"/>
                </a:lnTo>
                <a:lnTo>
                  <a:pt x="125" y="27"/>
                </a:lnTo>
                <a:lnTo>
                  <a:pt x="100" y="38"/>
                </a:lnTo>
                <a:lnTo>
                  <a:pt x="77" y="54"/>
                </a:lnTo>
                <a:lnTo>
                  <a:pt x="57" y="73"/>
                </a:lnTo>
                <a:lnTo>
                  <a:pt x="40" y="95"/>
                </a:lnTo>
                <a:lnTo>
                  <a:pt x="29" y="119"/>
                </a:lnTo>
                <a:lnTo>
                  <a:pt x="20" y="147"/>
                </a:lnTo>
                <a:lnTo>
                  <a:pt x="18" y="175"/>
                </a:lnTo>
                <a:lnTo>
                  <a:pt x="18" y="802"/>
                </a:lnTo>
                <a:lnTo>
                  <a:pt x="20" y="831"/>
                </a:lnTo>
                <a:lnTo>
                  <a:pt x="29" y="857"/>
                </a:lnTo>
                <a:lnTo>
                  <a:pt x="40" y="882"/>
                </a:lnTo>
                <a:lnTo>
                  <a:pt x="57" y="904"/>
                </a:lnTo>
                <a:lnTo>
                  <a:pt x="77" y="923"/>
                </a:lnTo>
                <a:lnTo>
                  <a:pt x="100" y="938"/>
                </a:lnTo>
                <a:lnTo>
                  <a:pt x="125" y="950"/>
                </a:lnTo>
                <a:lnTo>
                  <a:pt x="152" y="957"/>
                </a:lnTo>
                <a:lnTo>
                  <a:pt x="183" y="960"/>
                </a:lnTo>
                <a:lnTo>
                  <a:pt x="837" y="960"/>
                </a:lnTo>
                <a:lnTo>
                  <a:pt x="867" y="957"/>
                </a:lnTo>
                <a:lnTo>
                  <a:pt x="894" y="950"/>
                </a:lnTo>
                <a:lnTo>
                  <a:pt x="920" y="938"/>
                </a:lnTo>
                <a:lnTo>
                  <a:pt x="943" y="923"/>
                </a:lnTo>
                <a:lnTo>
                  <a:pt x="963" y="904"/>
                </a:lnTo>
                <a:lnTo>
                  <a:pt x="979" y="882"/>
                </a:lnTo>
                <a:lnTo>
                  <a:pt x="991" y="857"/>
                </a:lnTo>
                <a:lnTo>
                  <a:pt x="999" y="831"/>
                </a:lnTo>
                <a:lnTo>
                  <a:pt x="1001" y="802"/>
                </a:lnTo>
                <a:lnTo>
                  <a:pt x="1001" y="175"/>
                </a:lnTo>
                <a:lnTo>
                  <a:pt x="999" y="147"/>
                </a:lnTo>
                <a:lnTo>
                  <a:pt x="991" y="119"/>
                </a:lnTo>
                <a:lnTo>
                  <a:pt x="979" y="95"/>
                </a:lnTo>
                <a:lnTo>
                  <a:pt x="963" y="73"/>
                </a:lnTo>
                <a:lnTo>
                  <a:pt x="943" y="54"/>
                </a:lnTo>
                <a:lnTo>
                  <a:pt x="920" y="38"/>
                </a:lnTo>
                <a:lnTo>
                  <a:pt x="894" y="27"/>
                </a:lnTo>
                <a:lnTo>
                  <a:pt x="867" y="19"/>
                </a:lnTo>
                <a:lnTo>
                  <a:pt x="837" y="17"/>
                </a:lnTo>
                <a:lnTo>
                  <a:pt x="183" y="17"/>
                </a:lnTo>
                <a:close/>
                <a:moveTo>
                  <a:pt x="183" y="0"/>
                </a:moveTo>
                <a:lnTo>
                  <a:pt x="837" y="0"/>
                </a:lnTo>
                <a:lnTo>
                  <a:pt x="870" y="3"/>
                </a:lnTo>
                <a:lnTo>
                  <a:pt x="900" y="11"/>
                </a:lnTo>
                <a:lnTo>
                  <a:pt x="928" y="24"/>
                </a:lnTo>
                <a:lnTo>
                  <a:pt x="954" y="41"/>
                </a:lnTo>
                <a:lnTo>
                  <a:pt x="976" y="62"/>
                </a:lnTo>
                <a:lnTo>
                  <a:pt x="993" y="86"/>
                </a:lnTo>
                <a:lnTo>
                  <a:pt x="1007" y="113"/>
                </a:lnTo>
                <a:lnTo>
                  <a:pt x="1015" y="143"/>
                </a:lnTo>
                <a:lnTo>
                  <a:pt x="1019" y="175"/>
                </a:lnTo>
                <a:lnTo>
                  <a:pt x="1019" y="802"/>
                </a:lnTo>
                <a:lnTo>
                  <a:pt x="1015" y="834"/>
                </a:lnTo>
                <a:lnTo>
                  <a:pt x="1007" y="863"/>
                </a:lnTo>
                <a:lnTo>
                  <a:pt x="993" y="890"/>
                </a:lnTo>
                <a:lnTo>
                  <a:pt x="976" y="914"/>
                </a:lnTo>
                <a:lnTo>
                  <a:pt x="954" y="935"/>
                </a:lnTo>
                <a:lnTo>
                  <a:pt x="928" y="952"/>
                </a:lnTo>
                <a:lnTo>
                  <a:pt x="900" y="965"/>
                </a:lnTo>
                <a:lnTo>
                  <a:pt x="870" y="973"/>
                </a:lnTo>
                <a:lnTo>
                  <a:pt x="837" y="976"/>
                </a:lnTo>
                <a:lnTo>
                  <a:pt x="183" y="976"/>
                </a:lnTo>
                <a:lnTo>
                  <a:pt x="150" y="973"/>
                </a:lnTo>
                <a:lnTo>
                  <a:pt x="119" y="965"/>
                </a:lnTo>
                <a:lnTo>
                  <a:pt x="91" y="952"/>
                </a:lnTo>
                <a:lnTo>
                  <a:pt x="65" y="935"/>
                </a:lnTo>
                <a:lnTo>
                  <a:pt x="43" y="914"/>
                </a:lnTo>
                <a:lnTo>
                  <a:pt x="26" y="890"/>
                </a:lnTo>
                <a:lnTo>
                  <a:pt x="12" y="863"/>
                </a:lnTo>
                <a:lnTo>
                  <a:pt x="4" y="834"/>
                </a:lnTo>
                <a:lnTo>
                  <a:pt x="0" y="802"/>
                </a:lnTo>
                <a:lnTo>
                  <a:pt x="0" y="175"/>
                </a:lnTo>
                <a:lnTo>
                  <a:pt x="4" y="143"/>
                </a:lnTo>
                <a:lnTo>
                  <a:pt x="12" y="113"/>
                </a:lnTo>
                <a:lnTo>
                  <a:pt x="26" y="86"/>
                </a:lnTo>
                <a:lnTo>
                  <a:pt x="43" y="62"/>
                </a:lnTo>
                <a:lnTo>
                  <a:pt x="65" y="41"/>
                </a:lnTo>
                <a:lnTo>
                  <a:pt x="91" y="24"/>
                </a:lnTo>
                <a:lnTo>
                  <a:pt x="119" y="11"/>
                </a:lnTo>
                <a:lnTo>
                  <a:pt x="150" y="3"/>
                </a:lnTo>
                <a:lnTo>
                  <a:pt x="183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4" name="Freeform 14">
            <a:extLst>
              <a:ext uri="{FF2B5EF4-FFF2-40B4-BE49-F238E27FC236}">
                <a16:creationId xmlns:a16="http://schemas.microsoft.com/office/drawing/2014/main" id="{18706D13-E2F5-47A1-81F0-03D23033640D}"/>
              </a:ext>
            </a:extLst>
          </xdr:cNvPr>
          <xdr:cNvSpPr>
            <a:spLocks noEditPoints="1"/>
          </xdr:cNvSpPr>
        </xdr:nvSpPr>
        <xdr:spPr bwMode="auto">
          <a:xfrm>
            <a:off x="186" y="58"/>
            <a:ext cx="20" cy="7"/>
          </a:xfrm>
          <a:custGeom>
            <a:avLst/>
            <a:gdLst>
              <a:gd name="T0" fmla="*/ 336 w 408"/>
              <a:gd name="T1" fmla="*/ 56 h 141"/>
              <a:gd name="T2" fmla="*/ 321 w 408"/>
              <a:gd name="T3" fmla="*/ 70 h 141"/>
              <a:gd name="T4" fmla="*/ 321 w 408"/>
              <a:gd name="T5" fmla="*/ 91 h 141"/>
              <a:gd name="T6" fmla="*/ 336 w 408"/>
              <a:gd name="T7" fmla="*/ 105 h 141"/>
              <a:gd name="T8" fmla="*/ 358 w 408"/>
              <a:gd name="T9" fmla="*/ 105 h 141"/>
              <a:gd name="T10" fmla="*/ 372 w 408"/>
              <a:gd name="T11" fmla="*/ 91 h 141"/>
              <a:gd name="T12" fmla="*/ 372 w 408"/>
              <a:gd name="T13" fmla="*/ 70 h 141"/>
              <a:gd name="T14" fmla="*/ 358 w 408"/>
              <a:gd name="T15" fmla="*/ 56 h 141"/>
              <a:gd name="T16" fmla="*/ 66 w 408"/>
              <a:gd name="T17" fmla="*/ 54 h 141"/>
              <a:gd name="T18" fmla="*/ 46 w 408"/>
              <a:gd name="T19" fmla="*/ 62 h 141"/>
              <a:gd name="T20" fmla="*/ 38 w 408"/>
              <a:gd name="T21" fmla="*/ 80 h 141"/>
              <a:gd name="T22" fmla="*/ 46 w 408"/>
              <a:gd name="T23" fmla="*/ 99 h 141"/>
              <a:gd name="T24" fmla="*/ 66 w 408"/>
              <a:gd name="T25" fmla="*/ 107 h 141"/>
              <a:gd name="T26" fmla="*/ 86 w 408"/>
              <a:gd name="T27" fmla="*/ 99 h 141"/>
              <a:gd name="T28" fmla="*/ 95 w 408"/>
              <a:gd name="T29" fmla="*/ 80 h 141"/>
              <a:gd name="T30" fmla="*/ 86 w 408"/>
              <a:gd name="T31" fmla="*/ 62 h 141"/>
              <a:gd name="T32" fmla="*/ 66 w 408"/>
              <a:gd name="T33" fmla="*/ 54 h 141"/>
              <a:gd name="T34" fmla="*/ 383 w 408"/>
              <a:gd name="T35" fmla="*/ 0 h 141"/>
              <a:gd name="T36" fmla="*/ 408 w 408"/>
              <a:gd name="T37" fmla="*/ 3 h 141"/>
              <a:gd name="T38" fmla="*/ 406 w 408"/>
              <a:gd name="T39" fmla="*/ 95 h 141"/>
              <a:gd name="T40" fmla="*/ 389 w 408"/>
              <a:gd name="T41" fmla="*/ 123 h 141"/>
              <a:gd name="T42" fmla="*/ 361 w 408"/>
              <a:gd name="T43" fmla="*/ 139 h 141"/>
              <a:gd name="T44" fmla="*/ 65 w 408"/>
              <a:gd name="T45" fmla="*/ 141 h 141"/>
              <a:gd name="T46" fmla="*/ 33 w 408"/>
              <a:gd name="T47" fmla="*/ 133 h 141"/>
              <a:gd name="T48" fmla="*/ 10 w 408"/>
              <a:gd name="T49" fmla="*/ 110 h 141"/>
              <a:gd name="T50" fmla="*/ 0 w 408"/>
              <a:gd name="T51" fmla="*/ 78 h 141"/>
              <a:gd name="T52" fmla="*/ 9 w 408"/>
              <a:gd name="T53" fmla="*/ 2 h 141"/>
              <a:gd name="T54" fmla="*/ 38 w 408"/>
              <a:gd name="T55" fmla="*/ 0 h 141"/>
              <a:gd name="T56" fmla="*/ 79 w 408"/>
              <a:gd name="T57" fmla="*/ 3 h 141"/>
              <a:gd name="T58" fmla="*/ 126 w 408"/>
              <a:gd name="T59" fmla="*/ 15 h 141"/>
              <a:gd name="T60" fmla="*/ 174 w 408"/>
              <a:gd name="T61" fmla="*/ 40 h 141"/>
              <a:gd name="T62" fmla="*/ 205 w 408"/>
              <a:gd name="T63" fmla="*/ 65 h 141"/>
              <a:gd name="T64" fmla="*/ 237 w 408"/>
              <a:gd name="T65" fmla="*/ 38 h 141"/>
              <a:gd name="T66" fmla="*/ 291 w 408"/>
              <a:gd name="T67" fmla="*/ 11 h 141"/>
              <a:gd name="T68" fmla="*/ 342 w 408"/>
              <a:gd name="T69" fmla="*/ 1 h 14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</a:cxnLst>
            <a:rect l="0" t="0" r="r" b="b"/>
            <a:pathLst>
              <a:path w="408" h="141">
                <a:moveTo>
                  <a:pt x="347" y="54"/>
                </a:moveTo>
                <a:lnTo>
                  <a:pt x="336" y="56"/>
                </a:lnTo>
                <a:lnTo>
                  <a:pt x="327" y="62"/>
                </a:lnTo>
                <a:lnTo>
                  <a:pt x="321" y="70"/>
                </a:lnTo>
                <a:lnTo>
                  <a:pt x="319" y="80"/>
                </a:lnTo>
                <a:lnTo>
                  <a:pt x="321" y="91"/>
                </a:lnTo>
                <a:lnTo>
                  <a:pt x="327" y="99"/>
                </a:lnTo>
                <a:lnTo>
                  <a:pt x="336" y="105"/>
                </a:lnTo>
                <a:lnTo>
                  <a:pt x="347" y="107"/>
                </a:lnTo>
                <a:lnTo>
                  <a:pt x="358" y="105"/>
                </a:lnTo>
                <a:lnTo>
                  <a:pt x="366" y="99"/>
                </a:lnTo>
                <a:lnTo>
                  <a:pt x="372" y="91"/>
                </a:lnTo>
                <a:lnTo>
                  <a:pt x="374" y="80"/>
                </a:lnTo>
                <a:lnTo>
                  <a:pt x="372" y="70"/>
                </a:lnTo>
                <a:lnTo>
                  <a:pt x="366" y="62"/>
                </a:lnTo>
                <a:lnTo>
                  <a:pt x="358" y="56"/>
                </a:lnTo>
                <a:lnTo>
                  <a:pt x="347" y="54"/>
                </a:lnTo>
                <a:close/>
                <a:moveTo>
                  <a:pt x="66" y="54"/>
                </a:moveTo>
                <a:lnTo>
                  <a:pt x="56" y="56"/>
                </a:lnTo>
                <a:lnTo>
                  <a:pt x="46" y="62"/>
                </a:lnTo>
                <a:lnTo>
                  <a:pt x="40" y="70"/>
                </a:lnTo>
                <a:lnTo>
                  <a:pt x="38" y="80"/>
                </a:lnTo>
                <a:lnTo>
                  <a:pt x="40" y="91"/>
                </a:lnTo>
                <a:lnTo>
                  <a:pt x="46" y="99"/>
                </a:lnTo>
                <a:lnTo>
                  <a:pt x="56" y="105"/>
                </a:lnTo>
                <a:lnTo>
                  <a:pt x="66" y="107"/>
                </a:lnTo>
                <a:lnTo>
                  <a:pt x="77" y="105"/>
                </a:lnTo>
                <a:lnTo>
                  <a:pt x="86" y="99"/>
                </a:lnTo>
                <a:lnTo>
                  <a:pt x="91" y="91"/>
                </a:lnTo>
                <a:lnTo>
                  <a:pt x="95" y="80"/>
                </a:lnTo>
                <a:lnTo>
                  <a:pt x="91" y="70"/>
                </a:lnTo>
                <a:lnTo>
                  <a:pt x="86" y="62"/>
                </a:lnTo>
                <a:lnTo>
                  <a:pt x="77" y="56"/>
                </a:lnTo>
                <a:lnTo>
                  <a:pt x="66" y="54"/>
                </a:lnTo>
                <a:close/>
                <a:moveTo>
                  <a:pt x="364" y="0"/>
                </a:moveTo>
                <a:lnTo>
                  <a:pt x="383" y="0"/>
                </a:lnTo>
                <a:lnTo>
                  <a:pt x="399" y="2"/>
                </a:lnTo>
                <a:lnTo>
                  <a:pt x="408" y="3"/>
                </a:lnTo>
                <a:lnTo>
                  <a:pt x="408" y="78"/>
                </a:lnTo>
                <a:lnTo>
                  <a:pt x="406" y="95"/>
                </a:lnTo>
                <a:lnTo>
                  <a:pt x="400" y="110"/>
                </a:lnTo>
                <a:lnTo>
                  <a:pt x="389" y="123"/>
                </a:lnTo>
                <a:lnTo>
                  <a:pt x="377" y="133"/>
                </a:lnTo>
                <a:lnTo>
                  <a:pt x="361" y="139"/>
                </a:lnTo>
                <a:lnTo>
                  <a:pt x="343" y="141"/>
                </a:lnTo>
                <a:lnTo>
                  <a:pt x="65" y="141"/>
                </a:lnTo>
                <a:lnTo>
                  <a:pt x="48" y="139"/>
                </a:lnTo>
                <a:lnTo>
                  <a:pt x="33" y="133"/>
                </a:lnTo>
                <a:lnTo>
                  <a:pt x="19" y="123"/>
                </a:lnTo>
                <a:lnTo>
                  <a:pt x="10" y="110"/>
                </a:lnTo>
                <a:lnTo>
                  <a:pt x="2" y="95"/>
                </a:lnTo>
                <a:lnTo>
                  <a:pt x="0" y="78"/>
                </a:lnTo>
                <a:lnTo>
                  <a:pt x="0" y="4"/>
                </a:lnTo>
                <a:lnTo>
                  <a:pt x="9" y="2"/>
                </a:lnTo>
                <a:lnTo>
                  <a:pt x="21" y="1"/>
                </a:lnTo>
                <a:lnTo>
                  <a:pt x="38" y="0"/>
                </a:lnTo>
                <a:lnTo>
                  <a:pt x="57" y="1"/>
                </a:lnTo>
                <a:lnTo>
                  <a:pt x="79" y="3"/>
                </a:lnTo>
                <a:lnTo>
                  <a:pt x="102" y="7"/>
                </a:lnTo>
                <a:lnTo>
                  <a:pt x="126" y="15"/>
                </a:lnTo>
                <a:lnTo>
                  <a:pt x="150" y="25"/>
                </a:lnTo>
                <a:lnTo>
                  <a:pt x="174" y="40"/>
                </a:lnTo>
                <a:lnTo>
                  <a:pt x="197" y="59"/>
                </a:lnTo>
                <a:lnTo>
                  <a:pt x="205" y="65"/>
                </a:lnTo>
                <a:lnTo>
                  <a:pt x="211" y="59"/>
                </a:lnTo>
                <a:lnTo>
                  <a:pt x="237" y="38"/>
                </a:lnTo>
                <a:lnTo>
                  <a:pt x="264" y="22"/>
                </a:lnTo>
                <a:lnTo>
                  <a:pt x="291" y="11"/>
                </a:lnTo>
                <a:lnTo>
                  <a:pt x="318" y="4"/>
                </a:lnTo>
                <a:lnTo>
                  <a:pt x="342" y="1"/>
                </a:lnTo>
                <a:lnTo>
                  <a:pt x="364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5" name="Freeform 15">
            <a:extLst>
              <a:ext uri="{FF2B5EF4-FFF2-40B4-BE49-F238E27FC236}">
                <a16:creationId xmlns:a16="http://schemas.microsoft.com/office/drawing/2014/main" id="{C4FFC031-87E9-403E-98F2-5034D47F36BF}"/>
              </a:ext>
            </a:extLst>
          </xdr:cNvPr>
          <xdr:cNvSpPr>
            <a:spLocks noEditPoints="1"/>
          </xdr:cNvSpPr>
        </xdr:nvSpPr>
        <xdr:spPr bwMode="auto">
          <a:xfrm>
            <a:off x="186" y="41"/>
            <a:ext cx="20" cy="19"/>
          </a:xfrm>
          <a:custGeom>
            <a:avLst/>
            <a:gdLst>
              <a:gd name="T0" fmla="*/ 225 w 408"/>
              <a:gd name="T1" fmla="*/ 86 h 365"/>
              <a:gd name="T2" fmla="*/ 215 w 408"/>
              <a:gd name="T3" fmla="*/ 100 h 365"/>
              <a:gd name="T4" fmla="*/ 217 w 408"/>
              <a:gd name="T5" fmla="*/ 156 h 365"/>
              <a:gd name="T6" fmla="*/ 233 w 408"/>
              <a:gd name="T7" fmla="*/ 168 h 365"/>
              <a:gd name="T8" fmla="*/ 386 w 408"/>
              <a:gd name="T9" fmla="*/ 194 h 365"/>
              <a:gd name="T10" fmla="*/ 395 w 408"/>
              <a:gd name="T11" fmla="*/ 180 h 365"/>
              <a:gd name="T12" fmla="*/ 392 w 408"/>
              <a:gd name="T13" fmla="*/ 125 h 365"/>
              <a:gd name="T14" fmla="*/ 377 w 408"/>
              <a:gd name="T15" fmla="*/ 113 h 365"/>
              <a:gd name="T16" fmla="*/ 179 w 408"/>
              <a:gd name="T17" fmla="*/ 86 h 365"/>
              <a:gd name="T18" fmla="*/ 26 w 408"/>
              <a:gd name="T19" fmla="*/ 118 h 365"/>
              <a:gd name="T20" fmla="*/ 17 w 408"/>
              <a:gd name="T21" fmla="*/ 135 h 365"/>
              <a:gd name="T22" fmla="*/ 20 w 408"/>
              <a:gd name="T23" fmla="*/ 189 h 365"/>
              <a:gd name="T24" fmla="*/ 36 w 408"/>
              <a:gd name="T25" fmla="*/ 194 h 365"/>
              <a:gd name="T26" fmla="*/ 188 w 408"/>
              <a:gd name="T27" fmla="*/ 163 h 365"/>
              <a:gd name="T28" fmla="*/ 197 w 408"/>
              <a:gd name="T29" fmla="*/ 146 h 365"/>
              <a:gd name="T30" fmla="*/ 195 w 408"/>
              <a:gd name="T31" fmla="*/ 92 h 365"/>
              <a:gd name="T32" fmla="*/ 179 w 408"/>
              <a:gd name="T33" fmla="*/ 86 h 365"/>
              <a:gd name="T34" fmla="*/ 192 w 408"/>
              <a:gd name="T35" fmla="*/ 14 h 365"/>
              <a:gd name="T36" fmla="*/ 175 w 408"/>
              <a:gd name="T37" fmla="*/ 30 h 365"/>
              <a:gd name="T38" fmla="*/ 175 w 408"/>
              <a:gd name="T39" fmla="*/ 53 h 365"/>
              <a:gd name="T40" fmla="*/ 192 w 408"/>
              <a:gd name="T41" fmla="*/ 69 h 365"/>
              <a:gd name="T42" fmla="*/ 216 w 408"/>
              <a:gd name="T43" fmla="*/ 69 h 365"/>
              <a:gd name="T44" fmla="*/ 233 w 408"/>
              <a:gd name="T45" fmla="*/ 53 h 365"/>
              <a:gd name="T46" fmla="*/ 233 w 408"/>
              <a:gd name="T47" fmla="*/ 30 h 365"/>
              <a:gd name="T48" fmla="*/ 216 w 408"/>
              <a:gd name="T49" fmla="*/ 14 h 365"/>
              <a:gd name="T50" fmla="*/ 75 w 408"/>
              <a:gd name="T51" fmla="*/ 0 h 365"/>
              <a:gd name="T52" fmla="*/ 353 w 408"/>
              <a:gd name="T53" fmla="*/ 3 h 365"/>
              <a:gd name="T54" fmla="*/ 386 w 408"/>
              <a:gd name="T55" fmla="*/ 21 h 365"/>
              <a:gd name="T56" fmla="*/ 406 w 408"/>
              <a:gd name="T57" fmla="*/ 52 h 365"/>
              <a:gd name="T58" fmla="*/ 408 w 408"/>
              <a:gd name="T59" fmla="*/ 310 h 365"/>
              <a:gd name="T60" fmla="*/ 380 w 408"/>
              <a:gd name="T61" fmla="*/ 307 h 365"/>
              <a:gd name="T62" fmla="*/ 337 w 408"/>
              <a:gd name="T63" fmla="*/ 308 h 365"/>
              <a:gd name="T64" fmla="*/ 285 w 408"/>
              <a:gd name="T65" fmla="*/ 319 h 365"/>
              <a:gd name="T66" fmla="*/ 231 w 408"/>
              <a:gd name="T67" fmla="*/ 345 h 365"/>
              <a:gd name="T68" fmla="*/ 177 w 408"/>
              <a:gd name="T69" fmla="*/ 345 h 365"/>
              <a:gd name="T70" fmla="*/ 123 w 408"/>
              <a:gd name="T71" fmla="*/ 319 h 365"/>
              <a:gd name="T72" fmla="*/ 71 w 408"/>
              <a:gd name="T73" fmla="*/ 309 h 365"/>
              <a:gd name="T74" fmla="*/ 28 w 408"/>
              <a:gd name="T75" fmla="*/ 308 h 365"/>
              <a:gd name="T76" fmla="*/ 0 w 408"/>
              <a:gd name="T77" fmla="*/ 310 h 365"/>
              <a:gd name="T78" fmla="*/ 3 w 408"/>
              <a:gd name="T79" fmla="*/ 52 h 365"/>
              <a:gd name="T80" fmla="*/ 22 w 408"/>
              <a:gd name="T81" fmla="*/ 21 h 365"/>
              <a:gd name="T82" fmla="*/ 55 w 408"/>
              <a:gd name="T83" fmla="*/ 3 h 36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</a:cxnLst>
            <a:rect l="0" t="0" r="r" b="b"/>
            <a:pathLst>
              <a:path w="408" h="365">
                <a:moveTo>
                  <a:pt x="233" y="86"/>
                </a:moveTo>
                <a:lnTo>
                  <a:pt x="225" y="86"/>
                </a:lnTo>
                <a:lnTo>
                  <a:pt x="217" y="92"/>
                </a:lnTo>
                <a:lnTo>
                  <a:pt x="215" y="100"/>
                </a:lnTo>
                <a:lnTo>
                  <a:pt x="215" y="146"/>
                </a:lnTo>
                <a:lnTo>
                  <a:pt x="217" y="156"/>
                </a:lnTo>
                <a:lnTo>
                  <a:pt x="225" y="163"/>
                </a:lnTo>
                <a:lnTo>
                  <a:pt x="233" y="168"/>
                </a:lnTo>
                <a:lnTo>
                  <a:pt x="377" y="194"/>
                </a:lnTo>
                <a:lnTo>
                  <a:pt x="386" y="194"/>
                </a:lnTo>
                <a:lnTo>
                  <a:pt x="392" y="189"/>
                </a:lnTo>
                <a:lnTo>
                  <a:pt x="395" y="180"/>
                </a:lnTo>
                <a:lnTo>
                  <a:pt x="395" y="135"/>
                </a:lnTo>
                <a:lnTo>
                  <a:pt x="392" y="125"/>
                </a:lnTo>
                <a:lnTo>
                  <a:pt x="386" y="118"/>
                </a:lnTo>
                <a:lnTo>
                  <a:pt x="377" y="113"/>
                </a:lnTo>
                <a:lnTo>
                  <a:pt x="233" y="86"/>
                </a:lnTo>
                <a:close/>
                <a:moveTo>
                  <a:pt x="179" y="86"/>
                </a:moveTo>
                <a:lnTo>
                  <a:pt x="36" y="113"/>
                </a:lnTo>
                <a:lnTo>
                  <a:pt x="26" y="118"/>
                </a:lnTo>
                <a:lnTo>
                  <a:pt x="20" y="125"/>
                </a:lnTo>
                <a:lnTo>
                  <a:pt x="17" y="135"/>
                </a:lnTo>
                <a:lnTo>
                  <a:pt x="17" y="180"/>
                </a:lnTo>
                <a:lnTo>
                  <a:pt x="20" y="189"/>
                </a:lnTo>
                <a:lnTo>
                  <a:pt x="26" y="194"/>
                </a:lnTo>
                <a:lnTo>
                  <a:pt x="36" y="194"/>
                </a:lnTo>
                <a:lnTo>
                  <a:pt x="179" y="168"/>
                </a:lnTo>
                <a:lnTo>
                  <a:pt x="188" y="163"/>
                </a:lnTo>
                <a:lnTo>
                  <a:pt x="195" y="156"/>
                </a:lnTo>
                <a:lnTo>
                  <a:pt x="197" y="146"/>
                </a:lnTo>
                <a:lnTo>
                  <a:pt x="197" y="100"/>
                </a:lnTo>
                <a:lnTo>
                  <a:pt x="195" y="92"/>
                </a:lnTo>
                <a:lnTo>
                  <a:pt x="188" y="86"/>
                </a:lnTo>
                <a:lnTo>
                  <a:pt x="179" y="86"/>
                </a:lnTo>
                <a:close/>
                <a:moveTo>
                  <a:pt x="205" y="11"/>
                </a:moveTo>
                <a:lnTo>
                  <a:pt x="192" y="14"/>
                </a:lnTo>
                <a:lnTo>
                  <a:pt x="183" y="20"/>
                </a:lnTo>
                <a:lnTo>
                  <a:pt x="175" y="30"/>
                </a:lnTo>
                <a:lnTo>
                  <a:pt x="173" y="41"/>
                </a:lnTo>
                <a:lnTo>
                  <a:pt x="175" y="53"/>
                </a:lnTo>
                <a:lnTo>
                  <a:pt x="183" y="62"/>
                </a:lnTo>
                <a:lnTo>
                  <a:pt x="192" y="69"/>
                </a:lnTo>
                <a:lnTo>
                  <a:pt x="205" y="71"/>
                </a:lnTo>
                <a:lnTo>
                  <a:pt x="216" y="69"/>
                </a:lnTo>
                <a:lnTo>
                  <a:pt x="227" y="62"/>
                </a:lnTo>
                <a:lnTo>
                  <a:pt x="233" y="53"/>
                </a:lnTo>
                <a:lnTo>
                  <a:pt x="235" y="41"/>
                </a:lnTo>
                <a:lnTo>
                  <a:pt x="233" y="30"/>
                </a:lnTo>
                <a:lnTo>
                  <a:pt x="227" y="20"/>
                </a:lnTo>
                <a:lnTo>
                  <a:pt x="216" y="14"/>
                </a:lnTo>
                <a:lnTo>
                  <a:pt x="205" y="11"/>
                </a:lnTo>
                <a:close/>
                <a:moveTo>
                  <a:pt x="75" y="0"/>
                </a:moveTo>
                <a:lnTo>
                  <a:pt x="334" y="0"/>
                </a:lnTo>
                <a:lnTo>
                  <a:pt x="353" y="3"/>
                </a:lnTo>
                <a:lnTo>
                  <a:pt x="371" y="10"/>
                </a:lnTo>
                <a:lnTo>
                  <a:pt x="386" y="21"/>
                </a:lnTo>
                <a:lnTo>
                  <a:pt x="399" y="35"/>
                </a:lnTo>
                <a:lnTo>
                  <a:pt x="406" y="52"/>
                </a:lnTo>
                <a:lnTo>
                  <a:pt x="408" y="71"/>
                </a:lnTo>
                <a:lnTo>
                  <a:pt x="408" y="310"/>
                </a:lnTo>
                <a:lnTo>
                  <a:pt x="396" y="308"/>
                </a:lnTo>
                <a:lnTo>
                  <a:pt x="380" y="307"/>
                </a:lnTo>
                <a:lnTo>
                  <a:pt x="360" y="307"/>
                </a:lnTo>
                <a:lnTo>
                  <a:pt x="337" y="308"/>
                </a:lnTo>
                <a:lnTo>
                  <a:pt x="312" y="312"/>
                </a:lnTo>
                <a:lnTo>
                  <a:pt x="285" y="319"/>
                </a:lnTo>
                <a:lnTo>
                  <a:pt x="258" y="330"/>
                </a:lnTo>
                <a:lnTo>
                  <a:pt x="231" y="345"/>
                </a:lnTo>
                <a:lnTo>
                  <a:pt x="205" y="365"/>
                </a:lnTo>
                <a:lnTo>
                  <a:pt x="177" y="345"/>
                </a:lnTo>
                <a:lnTo>
                  <a:pt x="150" y="330"/>
                </a:lnTo>
                <a:lnTo>
                  <a:pt x="123" y="319"/>
                </a:lnTo>
                <a:lnTo>
                  <a:pt x="97" y="313"/>
                </a:lnTo>
                <a:lnTo>
                  <a:pt x="71" y="309"/>
                </a:lnTo>
                <a:lnTo>
                  <a:pt x="48" y="307"/>
                </a:lnTo>
                <a:lnTo>
                  <a:pt x="28" y="308"/>
                </a:lnTo>
                <a:lnTo>
                  <a:pt x="12" y="309"/>
                </a:lnTo>
                <a:lnTo>
                  <a:pt x="0" y="310"/>
                </a:lnTo>
                <a:lnTo>
                  <a:pt x="0" y="71"/>
                </a:lnTo>
                <a:lnTo>
                  <a:pt x="3" y="52"/>
                </a:lnTo>
                <a:lnTo>
                  <a:pt x="11" y="35"/>
                </a:lnTo>
                <a:lnTo>
                  <a:pt x="22" y="21"/>
                </a:lnTo>
                <a:lnTo>
                  <a:pt x="37" y="10"/>
                </a:lnTo>
                <a:lnTo>
                  <a:pt x="55" y="3"/>
                </a:lnTo>
                <a:lnTo>
                  <a:pt x="75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" name="Freeform 16">
            <a:extLst>
              <a:ext uri="{FF2B5EF4-FFF2-40B4-BE49-F238E27FC236}">
                <a16:creationId xmlns:a16="http://schemas.microsoft.com/office/drawing/2014/main" id="{C592B556-5009-43CE-997E-AD484734BC33}"/>
              </a:ext>
            </a:extLst>
          </xdr:cNvPr>
          <xdr:cNvSpPr>
            <a:spLocks/>
          </xdr:cNvSpPr>
        </xdr:nvSpPr>
        <xdr:spPr bwMode="auto">
          <a:xfrm>
            <a:off x="187" y="66"/>
            <a:ext cx="6" cy="4"/>
          </a:xfrm>
          <a:custGeom>
            <a:avLst/>
            <a:gdLst>
              <a:gd name="T0" fmla="*/ 91 w 117"/>
              <a:gd name="T1" fmla="*/ 0 h 79"/>
              <a:gd name="T2" fmla="*/ 117 w 117"/>
              <a:gd name="T3" fmla="*/ 0 h 79"/>
              <a:gd name="T4" fmla="*/ 50 w 117"/>
              <a:gd name="T5" fmla="*/ 79 h 79"/>
              <a:gd name="T6" fmla="*/ 0 w 117"/>
              <a:gd name="T7" fmla="*/ 79 h 79"/>
              <a:gd name="T8" fmla="*/ 91 w 117"/>
              <a:gd name="T9" fmla="*/ 0 h 7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17" h="79">
                <a:moveTo>
                  <a:pt x="91" y="0"/>
                </a:moveTo>
                <a:lnTo>
                  <a:pt x="117" y="0"/>
                </a:lnTo>
                <a:lnTo>
                  <a:pt x="50" y="79"/>
                </a:lnTo>
                <a:lnTo>
                  <a:pt x="0" y="79"/>
                </a:lnTo>
                <a:lnTo>
                  <a:pt x="91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7" name="Freeform 17">
            <a:extLst>
              <a:ext uri="{FF2B5EF4-FFF2-40B4-BE49-F238E27FC236}">
                <a16:creationId xmlns:a16="http://schemas.microsoft.com/office/drawing/2014/main" id="{873C2B40-2548-4479-8632-0EAB7FDBB7A1}"/>
              </a:ext>
            </a:extLst>
          </xdr:cNvPr>
          <xdr:cNvSpPr>
            <a:spLocks/>
          </xdr:cNvSpPr>
        </xdr:nvSpPr>
        <xdr:spPr bwMode="auto">
          <a:xfrm>
            <a:off x="200" y="66"/>
            <a:ext cx="6" cy="4"/>
          </a:xfrm>
          <a:custGeom>
            <a:avLst/>
            <a:gdLst>
              <a:gd name="T0" fmla="*/ 0 w 115"/>
              <a:gd name="T1" fmla="*/ 0 h 79"/>
              <a:gd name="T2" fmla="*/ 25 w 115"/>
              <a:gd name="T3" fmla="*/ 0 h 79"/>
              <a:gd name="T4" fmla="*/ 115 w 115"/>
              <a:gd name="T5" fmla="*/ 79 h 79"/>
              <a:gd name="T6" fmla="*/ 65 w 115"/>
              <a:gd name="T7" fmla="*/ 79 h 79"/>
              <a:gd name="T8" fmla="*/ 0 w 115"/>
              <a:gd name="T9" fmla="*/ 0 h 7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15" h="79">
                <a:moveTo>
                  <a:pt x="0" y="0"/>
                </a:moveTo>
                <a:lnTo>
                  <a:pt x="25" y="0"/>
                </a:lnTo>
                <a:lnTo>
                  <a:pt x="115" y="79"/>
                </a:lnTo>
                <a:lnTo>
                  <a:pt x="65" y="79"/>
                </a:lnTo>
                <a:lnTo>
                  <a:pt x="0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8" name="Freeform 18">
            <a:extLst>
              <a:ext uri="{FF2B5EF4-FFF2-40B4-BE49-F238E27FC236}">
                <a16:creationId xmlns:a16="http://schemas.microsoft.com/office/drawing/2014/main" id="{C5ED61F0-491D-481B-BEF9-39918313E07B}"/>
              </a:ext>
            </a:extLst>
          </xdr:cNvPr>
          <xdr:cNvSpPr>
            <a:spLocks noEditPoints="1"/>
          </xdr:cNvSpPr>
        </xdr:nvSpPr>
        <xdr:spPr bwMode="auto">
          <a:xfrm>
            <a:off x="171" y="30"/>
            <a:ext cx="51" cy="51"/>
          </a:xfrm>
          <a:custGeom>
            <a:avLst/>
            <a:gdLst>
              <a:gd name="T0" fmla="*/ 152 w 1018"/>
              <a:gd name="T1" fmla="*/ 19 h 976"/>
              <a:gd name="T2" fmla="*/ 100 w 1018"/>
              <a:gd name="T3" fmla="*/ 38 h 976"/>
              <a:gd name="T4" fmla="*/ 57 w 1018"/>
              <a:gd name="T5" fmla="*/ 73 h 976"/>
              <a:gd name="T6" fmla="*/ 28 w 1018"/>
              <a:gd name="T7" fmla="*/ 119 h 976"/>
              <a:gd name="T8" fmla="*/ 18 w 1018"/>
              <a:gd name="T9" fmla="*/ 175 h 976"/>
              <a:gd name="T10" fmla="*/ 20 w 1018"/>
              <a:gd name="T11" fmla="*/ 831 h 976"/>
              <a:gd name="T12" fmla="*/ 40 w 1018"/>
              <a:gd name="T13" fmla="*/ 882 h 976"/>
              <a:gd name="T14" fmla="*/ 77 w 1018"/>
              <a:gd name="T15" fmla="*/ 923 h 976"/>
              <a:gd name="T16" fmla="*/ 125 w 1018"/>
              <a:gd name="T17" fmla="*/ 950 h 976"/>
              <a:gd name="T18" fmla="*/ 182 w 1018"/>
              <a:gd name="T19" fmla="*/ 960 h 976"/>
              <a:gd name="T20" fmla="*/ 866 w 1018"/>
              <a:gd name="T21" fmla="*/ 957 h 976"/>
              <a:gd name="T22" fmla="*/ 920 w 1018"/>
              <a:gd name="T23" fmla="*/ 938 h 976"/>
              <a:gd name="T24" fmla="*/ 963 w 1018"/>
              <a:gd name="T25" fmla="*/ 904 h 976"/>
              <a:gd name="T26" fmla="*/ 991 w 1018"/>
              <a:gd name="T27" fmla="*/ 857 h 976"/>
              <a:gd name="T28" fmla="*/ 1001 w 1018"/>
              <a:gd name="T29" fmla="*/ 802 h 976"/>
              <a:gd name="T30" fmla="*/ 998 w 1018"/>
              <a:gd name="T31" fmla="*/ 147 h 976"/>
              <a:gd name="T32" fmla="*/ 978 w 1018"/>
              <a:gd name="T33" fmla="*/ 95 h 976"/>
              <a:gd name="T34" fmla="*/ 943 w 1018"/>
              <a:gd name="T35" fmla="*/ 54 h 976"/>
              <a:gd name="T36" fmla="*/ 893 w 1018"/>
              <a:gd name="T37" fmla="*/ 27 h 976"/>
              <a:gd name="T38" fmla="*/ 837 w 1018"/>
              <a:gd name="T39" fmla="*/ 17 h 976"/>
              <a:gd name="T40" fmla="*/ 182 w 1018"/>
              <a:gd name="T41" fmla="*/ 0 h 976"/>
              <a:gd name="T42" fmla="*/ 869 w 1018"/>
              <a:gd name="T43" fmla="*/ 3 h 976"/>
              <a:gd name="T44" fmla="*/ 928 w 1018"/>
              <a:gd name="T45" fmla="*/ 24 h 976"/>
              <a:gd name="T46" fmla="*/ 975 w 1018"/>
              <a:gd name="T47" fmla="*/ 62 h 976"/>
              <a:gd name="T48" fmla="*/ 1007 w 1018"/>
              <a:gd name="T49" fmla="*/ 113 h 976"/>
              <a:gd name="T50" fmla="*/ 1018 w 1018"/>
              <a:gd name="T51" fmla="*/ 175 h 976"/>
              <a:gd name="T52" fmla="*/ 1015 w 1018"/>
              <a:gd name="T53" fmla="*/ 834 h 976"/>
              <a:gd name="T54" fmla="*/ 993 w 1018"/>
              <a:gd name="T55" fmla="*/ 890 h 976"/>
              <a:gd name="T56" fmla="*/ 953 w 1018"/>
              <a:gd name="T57" fmla="*/ 935 h 976"/>
              <a:gd name="T58" fmla="*/ 900 w 1018"/>
              <a:gd name="T59" fmla="*/ 965 h 976"/>
              <a:gd name="T60" fmla="*/ 837 w 1018"/>
              <a:gd name="T61" fmla="*/ 976 h 976"/>
              <a:gd name="T62" fmla="*/ 150 w 1018"/>
              <a:gd name="T63" fmla="*/ 973 h 976"/>
              <a:gd name="T64" fmla="*/ 90 w 1018"/>
              <a:gd name="T65" fmla="*/ 952 h 976"/>
              <a:gd name="T66" fmla="*/ 43 w 1018"/>
              <a:gd name="T67" fmla="*/ 914 h 976"/>
              <a:gd name="T68" fmla="*/ 12 w 1018"/>
              <a:gd name="T69" fmla="*/ 863 h 976"/>
              <a:gd name="T70" fmla="*/ 0 w 1018"/>
              <a:gd name="T71" fmla="*/ 802 h 976"/>
              <a:gd name="T72" fmla="*/ 3 w 1018"/>
              <a:gd name="T73" fmla="*/ 143 h 976"/>
              <a:gd name="T74" fmla="*/ 25 w 1018"/>
              <a:gd name="T75" fmla="*/ 86 h 976"/>
              <a:gd name="T76" fmla="*/ 65 w 1018"/>
              <a:gd name="T77" fmla="*/ 41 h 976"/>
              <a:gd name="T78" fmla="*/ 119 w 1018"/>
              <a:gd name="T79" fmla="*/ 11 h 976"/>
              <a:gd name="T80" fmla="*/ 182 w 1018"/>
              <a:gd name="T81" fmla="*/ 0 h 9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</a:cxnLst>
            <a:rect l="0" t="0" r="r" b="b"/>
            <a:pathLst>
              <a:path w="1018" h="976">
                <a:moveTo>
                  <a:pt x="182" y="17"/>
                </a:moveTo>
                <a:lnTo>
                  <a:pt x="152" y="19"/>
                </a:lnTo>
                <a:lnTo>
                  <a:pt x="125" y="27"/>
                </a:lnTo>
                <a:lnTo>
                  <a:pt x="100" y="38"/>
                </a:lnTo>
                <a:lnTo>
                  <a:pt x="77" y="54"/>
                </a:lnTo>
                <a:lnTo>
                  <a:pt x="57" y="73"/>
                </a:lnTo>
                <a:lnTo>
                  <a:pt x="40" y="95"/>
                </a:lnTo>
                <a:lnTo>
                  <a:pt x="28" y="119"/>
                </a:lnTo>
                <a:lnTo>
                  <a:pt x="20" y="147"/>
                </a:lnTo>
                <a:lnTo>
                  <a:pt x="18" y="175"/>
                </a:lnTo>
                <a:lnTo>
                  <a:pt x="18" y="802"/>
                </a:lnTo>
                <a:lnTo>
                  <a:pt x="20" y="831"/>
                </a:lnTo>
                <a:lnTo>
                  <a:pt x="28" y="857"/>
                </a:lnTo>
                <a:lnTo>
                  <a:pt x="40" y="882"/>
                </a:lnTo>
                <a:lnTo>
                  <a:pt x="57" y="904"/>
                </a:lnTo>
                <a:lnTo>
                  <a:pt x="77" y="923"/>
                </a:lnTo>
                <a:lnTo>
                  <a:pt x="100" y="938"/>
                </a:lnTo>
                <a:lnTo>
                  <a:pt x="125" y="950"/>
                </a:lnTo>
                <a:lnTo>
                  <a:pt x="152" y="957"/>
                </a:lnTo>
                <a:lnTo>
                  <a:pt x="182" y="960"/>
                </a:lnTo>
                <a:lnTo>
                  <a:pt x="837" y="960"/>
                </a:lnTo>
                <a:lnTo>
                  <a:pt x="866" y="957"/>
                </a:lnTo>
                <a:lnTo>
                  <a:pt x="893" y="950"/>
                </a:lnTo>
                <a:lnTo>
                  <a:pt x="920" y="938"/>
                </a:lnTo>
                <a:lnTo>
                  <a:pt x="943" y="923"/>
                </a:lnTo>
                <a:lnTo>
                  <a:pt x="963" y="904"/>
                </a:lnTo>
                <a:lnTo>
                  <a:pt x="978" y="882"/>
                </a:lnTo>
                <a:lnTo>
                  <a:pt x="991" y="857"/>
                </a:lnTo>
                <a:lnTo>
                  <a:pt x="998" y="831"/>
                </a:lnTo>
                <a:lnTo>
                  <a:pt x="1001" y="802"/>
                </a:lnTo>
                <a:lnTo>
                  <a:pt x="1001" y="175"/>
                </a:lnTo>
                <a:lnTo>
                  <a:pt x="998" y="147"/>
                </a:lnTo>
                <a:lnTo>
                  <a:pt x="991" y="119"/>
                </a:lnTo>
                <a:lnTo>
                  <a:pt x="978" y="95"/>
                </a:lnTo>
                <a:lnTo>
                  <a:pt x="963" y="73"/>
                </a:lnTo>
                <a:lnTo>
                  <a:pt x="943" y="54"/>
                </a:lnTo>
                <a:lnTo>
                  <a:pt x="920" y="38"/>
                </a:lnTo>
                <a:lnTo>
                  <a:pt x="893" y="27"/>
                </a:lnTo>
                <a:lnTo>
                  <a:pt x="866" y="19"/>
                </a:lnTo>
                <a:lnTo>
                  <a:pt x="837" y="17"/>
                </a:lnTo>
                <a:lnTo>
                  <a:pt x="182" y="17"/>
                </a:lnTo>
                <a:close/>
                <a:moveTo>
                  <a:pt x="182" y="0"/>
                </a:moveTo>
                <a:lnTo>
                  <a:pt x="837" y="0"/>
                </a:lnTo>
                <a:lnTo>
                  <a:pt x="869" y="3"/>
                </a:lnTo>
                <a:lnTo>
                  <a:pt x="900" y="11"/>
                </a:lnTo>
                <a:lnTo>
                  <a:pt x="928" y="24"/>
                </a:lnTo>
                <a:lnTo>
                  <a:pt x="953" y="41"/>
                </a:lnTo>
                <a:lnTo>
                  <a:pt x="975" y="62"/>
                </a:lnTo>
                <a:lnTo>
                  <a:pt x="993" y="86"/>
                </a:lnTo>
                <a:lnTo>
                  <a:pt x="1007" y="113"/>
                </a:lnTo>
                <a:lnTo>
                  <a:pt x="1015" y="143"/>
                </a:lnTo>
                <a:lnTo>
                  <a:pt x="1018" y="175"/>
                </a:lnTo>
                <a:lnTo>
                  <a:pt x="1018" y="802"/>
                </a:lnTo>
                <a:lnTo>
                  <a:pt x="1015" y="834"/>
                </a:lnTo>
                <a:lnTo>
                  <a:pt x="1007" y="863"/>
                </a:lnTo>
                <a:lnTo>
                  <a:pt x="993" y="890"/>
                </a:lnTo>
                <a:lnTo>
                  <a:pt x="975" y="914"/>
                </a:lnTo>
                <a:lnTo>
                  <a:pt x="953" y="935"/>
                </a:lnTo>
                <a:lnTo>
                  <a:pt x="928" y="952"/>
                </a:lnTo>
                <a:lnTo>
                  <a:pt x="900" y="965"/>
                </a:lnTo>
                <a:lnTo>
                  <a:pt x="869" y="973"/>
                </a:lnTo>
                <a:lnTo>
                  <a:pt x="837" y="976"/>
                </a:lnTo>
                <a:lnTo>
                  <a:pt x="182" y="976"/>
                </a:lnTo>
                <a:lnTo>
                  <a:pt x="150" y="973"/>
                </a:lnTo>
                <a:lnTo>
                  <a:pt x="119" y="965"/>
                </a:lnTo>
                <a:lnTo>
                  <a:pt x="90" y="952"/>
                </a:lnTo>
                <a:lnTo>
                  <a:pt x="65" y="935"/>
                </a:lnTo>
                <a:lnTo>
                  <a:pt x="43" y="914"/>
                </a:lnTo>
                <a:lnTo>
                  <a:pt x="25" y="890"/>
                </a:lnTo>
                <a:lnTo>
                  <a:pt x="12" y="863"/>
                </a:lnTo>
                <a:lnTo>
                  <a:pt x="3" y="834"/>
                </a:lnTo>
                <a:lnTo>
                  <a:pt x="0" y="802"/>
                </a:lnTo>
                <a:lnTo>
                  <a:pt x="0" y="175"/>
                </a:lnTo>
                <a:lnTo>
                  <a:pt x="3" y="143"/>
                </a:lnTo>
                <a:lnTo>
                  <a:pt x="12" y="113"/>
                </a:lnTo>
                <a:lnTo>
                  <a:pt x="25" y="86"/>
                </a:lnTo>
                <a:lnTo>
                  <a:pt x="43" y="62"/>
                </a:lnTo>
                <a:lnTo>
                  <a:pt x="65" y="41"/>
                </a:lnTo>
                <a:lnTo>
                  <a:pt x="90" y="24"/>
                </a:lnTo>
                <a:lnTo>
                  <a:pt x="119" y="11"/>
                </a:lnTo>
                <a:lnTo>
                  <a:pt x="150" y="3"/>
                </a:lnTo>
                <a:lnTo>
                  <a:pt x="182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9" name="Freeform 19">
            <a:extLst>
              <a:ext uri="{FF2B5EF4-FFF2-40B4-BE49-F238E27FC236}">
                <a16:creationId xmlns:a16="http://schemas.microsoft.com/office/drawing/2014/main" id="{A787910D-3069-4B1F-8FC9-F6F635A687D7}"/>
              </a:ext>
            </a:extLst>
          </xdr:cNvPr>
          <xdr:cNvSpPr>
            <a:spLocks noEditPoints="1"/>
          </xdr:cNvSpPr>
        </xdr:nvSpPr>
        <xdr:spPr bwMode="auto">
          <a:xfrm>
            <a:off x="237" y="44"/>
            <a:ext cx="30" cy="23"/>
          </a:xfrm>
          <a:custGeom>
            <a:avLst/>
            <a:gdLst>
              <a:gd name="T0" fmla="*/ 482 w 594"/>
              <a:gd name="T1" fmla="*/ 190 h 431"/>
              <a:gd name="T2" fmla="*/ 465 w 594"/>
              <a:gd name="T3" fmla="*/ 211 h 431"/>
              <a:gd name="T4" fmla="*/ 465 w 594"/>
              <a:gd name="T5" fmla="*/ 237 h 431"/>
              <a:gd name="T6" fmla="*/ 480 w 594"/>
              <a:gd name="T7" fmla="*/ 257 h 431"/>
              <a:gd name="T8" fmla="*/ 504 w 594"/>
              <a:gd name="T9" fmla="*/ 264 h 431"/>
              <a:gd name="T10" fmla="*/ 528 w 594"/>
              <a:gd name="T11" fmla="*/ 257 h 431"/>
              <a:gd name="T12" fmla="*/ 544 w 594"/>
              <a:gd name="T13" fmla="*/ 237 h 431"/>
              <a:gd name="T14" fmla="*/ 543 w 594"/>
              <a:gd name="T15" fmla="*/ 211 h 431"/>
              <a:gd name="T16" fmla="*/ 526 w 594"/>
              <a:gd name="T17" fmla="*/ 190 h 431"/>
              <a:gd name="T18" fmla="*/ 495 w 594"/>
              <a:gd name="T19" fmla="*/ 185 h 431"/>
              <a:gd name="T20" fmla="*/ 70 w 594"/>
              <a:gd name="T21" fmla="*/ 190 h 431"/>
              <a:gd name="T22" fmla="*/ 53 w 594"/>
              <a:gd name="T23" fmla="*/ 211 h 431"/>
              <a:gd name="T24" fmla="*/ 52 w 594"/>
              <a:gd name="T25" fmla="*/ 237 h 431"/>
              <a:gd name="T26" fmla="*/ 67 w 594"/>
              <a:gd name="T27" fmla="*/ 257 h 431"/>
              <a:gd name="T28" fmla="*/ 92 w 594"/>
              <a:gd name="T29" fmla="*/ 264 h 431"/>
              <a:gd name="T30" fmla="*/ 116 w 594"/>
              <a:gd name="T31" fmla="*/ 257 h 431"/>
              <a:gd name="T32" fmla="*/ 130 w 594"/>
              <a:gd name="T33" fmla="*/ 237 h 431"/>
              <a:gd name="T34" fmla="*/ 130 w 594"/>
              <a:gd name="T35" fmla="*/ 211 h 431"/>
              <a:gd name="T36" fmla="*/ 113 w 594"/>
              <a:gd name="T37" fmla="*/ 190 h 431"/>
              <a:gd name="T38" fmla="*/ 82 w 594"/>
              <a:gd name="T39" fmla="*/ 185 h 431"/>
              <a:gd name="T40" fmla="*/ 153 w 594"/>
              <a:gd name="T41" fmla="*/ 37 h 431"/>
              <a:gd name="T42" fmla="*/ 145 w 594"/>
              <a:gd name="T43" fmla="*/ 43 h 431"/>
              <a:gd name="T44" fmla="*/ 99 w 594"/>
              <a:gd name="T45" fmla="*/ 147 h 431"/>
              <a:gd name="T46" fmla="*/ 450 w 594"/>
              <a:gd name="T47" fmla="*/ 46 h 431"/>
              <a:gd name="T48" fmla="*/ 445 w 594"/>
              <a:gd name="T49" fmla="*/ 39 h 431"/>
              <a:gd name="T50" fmla="*/ 437 w 594"/>
              <a:gd name="T51" fmla="*/ 37 h 431"/>
              <a:gd name="T52" fmla="*/ 154 w 594"/>
              <a:gd name="T53" fmla="*/ 0 h 431"/>
              <a:gd name="T54" fmla="*/ 454 w 594"/>
              <a:gd name="T55" fmla="*/ 2 h 431"/>
              <a:gd name="T56" fmla="*/ 482 w 594"/>
              <a:gd name="T57" fmla="*/ 19 h 431"/>
              <a:gd name="T58" fmla="*/ 540 w 594"/>
              <a:gd name="T59" fmla="*/ 147 h 431"/>
              <a:gd name="T60" fmla="*/ 562 w 594"/>
              <a:gd name="T61" fmla="*/ 150 h 431"/>
              <a:gd name="T62" fmla="*/ 586 w 594"/>
              <a:gd name="T63" fmla="*/ 165 h 431"/>
              <a:gd name="T64" fmla="*/ 594 w 594"/>
              <a:gd name="T65" fmla="*/ 191 h 431"/>
              <a:gd name="T66" fmla="*/ 550 w 594"/>
              <a:gd name="T67" fmla="*/ 344 h 431"/>
              <a:gd name="T68" fmla="*/ 550 w 594"/>
              <a:gd name="T69" fmla="*/ 367 h 431"/>
              <a:gd name="T70" fmla="*/ 551 w 594"/>
              <a:gd name="T71" fmla="*/ 389 h 431"/>
              <a:gd name="T72" fmla="*/ 543 w 594"/>
              <a:gd name="T73" fmla="*/ 414 h 431"/>
              <a:gd name="T74" fmla="*/ 521 w 594"/>
              <a:gd name="T75" fmla="*/ 429 h 431"/>
              <a:gd name="T76" fmla="*/ 492 w 594"/>
              <a:gd name="T77" fmla="*/ 429 h 431"/>
              <a:gd name="T78" fmla="*/ 471 w 594"/>
              <a:gd name="T79" fmla="*/ 414 h 431"/>
              <a:gd name="T80" fmla="*/ 463 w 594"/>
              <a:gd name="T81" fmla="*/ 389 h 431"/>
              <a:gd name="T82" fmla="*/ 133 w 594"/>
              <a:gd name="T83" fmla="*/ 344 h 431"/>
              <a:gd name="T84" fmla="*/ 130 w 594"/>
              <a:gd name="T85" fmla="*/ 402 h 431"/>
              <a:gd name="T86" fmla="*/ 115 w 594"/>
              <a:gd name="T87" fmla="*/ 423 h 431"/>
              <a:gd name="T88" fmla="*/ 89 w 594"/>
              <a:gd name="T89" fmla="*/ 431 h 431"/>
              <a:gd name="T90" fmla="*/ 62 w 594"/>
              <a:gd name="T91" fmla="*/ 423 h 431"/>
              <a:gd name="T92" fmla="*/ 47 w 594"/>
              <a:gd name="T93" fmla="*/ 402 h 431"/>
              <a:gd name="T94" fmla="*/ 45 w 594"/>
              <a:gd name="T95" fmla="*/ 380 h 431"/>
              <a:gd name="T96" fmla="*/ 46 w 594"/>
              <a:gd name="T97" fmla="*/ 354 h 431"/>
              <a:gd name="T98" fmla="*/ 0 w 594"/>
              <a:gd name="T99" fmla="*/ 344 h 431"/>
              <a:gd name="T100" fmla="*/ 3 w 594"/>
              <a:gd name="T101" fmla="*/ 177 h 431"/>
              <a:gd name="T102" fmla="*/ 19 w 594"/>
              <a:gd name="T103" fmla="*/ 156 h 431"/>
              <a:gd name="T104" fmla="*/ 47 w 594"/>
              <a:gd name="T105" fmla="*/ 147 h 431"/>
              <a:gd name="T106" fmla="*/ 103 w 594"/>
              <a:gd name="T107" fmla="*/ 32 h 431"/>
              <a:gd name="T108" fmla="*/ 123 w 594"/>
              <a:gd name="T109" fmla="*/ 9 h 431"/>
              <a:gd name="T110" fmla="*/ 154 w 594"/>
              <a:gd name="T111" fmla="*/ 0 h 4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</a:cxnLst>
            <a:rect l="0" t="0" r="r" b="b"/>
            <a:pathLst>
              <a:path w="594" h="431">
                <a:moveTo>
                  <a:pt x="495" y="185"/>
                </a:moveTo>
                <a:lnTo>
                  <a:pt x="482" y="190"/>
                </a:lnTo>
                <a:lnTo>
                  <a:pt x="472" y="199"/>
                </a:lnTo>
                <a:lnTo>
                  <a:pt x="465" y="211"/>
                </a:lnTo>
                <a:lnTo>
                  <a:pt x="463" y="225"/>
                </a:lnTo>
                <a:lnTo>
                  <a:pt x="465" y="237"/>
                </a:lnTo>
                <a:lnTo>
                  <a:pt x="470" y="248"/>
                </a:lnTo>
                <a:lnTo>
                  <a:pt x="480" y="257"/>
                </a:lnTo>
                <a:lnTo>
                  <a:pt x="491" y="262"/>
                </a:lnTo>
                <a:lnTo>
                  <a:pt x="504" y="264"/>
                </a:lnTo>
                <a:lnTo>
                  <a:pt x="517" y="262"/>
                </a:lnTo>
                <a:lnTo>
                  <a:pt x="528" y="257"/>
                </a:lnTo>
                <a:lnTo>
                  <a:pt x="537" y="248"/>
                </a:lnTo>
                <a:lnTo>
                  <a:pt x="544" y="237"/>
                </a:lnTo>
                <a:lnTo>
                  <a:pt x="546" y="225"/>
                </a:lnTo>
                <a:lnTo>
                  <a:pt x="543" y="211"/>
                </a:lnTo>
                <a:lnTo>
                  <a:pt x="536" y="199"/>
                </a:lnTo>
                <a:lnTo>
                  <a:pt x="526" y="190"/>
                </a:lnTo>
                <a:lnTo>
                  <a:pt x="512" y="185"/>
                </a:lnTo>
                <a:lnTo>
                  <a:pt x="495" y="185"/>
                </a:lnTo>
                <a:close/>
                <a:moveTo>
                  <a:pt x="82" y="185"/>
                </a:moveTo>
                <a:lnTo>
                  <a:pt x="70" y="190"/>
                </a:lnTo>
                <a:lnTo>
                  <a:pt x="59" y="199"/>
                </a:lnTo>
                <a:lnTo>
                  <a:pt x="53" y="211"/>
                </a:lnTo>
                <a:lnTo>
                  <a:pt x="50" y="225"/>
                </a:lnTo>
                <a:lnTo>
                  <a:pt x="52" y="237"/>
                </a:lnTo>
                <a:lnTo>
                  <a:pt x="58" y="248"/>
                </a:lnTo>
                <a:lnTo>
                  <a:pt x="67" y="257"/>
                </a:lnTo>
                <a:lnTo>
                  <a:pt x="78" y="262"/>
                </a:lnTo>
                <a:lnTo>
                  <a:pt x="92" y="264"/>
                </a:lnTo>
                <a:lnTo>
                  <a:pt x="104" y="262"/>
                </a:lnTo>
                <a:lnTo>
                  <a:pt x="116" y="257"/>
                </a:lnTo>
                <a:lnTo>
                  <a:pt x="125" y="248"/>
                </a:lnTo>
                <a:lnTo>
                  <a:pt x="130" y="237"/>
                </a:lnTo>
                <a:lnTo>
                  <a:pt x="133" y="225"/>
                </a:lnTo>
                <a:lnTo>
                  <a:pt x="130" y="211"/>
                </a:lnTo>
                <a:lnTo>
                  <a:pt x="123" y="199"/>
                </a:lnTo>
                <a:lnTo>
                  <a:pt x="113" y="190"/>
                </a:lnTo>
                <a:lnTo>
                  <a:pt x="100" y="185"/>
                </a:lnTo>
                <a:lnTo>
                  <a:pt x="82" y="185"/>
                </a:lnTo>
                <a:close/>
                <a:moveTo>
                  <a:pt x="156" y="37"/>
                </a:moveTo>
                <a:lnTo>
                  <a:pt x="153" y="37"/>
                </a:lnTo>
                <a:lnTo>
                  <a:pt x="148" y="39"/>
                </a:lnTo>
                <a:lnTo>
                  <a:pt x="145" y="43"/>
                </a:lnTo>
                <a:lnTo>
                  <a:pt x="143" y="46"/>
                </a:lnTo>
                <a:lnTo>
                  <a:pt x="99" y="147"/>
                </a:lnTo>
                <a:lnTo>
                  <a:pt x="495" y="147"/>
                </a:lnTo>
                <a:lnTo>
                  <a:pt x="450" y="46"/>
                </a:lnTo>
                <a:lnTo>
                  <a:pt x="448" y="43"/>
                </a:lnTo>
                <a:lnTo>
                  <a:pt x="445" y="39"/>
                </a:lnTo>
                <a:lnTo>
                  <a:pt x="441" y="37"/>
                </a:lnTo>
                <a:lnTo>
                  <a:pt x="437" y="37"/>
                </a:lnTo>
                <a:lnTo>
                  <a:pt x="156" y="37"/>
                </a:lnTo>
                <a:close/>
                <a:moveTo>
                  <a:pt x="154" y="0"/>
                </a:moveTo>
                <a:lnTo>
                  <a:pt x="439" y="0"/>
                </a:lnTo>
                <a:lnTo>
                  <a:pt x="454" y="2"/>
                </a:lnTo>
                <a:lnTo>
                  <a:pt x="469" y="9"/>
                </a:lnTo>
                <a:lnTo>
                  <a:pt x="482" y="19"/>
                </a:lnTo>
                <a:lnTo>
                  <a:pt x="490" y="32"/>
                </a:lnTo>
                <a:lnTo>
                  <a:pt x="540" y="147"/>
                </a:lnTo>
                <a:lnTo>
                  <a:pt x="548" y="147"/>
                </a:lnTo>
                <a:lnTo>
                  <a:pt x="562" y="150"/>
                </a:lnTo>
                <a:lnTo>
                  <a:pt x="575" y="156"/>
                </a:lnTo>
                <a:lnTo>
                  <a:pt x="586" y="165"/>
                </a:lnTo>
                <a:lnTo>
                  <a:pt x="592" y="177"/>
                </a:lnTo>
                <a:lnTo>
                  <a:pt x="594" y="191"/>
                </a:lnTo>
                <a:lnTo>
                  <a:pt x="594" y="344"/>
                </a:lnTo>
                <a:lnTo>
                  <a:pt x="550" y="344"/>
                </a:lnTo>
                <a:lnTo>
                  <a:pt x="550" y="354"/>
                </a:lnTo>
                <a:lnTo>
                  <a:pt x="550" y="367"/>
                </a:lnTo>
                <a:lnTo>
                  <a:pt x="551" y="380"/>
                </a:lnTo>
                <a:lnTo>
                  <a:pt x="551" y="389"/>
                </a:lnTo>
                <a:lnTo>
                  <a:pt x="549" y="402"/>
                </a:lnTo>
                <a:lnTo>
                  <a:pt x="543" y="414"/>
                </a:lnTo>
                <a:lnTo>
                  <a:pt x="532" y="423"/>
                </a:lnTo>
                <a:lnTo>
                  <a:pt x="521" y="429"/>
                </a:lnTo>
                <a:lnTo>
                  <a:pt x="507" y="431"/>
                </a:lnTo>
                <a:lnTo>
                  <a:pt x="492" y="429"/>
                </a:lnTo>
                <a:lnTo>
                  <a:pt x="481" y="423"/>
                </a:lnTo>
                <a:lnTo>
                  <a:pt x="471" y="414"/>
                </a:lnTo>
                <a:lnTo>
                  <a:pt x="465" y="402"/>
                </a:lnTo>
                <a:lnTo>
                  <a:pt x="463" y="389"/>
                </a:lnTo>
                <a:lnTo>
                  <a:pt x="463" y="344"/>
                </a:lnTo>
                <a:lnTo>
                  <a:pt x="133" y="344"/>
                </a:lnTo>
                <a:lnTo>
                  <a:pt x="133" y="389"/>
                </a:lnTo>
                <a:lnTo>
                  <a:pt x="130" y="402"/>
                </a:lnTo>
                <a:lnTo>
                  <a:pt x="124" y="414"/>
                </a:lnTo>
                <a:lnTo>
                  <a:pt x="115" y="423"/>
                </a:lnTo>
                <a:lnTo>
                  <a:pt x="102" y="429"/>
                </a:lnTo>
                <a:lnTo>
                  <a:pt x="89" y="431"/>
                </a:lnTo>
                <a:lnTo>
                  <a:pt x="75" y="429"/>
                </a:lnTo>
                <a:lnTo>
                  <a:pt x="62" y="423"/>
                </a:lnTo>
                <a:lnTo>
                  <a:pt x="53" y="414"/>
                </a:lnTo>
                <a:lnTo>
                  <a:pt x="47" y="402"/>
                </a:lnTo>
                <a:lnTo>
                  <a:pt x="45" y="389"/>
                </a:lnTo>
                <a:lnTo>
                  <a:pt x="45" y="380"/>
                </a:lnTo>
                <a:lnTo>
                  <a:pt x="45" y="367"/>
                </a:lnTo>
                <a:lnTo>
                  <a:pt x="46" y="354"/>
                </a:lnTo>
                <a:lnTo>
                  <a:pt x="46" y="344"/>
                </a:lnTo>
                <a:lnTo>
                  <a:pt x="0" y="344"/>
                </a:lnTo>
                <a:lnTo>
                  <a:pt x="0" y="191"/>
                </a:lnTo>
                <a:lnTo>
                  <a:pt x="3" y="177"/>
                </a:lnTo>
                <a:lnTo>
                  <a:pt x="9" y="165"/>
                </a:lnTo>
                <a:lnTo>
                  <a:pt x="19" y="156"/>
                </a:lnTo>
                <a:lnTo>
                  <a:pt x="32" y="150"/>
                </a:lnTo>
                <a:lnTo>
                  <a:pt x="47" y="147"/>
                </a:lnTo>
                <a:lnTo>
                  <a:pt x="53" y="147"/>
                </a:lnTo>
                <a:lnTo>
                  <a:pt x="103" y="32"/>
                </a:lnTo>
                <a:lnTo>
                  <a:pt x="112" y="19"/>
                </a:lnTo>
                <a:lnTo>
                  <a:pt x="123" y="9"/>
                </a:lnTo>
                <a:lnTo>
                  <a:pt x="138" y="2"/>
                </a:lnTo>
                <a:lnTo>
                  <a:pt x="154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0" name="Freeform 20">
            <a:extLst>
              <a:ext uri="{FF2B5EF4-FFF2-40B4-BE49-F238E27FC236}">
                <a16:creationId xmlns:a16="http://schemas.microsoft.com/office/drawing/2014/main" id="{85C64553-5A76-4935-B178-4583A12C8D53}"/>
              </a:ext>
            </a:extLst>
          </xdr:cNvPr>
          <xdr:cNvSpPr>
            <a:spLocks noEditPoints="1"/>
          </xdr:cNvSpPr>
        </xdr:nvSpPr>
        <xdr:spPr bwMode="auto">
          <a:xfrm>
            <a:off x="226" y="30"/>
            <a:ext cx="51" cy="51"/>
          </a:xfrm>
          <a:custGeom>
            <a:avLst/>
            <a:gdLst>
              <a:gd name="T0" fmla="*/ 152 w 1017"/>
              <a:gd name="T1" fmla="*/ 19 h 976"/>
              <a:gd name="T2" fmla="*/ 98 w 1017"/>
              <a:gd name="T3" fmla="*/ 38 h 976"/>
              <a:gd name="T4" fmla="*/ 55 w 1017"/>
              <a:gd name="T5" fmla="*/ 73 h 976"/>
              <a:gd name="T6" fmla="*/ 27 w 1017"/>
              <a:gd name="T7" fmla="*/ 119 h 976"/>
              <a:gd name="T8" fmla="*/ 16 w 1017"/>
              <a:gd name="T9" fmla="*/ 175 h 976"/>
              <a:gd name="T10" fmla="*/ 20 w 1017"/>
              <a:gd name="T11" fmla="*/ 831 h 976"/>
              <a:gd name="T12" fmla="*/ 38 w 1017"/>
              <a:gd name="T13" fmla="*/ 882 h 976"/>
              <a:gd name="T14" fmla="*/ 75 w 1017"/>
              <a:gd name="T15" fmla="*/ 923 h 976"/>
              <a:gd name="T16" fmla="*/ 123 w 1017"/>
              <a:gd name="T17" fmla="*/ 950 h 976"/>
              <a:gd name="T18" fmla="*/ 181 w 1017"/>
              <a:gd name="T19" fmla="*/ 960 h 976"/>
              <a:gd name="T20" fmla="*/ 865 w 1017"/>
              <a:gd name="T21" fmla="*/ 957 h 976"/>
              <a:gd name="T22" fmla="*/ 918 w 1017"/>
              <a:gd name="T23" fmla="*/ 938 h 976"/>
              <a:gd name="T24" fmla="*/ 961 w 1017"/>
              <a:gd name="T25" fmla="*/ 904 h 976"/>
              <a:gd name="T26" fmla="*/ 989 w 1017"/>
              <a:gd name="T27" fmla="*/ 857 h 976"/>
              <a:gd name="T28" fmla="*/ 1000 w 1017"/>
              <a:gd name="T29" fmla="*/ 802 h 976"/>
              <a:gd name="T30" fmla="*/ 997 w 1017"/>
              <a:gd name="T31" fmla="*/ 147 h 976"/>
              <a:gd name="T32" fmla="*/ 977 w 1017"/>
              <a:gd name="T33" fmla="*/ 95 h 976"/>
              <a:gd name="T34" fmla="*/ 941 w 1017"/>
              <a:gd name="T35" fmla="*/ 54 h 976"/>
              <a:gd name="T36" fmla="*/ 893 w 1017"/>
              <a:gd name="T37" fmla="*/ 27 h 976"/>
              <a:gd name="T38" fmla="*/ 835 w 1017"/>
              <a:gd name="T39" fmla="*/ 17 h 976"/>
              <a:gd name="T40" fmla="*/ 181 w 1017"/>
              <a:gd name="T41" fmla="*/ 0 h 976"/>
              <a:gd name="T42" fmla="*/ 868 w 1017"/>
              <a:gd name="T43" fmla="*/ 3 h 976"/>
              <a:gd name="T44" fmla="*/ 927 w 1017"/>
              <a:gd name="T45" fmla="*/ 24 h 976"/>
              <a:gd name="T46" fmla="*/ 974 w 1017"/>
              <a:gd name="T47" fmla="*/ 62 h 976"/>
              <a:gd name="T48" fmla="*/ 1005 w 1017"/>
              <a:gd name="T49" fmla="*/ 113 h 976"/>
              <a:gd name="T50" fmla="*/ 1017 w 1017"/>
              <a:gd name="T51" fmla="*/ 175 h 976"/>
              <a:gd name="T52" fmla="*/ 1014 w 1017"/>
              <a:gd name="T53" fmla="*/ 834 h 976"/>
              <a:gd name="T54" fmla="*/ 992 w 1017"/>
              <a:gd name="T55" fmla="*/ 890 h 976"/>
              <a:gd name="T56" fmla="*/ 952 w 1017"/>
              <a:gd name="T57" fmla="*/ 935 h 976"/>
              <a:gd name="T58" fmla="*/ 898 w 1017"/>
              <a:gd name="T59" fmla="*/ 965 h 976"/>
              <a:gd name="T60" fmla="*/ 835 w 1017"/>
              <a:gd name="T61" fmla="*/ 976 h 976"/>
              <a:gd name="T62" fmla="*/ 149 w 1017"/>
              <a:gd name="T63" fmla="*/ 973 h 976"/>
              <a:gd name="T64" fmla="*/ 90 w 1017"/>
              <a:gd name="T65" fmla="*/ 952 h 976"/>
              <a:gd name="T66" fmla="*/ 42 w 1017"/>
              <a:gd name="T67" fmla="*/ 914 h 976"/>
              <a:gd name="T68" fmla="*/ 10 w 1017"/>
              <a:gd name="T69" fmla="*/ 863 h 976"/>
              <a:gd name="T70" fmla="*/ 0 w 1017"/>
              <a:gd name="T71" fmla="*/ 802 h 976"/>
              <a:gd name="T72" fmla="*/ 2 w 1017"/>
              <a:gd name="T73" fmla="*/ 143 h 976"/>
              <a:gd name="T74" fmla="*/ 24 w 1017"/>
              <a:gd name="T75" fmla="*/ 86 h 976"/>
              <a:gd name="T76" fmla="*/ 64 w 1017"/>
              <a:gd name="T77" fmla="*/ 41 h 976"/>
              <a:gd name="T78" fmla="*/ 118 w 1017"/>
              <a:gd name="T79" fmla="*/ 11 h 976"/>
              <a:gd name="T80" fmla="*/ 181 w 1017"/>
              <a:gd name="T81" fmla="*/ 0 h 9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</a:cxnLst>
            <a:rect l="0" t="0" r="r" b="b"/>
            <a:pathLst>
              <a:path w="1017" h="976">
                <a:moveTo>
                  <a:pt x="181" y="17"/>
                </a:moveTo>
                <a:lnTo>
                  <a:pt x="152" y="19"/>
                </a:lnTo>
                <a:lnTo>
                  <a:pt x="123" y="27"/>
                </a:lnTo>
                <a:lnTo>
                  <a:pt x="98" y="38"/>
                </a:lnTo>
                <a:lnTo>
                  <a:pt x="75" y="54"/>
                </a:lnTo>
                <a:lnTo>
                  <a:pt x="55" y="73"/>
                </a:lnTo>
                <a:lnTo>
                  <a:pt x="38" y="95"/>
                </a:lnTo>
                <a:lnTo>
                  <a:pt x="27" y="119"/>
                </a:lnTo>
                <a:lnTo>
                  <a:pt x="20" y="147"/>
                </a:lnTo>
                <a:lnTo>
                  <a:pt x="16" y="175"/>
                </a:lnTo>
                <a:lnTo>
                  <a:pt x="16" y="802"/>
                </a:lnTo>
                <a:lnTo>
                  <a:pt x="20" y="831"/>
                </a:lnTo>
                <a:lnTo>
                  <a:pt x="27" y="857"/>
                </a:lnTo>
                <a:lnTo>
                  <a:pt x="38" y="882"/>
                </a:lnTo>
                <a:lnTo>
                  <a:pt x="55" y="904"/>
                </a:lnTo>
                <a:lnTo>
                  <a:pt x="75" y="923"/>
                </a:lnTo>
                <a:lnTo>
                  <a:pt x="98" y="938"/>
                </a:lnTo>
                <a:lnTo>
                  <a:pt x="123" y="950"/>
                </a:lnTo>
                <a:lnTo>
                  <a:pt x="152" y="957"/>
                </a:lnTo>
                <a:lnTo>
                  <a:pt x="181" y="960"/>
                </a:lnTo>
                <a:lnTo>
                  <a:pt x="835" y="960"/>
                </a:lnTo>
                <a:lnTo>
                  <a:pt x="865" y="957"/>
                </a:lnTo>
                <a:lnTo>
                  <a:pt x="893" y="950"/>
                </a:lnTo>
                <a:lnTo>
                  <a:pt x="918" y="938"/>
                </a:lnTo>
                <a:lnTo>
                  <a:pt x="941" y="923"/>
                </a:lnTo>
                <a:lnTo>
                  <a:pt x="961" y="904"/>
                </a:lnTo>
                <a:lnTo>
                  <a:pt x="977" y="882"/>
                </a:lnTo>
                <a:lnTo>
                  <a:pt x="989" y="857"/>
                </a:lnTo>
                <a:lnTo>
                  <a:pt x="997" y="831"/>
                </a:lnTo>
                <a:lnTo>
                  <a:pt x="1000" y="802"/>
                </a:lnTo>
                <a:lnTo>
                  <a:pt x="1000" y="175"/>
                </a:lnTo>
                <a:lnTo>
                  <a:pt x="997" y="147"/>
                </a:lnTo>
                <a:lnTo>
                  <a:pt x="989" y="119"/>
                </a:lnTo>
                <a:lnTo>
                  <a:pt x="977" y="95"/>
                </a:lnTo>
                <a:lnTo>
                  <a:pt x="961" y="73"/>
                </a:lnTo>
                <a:lnTo>
                  <a:pt x="941" y="54"/>
                </a:lnTo>
                <a:lnTo>
                  <a:pt x="918" y="38"/>
                </a:lnTo>
                <a:lnTo>
                  <a:pt x="893" y="27"/>
                </a:lnTo>
                <a:lnTo>
                  <a:pt x="865" y="19"/>
                </a:lnTo>
                <a:lnTo>
                  <a:pt x="835" y="17"/>
                </a:lnTo>
                <a:lnTo>
                  <a:pt x="181" y="17"/>
                </a:lnTo>
                <a:close/>
                <a:moveTo>
                  <a:pt x="181" y="0"/>
                </a:moveTo>
                <a:lnTo>
                  <a:pt x="835" y="0"/>
                </a:lnTo>
                <a:lnTo>
                  <a:pt x="868" y="3"/>
                </a:lnTo>
                <a:lnTo>
                  <a:pt x="898" y="11"/>
                </a:lnTo>
                <a:lnTo>
                  <a:pt x="927" y="24"/>
                </a:lnTo>
                <a:lnTo>
                  <a:pt x="952" y="41"/>
                </a:lnTo>
                <a:lnTo>
                  <a:pt x="974" y="62"/>
                </a:lnTo>
                <a:lnTo>
                  <a:pt x="992" y="86"/>
                </a:lnTo>
                <a:lnTo>
                  <a:pt x="1005" y="113"/>
                </a:lnTo>
                <a:lnTo>
                  <a:pt x="1014" y="143"/>
                </a:lnTo>
                <a:lnTo>
                  <a:pt x="1017" y="175"/>
                </a:lnTo>
                <a:lnTo>
                  <a:pt x="1017" y="802"/>
                </a:lnTo>
                <a:lnTo>
                  <a:pt x="1014" y="834"/>
                </a:lnTo>
                <a:lnTo>
                  <a:pt x="1005" y="863"/>
                </a:lnTo>
                <a:lnTo>
                  <a:pt x="992" y="890"/>
                </a:lnTo>
                <a:lnTo>
                  <a:pt x="974" y="914"/>
                </a:lnTo>
                <a:lnTo>
                  <a:pt x="952" y="935"/>
                </a:lnTo>
                <a:lnTo>
                  <a:pt x="927" y="952"/>
                </a:lnTo>
                <a:lnTo>
                  <a:pt x="898" y="965"/>
                </a:lnTo>
                <a:lnTo>
                  <a:pt x="868" y="973"/>
                </a:lnTo>
                <a:lnTo>
                  <a:pt x="835" y="976"/>
                </a:lnTo>
                <a:lnTo>
                  <a:pt x="181" y="976"/>
                </a:lnTo>
                <a:lnTo>
                  <a:pt x="149" y="973"/>
                </a:lnTo>
                <a:lnTo>
                  <a:pt x="118" y="965"/>
                </a:lnTo>
                <a:lnTo>
                  <a:pt x="90" y="952"/>
                </a:lnTo>
                <a:lnTo>
                  <a:pt x="64" y="935"/>
                </a:lnTo>
                <a:lnTo>
                  <a:pt x="42" y="914"/>
                </a:lnTo>
                <a:lnTo>
                  <a:pt x="24" y="890"/>
                </a:lnTo>
                <a:lnTo>
                  <a:pt x="10" y="863"/>
                </a:lnTo>
                <a:lnTo>
                  <a:pt x="2" y="834"/>
                </a:lnTo>
                <a:lnTo>
                  <a:pt x="0" y="802"/>
                </a:lnTo>
                <a:lnTo>
                  <a:pt x="0" y="175"/>
                </a:lnTo>
                <a:lnTo>
                  <a:pt x="2" y="143"/>
                </a:lnTo>
                <a:lnTo>
                  <a:pt x="10" y="113"/>
                </a:lnTo>
                <a:lnTo>
                  <a:pt x="24" y="86"/>
                </a:lnTo>
                <a:lnTo>
                  <a:pt x="42" y="62"/>
                </a:lnTo>
                <a:lnTo>
                  <a:pt x="64" y="41"/>
                </a:lnTo>
                <a:lnTo>
                  <a:pt x="90" y="24"/>
                </a:lnTo>
                <a:lnTo>
                  <a:pt x="118" y="11"/>
                </a:lnTo>
                <a:lnTo>
                  <a:pt x="149" y="3"/>
                </a:lnTo>
                <a:lnTo>
                  <a:pt x="181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oneCellAnchor>
    <xdr:from>
      <xdr:col>10</xdr:col>
      <xdr:colOff>638174</xdr:colOff>
      <xdr:row>33</xdr:row>
      <xdr:rowOff>0</xdr:rowOff>
    </xdr:from>
    <xdr:ext cx="1575233" cy="762000"/>
    <xdr:grpSp>
      <xdr:nvGrpSpPr>
        <xdr:cNvPr id="21" name="Group 3" descr="Airplane, bus, and car">
          <a:extLst>
            <a:ext uri="{FF2B5EF4-FFF2-40B4-BE49-F238E27FC236}">
              <a16:creationId xmlns:a16="http://schemas.microsoft.com/office/drawing/2014/main" id="{9021FD08-ABF2-4C4F-918F-B35AA4D10563}"/>
            </a:ext>
          </a:extLst>
        </xdr:cNvPr>
        <xdr:cNvGrpSpPr>
          <a:grpSpLocks noChangeAspect="1"/>
        </xdr:cNvGrpSpPr>
      </xdr:nvGrpSpPr>
      <xdr:grpSpPr bwMode="auto">
        <a:xfrm>
          <a:off x="9610724" y="9401175"/>
          <a:ext cx="1575233" cy="762000"/>
          <a:chOff x="110" y="24"/>
          <a:chExt cx="173" cy="62"/>
        </a:xfrm>
      </xdr:grpSpPr>
      <xdr:sp macro="" textlink="">
        <xdr:nvSpPr>
          <xdr:cNvPr id="22" name="AutoShape 2">
            <a:extLst>
              <a:ext uri="{FF2B5EF4-FFF2-40B4-BE49-F238E27FC236}">
                <a16:creationId xmlns:a16="http://schemas.microsoft.com/office/drawing/2014/main" id="{08A70DCA-32A2-4A9E-8B1D-F080E4722B26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110" y="24"/>
            <a:ext cx="173" cy="6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3" name="Rectangle 4">
            <a:extLst>
              <a:ext uri="{FF2B5EF4-FFF2-40B4-BE49-F238E27FC236}">
                <a16:creationId xmlns:a16="http://schemas.microsoft.com/office/drawing/2014/main" id="{60AA1EBF-A6D1-42BD-B8A6-9BA220C2009B}"/>
              </a:ext>
            </a:extLst>
          </xdr:cNvPr>
          <xdr:cNvSpPr>
            <a:spLocks noChangeArrowheads="1"/>
          </xdr:cNvSpPr>
        </xdr:nvSpPr>
        <xdr:spPr bwMode="auto">
          <a:xfrm>
            <a:off x="110" y="24"/>
            <a:ext cx="173" cy="62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4" name="Freeform 5">
            <a:extLst>
              <a:ext uri="{FF2B5EF4-FFF2-40B4-BE49-F238E27FC236}">
                <a16:creationId xmlns:a16="http://schemas.microsoft.com/office/drawing/2014/main" id="{5CC73EE8-FF00-47D1-B1E2-26B08DB1E9B1}"/>
              </a:ext>
            </a:extLst>
          </xdr:cNvPr>
          <xdr:cNvSpPr>
            <a:spLocks/>
          </xdr:cNvSpPr>
        </xdr:nvSpPr>
        <xdr:spPr bwMode="auto">
          <a:xfrm>
            <a:off x="110" y="25"/>
            <a:ext cx="172" cy="61"/>
          </a:xfrm>
          <a:custGeom>
            <a:avLst/>
            <a:gdLst>
              <a:gd name="T0" fmla="*/ 242 w 3443"/>
              <a:gd name="T1" fmla="*/ 0 h 1163"/>
              <a:gd name="T2" fmla="*/ 3201 w 3443"/>
              <a:gd name="T3" fmla="*/ 0 h 1163"/>
              <a:gd name="T4" fmla="*/ 3240 w 3443"/>
              <a:gd name="T5" fmla="*/ 3 h 1163"/>
              <a:gd name="T6" fmla="*/ 3277 w 3443"/>
              <a:gd name="T7" fmla="*/ 12 h 1163"/>
              <a:gd name="T8" fmla="*/ 3311 w 3443"/>
              <a:gd name="T9" fmla="*/ 26 h 1163"/>
              <a:gd name="T10" fmla="*/ 3344 w 3443"/>
              <a:gd name="T11" fmla="*/ 45 h 1163"/>
              <a:gd name="T12" fmla="*/ 3372 w 3443"/>
              <a:gd name="T13" fmla="*/ 68 h 1163"/>
              <a:gd name="T14" fmla="*/ 3396 w 3443"/>
              <a:gd name="T15" fmla="*/ 96 h 1163"/>
              <a:gd name="T16" fmla="*/ 3416 w 3443"/>
              <a:gd name="T17" fmla="*/ 126 h 1163"/>
              <a:gd name="T18" fmla="*/ 3431 w 3443"/>
              <a:gd name="T19" fmla="*/ 159 h 1163"/>
              <a:gd name="T20" fmla="*/ 3439 w 3443"/>
              <a:gd name="T21" fmla="*/ 194 h 1163"/>
              <a:gd name="T22" fmla="*/ 3443 w 3443"/>
              <a:gd name="T23" fmla="*/ 232 h 1163"/>
              <a:gd name="T24" fmla="*/ 3443 w 3443"/>
              <a:gd name="T25" fmla="*/ 931 h 1163"/>
              <a:gd name="T26" fmla="*/ 3439 w 3443"/>
              <a:gd name="T27" fmla="*/ 968 h 1163"/>
              <a:gd name="T28" fmla="*/ 3431 w 3443"/>
              <a:gd name="T29" fmla="*/ 1004 h 1163"/>
              <a:gd name="T30" fmla="*/ 3416 w 3443"/>
              <a:gd name="T31" fmla="*/ 1037 h 1163"/>
              <a:gd name="T32" fmla="*/ 3396 w 3443"/>
              <a:gd name="T33" fmla="*/ 1067 h 1163"/>
              <a:gd name="T34" fmla="*/ 3372 w 3443"/>
              <a:gd name="T35" fmla="*/ 1095 h 1163"/>
              <a:gd name="T36" fmla="*/ 3344 w 3443"/>
              <a:gd name="T37" fmla="*/ 1118 h 1163"/>
              <a:gd name="T38" fmla="*/ 3311 w 3443"/>
              <a:gd name="T39" fmla="*/ 1137 h 1163"/>
              <a:gd name="T40" fmla="*/ 3277 w 3443"/>
              <a:gd name="T41" fmla="*/ 1151 h 1163"/>
              <a:gd name="T42" fmla="*/ 3240 w 3443"/>
              <a:gd name="T43" fmla="*/ 1160 h 1163"/>
              <a:gd name="T44" fmla="*/ 3201 w 3443"/>
              <a:gd name="T45" fmla="*/ 1163 h 1163"/>
              <a:gd name="T46" fmla="*/ 242 w 3443"/>
              <a:gd name="T47" fmla="*/ 1163 h 1163"/>
              <a:gd name="T48" fmla="*/ 203 w 3443"/>
              <a:gd name="T49" fmla="*/ 1160 h 1163"/>
              <a:gd name="T50" fmla="*/ 166 w 3443"/>
              <a:gd name="T51" fmla="*/ 1151 h 1163"/>
              <a:gd name="T52" fmla="*/ 131 w 3443"/>
              <a:gd name="T53" fmla="*/ 1137 h 1163"/>
              <a:gd name="T54" fmla="*/ 100 w 3443"/>
              <a:gd name="T55" fmla="*/ 1118 h 1163"/>
              <a:gd name="T56" fmla="*/ 71 w 3443"/>
              <a:gd name="T57" fmla="*/ 1095 h 1163"/>
              <a:gd name="T58" fmla="*/ 47 w 3443"/>
              <a:gd name="T59" fmla="*/ 1067 h 1163"/>
              <a:gd name="T60" fmla="*/ 27 w 3443"/>
              <a:gd name="T61" fmla="*/ 1037 h 1163"/>
              <a:gd name="T62" fmla="*/ 13 w 3443"/>
              <a:gd name="T63" fmla="*/ 1004 h 1163"/>
              <a:gd name="T64" fmla="*/ 3 w 3443"/>
              <a:gd name="T65" fmla="*/ 968 h 1163"/>
              <a:gd name="T66" fmla="*/ 0 w 3443"/>
              <a:gd name="T67" fmla="*/ 931 h 1163"/>
              <a:gd name="T68" fmla="*/ 0 w 3443"/>
              <a:gd name="T69" fmla="*/ 232 h 1163"/>
              <a:gd name="T70" fmla="*/ 3 w 3443"/>
              <a:gd name="T71" fmla="*/ 194 h 1163"/>
              <a:gd name="T72" fmla="*/ 13 w 3443"/>
              <a:gd name="T73" fmla="*/ 159 h 1163"/>
              <a:gd name="T74" fmla="*/ 27 w 3443"/>
              <a:gd name="T75" fmla="*/ 126 h 1163"/>
              <a:gd name="T76" fmla="*/ 47 w 3443"/>
              <a:gd name="T77" fmla="*/ 96 h 1163"/>
              <a:gd name="T78" fmla="*/ 71 w 3443"/>
              <a:gd name="T79" fmla="*/ 68 h 1163"/>
              <a:gd name="T80" fmla="*/ 100 w 3443"/>
              <a:gd name="T81" fmla="*/ 45 h 1163"/>
              <a:gd name="T82" fmla="*/ 131 w 3443"/>
              <a:gd name="T83" fmla="*/ 26 h 1163"/>
              <a:gd name="T84" fmla="*/ 166 w 3443"/>
              <a:gd name="T85" fmla="*/ 12 h 1163"/>
              <a:gd name="T86" fmla="*/ 203 w 3443"/>
              <a:gd name="T87" fmla="*/ 3 h 1163"/>
              <a:gd name="T88" fmla="*/ 242 w 3443"/>
              <a:gd name="T89" fmla="*/ 0 h 116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</a:cxnLst>
            <a:rect l="0" t="0" r="r" b="b"/>
            <a:pathLst>
              <a:path w="3443" h="1163">
                <a:moveTo>
                  <a:pt x="242" y="0"/>
                </a:moveTo>
                <a:lnTo>
                  <a:pt x="3201" y="0"/>
                </a:lnTo>
                <a:lnTo>
                  <a:pt x="3240" y="3"/>
                </a:lnTo>
                <a:lnTo>
                  <a:pt x="3277" y="12"/>
                </a:lnTo>
                <a:lnTo>
                  <a:pt x="3311" y="26"/>
                </a:lnTo>
                <a:lnTo>
                  <a:pt x="3344" y="45"/>
                </a:lnTo>
                <a:lnTo>
                  <a:pt x="3372" y="68"/>
                </a:lnTo>
                <a:lnTo>
                  <a:pt x="3396" y="96"/>
                </a:lnTo>
                <a:lnTo>
                  <a:pt x="3416" y="126"/>
                </a:lnTo>
                <a:lnTo>
                  <a:pt x="3431" y="159"/>
                </a:lnTo>
                <a:lnTo>
                  <a:pt x="3439" y="194"/>
                </a:lnTo>
                <a:lnTo>
                  <a:pt x="3443" y="232"/>
                </a:lnTo>
                <a:lnTo>
                  <a:pt x="3443" y="931"/>
                </a:lnTo>
                <a:lnTo>
                  <a:pt x="3439" y="968"/>
                </a:lnTo>
                <a:lnTo>
                  <a:pt x="3431" y="1004"/>
                </a:lnTo>
                <a:lnTo>
                  <a:pt x="3416" y="1037"/>
                </a:lnTo>
                <a:lnTo>
                  <a:pt x="3396" y="1067"/>
                </a:lnTo>
                <a:lnTo>
                  <a:pt x="3372" y="1095"/>
                </a:lnTo>
                <a:lnTo>
                  <a:pt x="3344" y="1118"/>
                </a:lnTo>
                <a:lnTo>
                  <a:pt x="3311" y="1137"/>
                </a:lnTo>
                <a:lnTo>
                  <a:pt x="3277" y="1151"/>
                </a:lnTo>
                <a:lnTo>
                  <a:pt x="3240" y="1160"/>
                </a:lnTo>
                <a:lnTo>
                  <a:pt x="3201" y="1163"/>
                </a:lnTo>
                <a:lnTo>
                  <a:pt x="242" y="1163"/>
                </a:lnTo>
                <a:lnTo>
                  <a:pt x="203" y="1160"/>
                </a:lnTo>
                <a:lnTo>
                  <a:pt x="166" y="1151"/>
                </a:lnTo>
                <a:lnTo>
                  <a:pt x="131" y="1137"/>
                </a:lnTo>
                <a:lnTo>
                  <a:pt x="100" y="1118"/>
                </a:lnTo>
                <a:lnTo>
                  <a:pt x="71" y="1095"/>
                </a:lnTo>
                <a:lnTo>
                  <a:pt x="47" y="1067"/>
                </a:lnTo>
                <a:lnTo>
                  <a:pt x="27" y="1037"/>
                </a:lnTo>
                <a:lnTo>
                  <a:pt x="13" y="1004"/>
                </a:lnTo>
                <a:lnTo>
                  <a:pt x="3" y="968"/>
                </a:lnTo>
                <a:lnTo>
                  <a:pt x="0" y="931"/>
                </a:lnTo>
                <a:lnTo>
                  <a:pt x="0" y="232"/>
                </a:lnTo>
                <a:lnTo>
                  <a:pt x="3" y="194"/>
                </a:lnTo>
                <a:lnTo>
                  <a:pt x="13" y="159"/>
                </a:lnTo>
                <a:lnTo>
                  <a:pt x="27" y="126"/>
                </a:lnTo>
                <a:lnTo>
                  <a:pt x="47" y="96"/>
                </a:lnTo>
                <a:lnTo>
                  <a:pt x="71" y="68"/>
                </a:lnTo>
                <a:lnTo>
                  <a:pt x="100" y="45"/>
                </a:lnTo>
                <a:lnTo>
                  <a:pt x="131" y="26"/>
                </a:lnTo>
                <a:lnTo>
                  <a:pt x="166" y="12"/>
                </a:lnTo>
                <a:lnTo>
                  <a:pt x="203" y="3"/>
                </a:lnTo>
                <a:lnTo>
                  <a:pt x="242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5" name="Freeform 6">
            <a:extLst>
              <a:ext uri="{FF2B5EF4-FFF2-40B4-BE49-F238E27FC236}">
                <a16:creationId xmlns:a16="http://schemas.microsoft.com/office/drawing/2014/main" id="{127388F6-48A4-43F6-95D3-B078EEEA0577}"/>
              </a:ext>
            </a:extLst>
          </xdr:cNvPr>
          <xdr:cNvSpPr>
            <a:spLocks noEditPoints="1"/>
          </xdr:cNvSpPr>
        </xdr:nvSpPr>
        <xdr:spPr bwMode="auto">
          <a:xfrm>
            <a:off x="120" y="35"/>
            <a:ext cx="40" cy="41"/>
          </a:xfrm>
          <a:custGeom>
            <a:avLst/>
            <a:gdLst>
              <a:gd name="T0" fmla="*/ 81 w 799"/>
              <a:gd name="T1" fmla="*/ 7 h 768"/>
              <a:gd name="T2" fmla="*/ 41 w 799"/>
              <a:gd name="T3" fmla="*/ 25 h 768"/>
              <a:gd name="T4" fmla="*/ 14 w 799"/>
              <a:gd name="T5" fmla="*/ 59 h 768"/>
              <a:gd name="T6" fmla="*/ 4 w 799"/>
              <a:gd name="T7" fmla="*/ 100 h 768"/>
              <a:gd name="T8" fmla="*/ 7 w 799"/>
              <a:gd name="T9" fmla="*/ 690 h 768"/>
              <a:gd name="T10" fmla="*/ 26 w 799"/>
              <a:gd name="T11" fmla="*/ 728 h 768"/>
              <a:gd name="T12" fmla="*/ 60 w 799"/>
              <a:gd name="T13" fmla="*/ 754 h 768"/>
              <a:gd name="T14" fmla="*/ 103 w 799"/>
              <a:gd name="T15" fmla="*/ 764 h 768"/>
              <a:gd name="T16" fmla="*/ 719 w 799"/>
              <a:gd name="T17" fmla="*/ 761 h 768"/>
              <a:gd name="T18" fmla="*/ 758 w 799"/>
              <a:gd name="T19" fmla="*/ 743 h 768"/>
              <a:gd name="T20" fmla="*/ 785 w 799"/>
              <a:gd name="T21" fmla="*/ 710 h 768"/>
              <a:gd name="T22" fmla="*/ 795 w 799"/>
              <a:gd name="T23" fmla="*/ 668 h 768"/>
              <a:gd name="T24" fmla="*/ 792 w 799"/>
              <a:gd name="T25" fmla="*/ 79 h 768"/>
              <a:gd name="T26" fmla="*/ 773 w 799"/>
              <a:gd name="T27" fmla="*/ 41 h 768"/>
              <a:gd name="T28" fmla="*/ 740 w 799"/>
              <a:gd name="T29" fmla="*/ 14 h 768"/>
              <a:gd name="T30" fmla="*/ 696 w 799"/>
              <a:gd name="T31" fmla="*/ 5 h 768"/>
              <a:gd name="T32" fmla="*/ 103 w 799"/>
              <a:gd name="T33" fmla="*/ 0 h 768"/>
              <a:gd name="T34" fmla="*/ 720 w 799"/>
              <a:gd name="T35" fmla="*/ 3 h 768"/>
              <a:gd name="T36" fmla="*/ 761 w 799"/>
              <a:gd name="T37" fmla="*/ 22 h 768"/>
              <a:gd name="T38" fmla="*/ 789 w 799"/>
              <a:gd name="T39" fmla="*/ 57 h 768"/>
              <a:gd name="T40" fmla="*/ 799 w 799"/>
              <a:gd name="T41" fmla="*/ 100 h 768"/>
              <a:gd name="T42" fmla="*/ 796 w 799"/>
              <a:gd name="T43" fmla="*/ 691 h 768"/>
              <a:gd name="T44" fmla="*/ 776 w 799"/>
              <a:gd name="T45" fmla="*/ 731 h 768"/>
              <a:gd name="T46" fmla="*/ 741 w 799"/>
              <a:gd name="T47" fmla="*/ 758 h 768"/>
              <a:gd name="T48" fmla="*/ 696 w 799"/>
              <a:gd name="T49" fmla="*/ 768 h 768"/>
              <a:gd name="T50" fmla="*/ 80 w 799"/>
              <a:gd name="T51" fmla="*/ 765 h 768"/>
              <a:gd name="T52" fmla="*/ 38 w 799"/>
              <a:gd name="T53" fmla="*/ 746 h 768"/>
              <a:gd name="T54" fmla="*/ 10 w 799"/>
              <a:gd name="T55" fmla="*/ 712 h 768"/>
              <a:gd name="T56" fmla="*/ 0 w 799"/>
              <a:gd name="T57" fmla="*/ 668 h 768"/>
              <a:gd name="T58" fmla="*/ 3 w 799"/>
              <a:gd name="T59" fmla="*/ 78 h 768"/>
              <a:gd name="T60" fmla="*/ 23 w 799"/>
              <a:gd name="T61" fmla="*/ 38 h 768"/>
              <a:gd name="T62" fmla="*/ 58 w 799"/>
              <a:gd name="T63" fmla="*/ 11 h 768"/>
              <a:gd name="T64" fmla="*/ 103 w 799"/>
              <a:gd name="T65" fmla="*/ 0 h 76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</a:cxnLst>
            <a:rect l="0" t="0" r="r" b="b"/>
            <a:pathLst>
              <a:path w="799" h="768">
                <a:moveTo>
                  <a:pt x="103" y="5"/>
                </a:moveTo>
                <a:lnTo>
                  <a:pt x="81" y="7"/>
                </a:lnTo>
                <a:lnTo>
                  <a:pt x="60" y="14"/>
                </a:lnTo>
                <a:lnTo>
                  <a:pt x="41" y="25"/>
                </a:lnTo>
                <a:lnTo>
                  <a:pt x="26" y="41"/>
                </a:lnTo>
                <a:lnTo>
                  <a:pt x="14" y="59"/>
                </a:lnTo>
                <a:lnTo>
                  <a:pt x="7" y="79"/>
                </a:lnTo>
                <a:lnTo>
                  <a:pt x="4" y="100"/>
                </a:lnTo>
                <a:lnTo>
                  <a:pt x="4" y="668"/>
                </a:lnTo>
                <a:lnTo>
                  <a:pt x="7" y="690"/>
                </a:lnTo>
                <a:lnTo>
                  <a:pt x="14" y="710"/>
                </a:lnTo>
                <a:lnTo>
                  <a:pt x="26" y="728"/>
                </a:lnTo>
                <a:lnTo>
                  <a:pt x="41" y="743"/>
                </a:lnTo>
                <a:lnTo>
                  <a:pt x="60" y="754"/>
                </a:lnTo>
                <a:lnTo>
                  <a:pt x="81" y="761"/>
                </a:lnTo>
                <a:lnTo>
                  <a:pt x="103" y="764"/>
                </a:lnTo>
                <a:lnTo>
                  <a:pt x="696" y="764"/>
                </a:lnTo>
                <a:lnTo>
                  <a:pt x="719" y="761"/>
                </a:lnTo>
                <a:lnTo>
                  <a:pt x="740" y="754"/>
                </a:lnTo>
                <a:lnTo>
                  <a:pt x="758" y="743"/>
                </a:lnTo>
                <a:lnTo>
                  <a:pt x="773" y="728"/>
                </a:lnTo>
                <a:lnTo>
                  <a:pt x="785" y="710"/>
                </a:lnTo>
                <a:lnTo>
                  <a:pt x="792" y="690"/>
                </a:lnTo>
                <a:lnTo>
                  <a:pt x="795" y="668"/>
                </a:lnTo>
                <a:lnTo>
                  <a:pt x="795" y="100"/>
                </a:lnTo>
                <a:lnTo>
                  <a:pt x="792" y="79"/>
                </a:lnTo>
                <a:lnTo>
                  <a:pt x="785" y="59"/>
                </a:lnTo>
                <a:lnTo>
                  <a:pt x="773" y="41"/>
                </a:lnTo>
                <a:lnTo>
                  <a:pt x="758" y="25"/>
                </a:lnTo>
                <a:lnTo>
                  <a:pt x="740" y="14"/>
                </a:lnTo>
                <a:lnTo>
                  <a:pt x="719" y="7"/>
                </a:lnTo>
                <a:lnTo>
                  <a:pt x="696" y="5"/>
                </a:lnTo>
                <a:lnTo>
                  <a:pt x="103" y="5"/>
                </a:lnTo>
                <a:close/>
                <a:moveTo>
                  <a:pt x="103" y="0"/>
                </a:moveTo>
                <a:lnTo>
                  <a:pt x="696" y="0"/>
                </a:lnTo>
                <a:lnTo>
                  <a:pt x="720" y="3"/>
                </a:lnTo>
                <a:lnTo>
                  <a:pt x="741" y="11"/>
                </a:lnTo>
                <a:lnTo>
                  <a:pt x="761" y="22"/>
                </a:lnTo>
                <a:lnTo>
                  <a:pt x="776" y="38"/>
                </a:lnTo>
                <a:lnTo>
                  <a:pt x="789" y="57"/>
                </a:lnTo>
                <a:lnTo>
                  <a:pt x="796" y="78"/>
                </a:lnTo>
                <a:lnTo>
                  <a:pt x="799" y="100"/>
                </a:lnTo>
                <a:lnTo>
                  <a:pt x="799" y="668"/>
                </a:lnTo>
                <a:lnTo>
                  <a:pt x="796" y="691"/>
                </a:lnTo>
                <a:lnTo>
                  <a:pt x="789" y="712"/>
                </a:lnTo>
                <a:lnTo>
                  <a:pt x="776" y="731"/>
                </a:lnTo>
                <a:lnTo>
                  <a:pt x="761" y="746"/>
                </a:lnTo>
                <a:lnTo>
                  <a:pt x="741" y="758"/>
                </a:lnTo>
                <a:lnTo>
                  <a:pt x="720" y="765"/>
                </a:lnTo>
                <a:lnTo>
                  <a:pt x="696" y="768"/>
                </a:lnTo>
                <a:lnTo>
                  <a:pt x="103" y="768"/>
                </a:lnTo>
                <a:lnTo>
                  <a:pt x="80" y="765"/>
                </a:lnTo>
                <a:lnTo>
                  <a:pt x="58" y="758"/>
                </a:lnTo>
                <a:lnTo>
                  <a:pt x="38" y="746"/>
                </a:lnTo>
                <a:lnTo>
                  <a:pt x="23" y="731"/>
                </a:lnTo>
                <a:lnTo>
                  <a:pt x="10" y="712"/>
                </a:lnTo>
                <a:lnTo>
                  <a:pt x="3" y="691"/>
                </a:lnTo>
                <a:lnTo>
                  <a:pt x="0" y="668"/>
                </a:lnTo>
                <a:lnTo>
                  <a:pt x="0" y="100"/>
                </a:lnTo>
                <a:lnTo>
                  <a:pt x="3" y="78"/>
                </a:lnTo>
                <a:lnTo>
                  <a:pt x="10" y="57"/>
                </a:lnTo>
                <a:lnTo>
                  <a:pt x="23" y="38"/>
                </a:lnTo>
                <a:lnTo>
                  <a:pt x="38" y="22"/>
                </a:lnTo>
                <a:lnTo>
                  <a:pt x="58" y="11"/>
                </a:lnTo>
                <a:lnTo>
                  <a:pt x="80" y="3"/>
                </a:lnTo>
                <a:lnTo>
                  <a:pt x="103" y="0"/>
                </a:lnTo>
                <a:close/>
              </a:path>
            </a:pathLst>
          </a:custGeom>
          <a:solidFill>
            <a:srgbClr val="BFBFB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6" name="Freeform 7">
            <a:extLst>
              <a:ext uri="{FF2B5EF4-FFF2-40B4-BE49-F238E27FC236}">
                <a16:creationId xmlns:a16="http://schemas.microsoft.com/office/drawing/2014/main" id="{B28A119D-D518-4517-8D77-CAB554330530}"/>
              </a:ext>
            </a:extLst>
          </xdr:cNvPr>
          <xdr:cNvSpPr>
            <a:spLocks noEditPoints="1"/>
          </xdr:cNvSpPr>
        </xdr:nvSpPr>
        <xdr:spPr bwMode="auto">
          <a:xfrm>
            <a:off x="119" y="34"/>
            <a:ext cx="43" cy="43"/>
          </a:xfrm>
          <a:custGeom>
            <a:avLst/>
            <a:gdLst>
              <a:gd name="T0" fmla="*/ 99 w 857"/>
              <a:gd name="T1" fmla="*/ 8 h 822"/>
              <a:gd name="T2" fmla="*/ 51 w 857"/>
              <a:gd name="T3" fmla="*/ 30 h 822"/>
              <a:gd name="T4" fmla="*/ 17 w 857"/>
              <a:gd name="T5" fmla="*/ 71 h 822"/>
              <a:gd name="T6" fmla="*/ 4 w 857"/>
              <a:gd name="T7" fmla="*/ 122 h 822"/>
              <a:gd name="T8" fmla="*/ 8 w 857"/>
              <a:gd name="T9" fmla="*/ 727 h 822"/>
              <a:gd name="T10" fmla="*/ 32 w 857"/>
              <a:gd name="T11" fmla="*/ 774 h 822"/>
              <a:gd name="T12" fmla="*/ 74 w 857"/>
              <a:gd name="T13" fmla="*/ 806 h 822"/>
              <a:gd name="T14" fmla="*/ 127 w 857"/>
              <a:gd name="T15" fmla="*/ 818 h 822"/>
              <a:gd name="T16" fmla="*/ 758 w 857"/>
              <a:gd name="T17" fmla="*/ 815 h 822"/>
              <a:gd name="T18" fmla="*/ 806 w 857"/>
              <a:gd name="T19" fmla="*/ 792 h 822"/>
              <a:gd name="T20" fmla="*/ 840 w 857"/>
              <a:gd name="T21" fmla="*/ 753 h 822"/>
              <a:gd name="T22" fmla="*/ 853 w 857"/>
              <a:gd name="T23" fmla="*/ 701 h 822"/>
              <a:gd name="T24" fmla="*/ 849 w 857"/>
              <a:gd name="T25" fmla="*/ 95 h 822"/>
              <a:gd name="T26" fmla="*/ 825 w 857"/>
              <a:gd name="T27" fmla="*/ 48 h 822"/>
              <a:gd name="T28" fmla="*/ 784 w 857"/>
              <a:gd name="T29" fmla="*/ 16 h 822"/>
              <a:gd name="T30" fmla="*/ 731 w 857"/>
              <a:gd name="T31" fmla="*/ 5 h 822"/>
              <a:gd name="T32" fmla="*/ 127 w 857"/>
              <a:gd name="T33" fmla="*/ 0 h 822"/>
              <a:gd name="T34" fmla="*/ 756 w 857"/>
              <a:gd name="T35" fmla="*/ 3 h 822"/>
              <a:gd name="T36" fmla="*/ 801 w 857"/>
              <a:gd name="T37" fmla="*/ 21 h 822"/>
              <a:gd name="T38" fmla="*/ 835 w 857"/>
              <a:gd name="T39" fmla="*/ 54 h 822"/>
              <a:gd name="T40" fmla="*/ 855 w 857"/>
              <a:gd name="T41" fmla="*/ 98 h 822"/>
              <a:gd name="T42" fmla="*/ 857 w 857"/>
              <a:gd name="T43" fmla="*/ 701 h 822"/>
              <a:gd name="T44" fmla="*/ 847 w 857"/>
              <a:gd name="T45" fmla="*/ 748 h 822"/>
              <a:gd name="T46" fmla="*/ 820 w 857"/>
              <a:gd name="T47" fmla="*/ 787 h 822"/>
              <a:gd name="T48" fmla="*/ 779 w 857"/>
              <a:gd name="T49" fmla="*/ 813 h 822"/>
              <a:gd name="T50" fmla="*/ 731 w 857"/>
              <a:gd name="T51" fmla="*/ 822 h 822"/>
              <a:gd name="T52" fmla="*/ 102 w 857"/>
              <a:gd name="T53" fmla="*/ 820 h 822"/>
              <a:gd name="T54" fmla="*/ 56 w 857"/>
              <a:gd name="T55" fmla="*/ 802 h 822"/>
              <a:gd name="T56" fmla="*/ 22 w 857"/>
              <a:gd name="T57" fmla="*/ 769 h 822"/>
              <a:gd name="T58" fmla="*/ 3 w 857"/>
              <a:gd name="T59" fmla="*/ 725 h 822"/>
              <a:gd name="T60" fmla="*/ 0 w 857"/>
              <a:gd name="T61" fmla="*/ 122 h 822"/>
              <a:gd name="T62" fmla="*/ 11 w 857"/>
              <a:gd name="T63" fmla="*/ 75 h 822"/>
              <a:gd name="T64" fmla="*/ 38 w 857"/>
              <a:gd name="T65" fmla="*/ 36 h 822"/>
              <a:gd name="T66" fmla="*/ 78 w 857"/>
              <a:gd name="T67" fmla="*/ 10 h 822"/>
              <a:gd name="T68" fmla="*/ 127 w 857"/>
              <a:gd name="T69" fmla="*/ 0 h 82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</a:cxnLst>
            <a:rect l="0" t="0" r="r" b="b"/>
            <a:pathLst>
              <a:path w="857" h="822">
                <a:moveTo>
                  <a:pt x="127" y="5"/>
                </a:moveTo>
                <a:lnTo>
                  <a:pt x="99" y="8"/>
                </a:lnTo>
                <a:lnTo>
                  <a:pt x="74" y="16"/>
                </a:lnTo>
                <a:lnTo>
                  <a:pt x="51" y="30"/>
                </a:lnTo>
                <a:lnTo>
                  <a:pt x="32" y="48"/>
                </a:lnTo>
                <a:lnTo>
                  <a:pt x="17" y="71"/>
                </a:lnTo>
                <a:lnTo>
                  <a:pt x="8" y="95"/>
                </a:lnTo>
                <a:lnTo>
                  <a:pt x="4" y="122"/>
                </a:lnTo>
                <a:lnTo>
                  <a:pt x="4" y="701"/>
                </a:lnTo>
                <a:lnTo>
                  <a:pt x="8" y="727"/>
                </a:lnTo>
                <a:lnTo>
                  <a:pt x="17" y="753"/>
                </a:lnTo>
                <a:lnTo>
                  <a:pt x="32" y="774"/>
                </a:lnTo>
                <a:lnTo>
                  <a:pt x="51" y="792"/>
                </a:lnTo>
                <a:lnTo>
                  <a:pt x="74" y="806"/>
                </a:lnTo>
                <a:lnTo>
                  <a:pt x="99" y="815"/>
                </a:lnTo>
                <a:lnTo>
                  <a:pt x="127" y="818"/>
                </a:lnTo>
                <a:lnTo>
                  <a:pt x="731" y="818"/>
                </a:lnTo>
                <a:lnTo>
                  <a:pt x="758" y="815"/>
                </a:lnTo>
                <a:lnTo>
                  <a:pt x="784" y="806"/>
                </a:lnTo>
                <a:lnTo>
                  <a:pt x="806" y="792"/>
                </a:lnTo>
                <a:lnTo>
                  <a:pt x="825" y="774"/>
                </a:lnTo>
                <a:lnTo>
                  <a:pt x="840" y="753"/>
                </a:lnTo>
                <a:lnTo>
                  <a:pt x="849" y="727"/>
                </a:lnTo>
                <a:lnTo>
                  <a:pt x="853" y="701"/>
                </a:lnTo>
                <a:lnTo>
                  <a:pt x="853" y="122"/>
                </a:lnTo>
                <a:lnTo>
                  <a:pt x="849" y="95"/>
                </a:lnTo>
                <a:lnTo>
                  <a:pt x="840" y="71"/>
                </a:lnTo>
                <a:lnTo>
                  <a:pt x="825" y="48"/>
                </a:lnTo>
                <a:lnTo>
                  <a:pt x="806" y="30"/>
                </a:lnTo>
                <a:lnTo>
                  <a:pt x="784" y="16"/>
                </a:lnTo>
                <a:lnTo>
                  <a:pt x="758" y="8"/>
                </a:lnTo>
                <a:lnTo>
                  <a:pt x="731" y="5"/>
                </a:lnTo>
                <a:lnTo>
                  <a:pt x="127" y="5"/>
                </a:lnTo>
                <a:close/>
                <a:moveTo>
                  <a:pt x="127" y="0"/>
                </a:moveTo>
                <a:lnTo>
                  <a:pt x="731" y="0"/>
                </a:lnTo>
                <a:lnTo>
                  <a:pt x="756" y="3"/>
                </a:lnTo>
                <a:lnTo>
                  <a:pt x="779" y="10"/>
                </a:lnTo>
                <a:lnTo>
                  <a:pt x="801" y="21"/>
                </a:lnTo>
                <a:lnTo>
                  <a:pt x="820" y="36"/>
                </a:lnTo>
                <a:lnTo>
                  <a:pt x="835" y="54"/>
                </a:lnTo>
                <a:lnTo>
                  <a:pt x="847" y="75"/>
                </a:lnTo>
                <a:lnTo>
                  <a:pt x="855" y="98"/>
                </a:lnTo>
                <a:lnTo>
                  <a:pt x="857" y="122"/>
                </a:lnTo>
                <a:lnTo>
                  <a:pt x="857" y="701"/>
                </a:lnTo>
                <a:lnTo>
                  <a:pt x="855" y="725"/>
                </a:lnTo>
                <a:lnTo>
                  <a:pt x="847" y="748"/>
                </a:lnTo>
                <a:lnTo>
                  <a:pt x="835" y="769"/>
                </a:lnTo>
                <a:lnTo>
                  <a:pt x="820" y="787"/>
                </a:lnTo>
                <a:lnTo>
                  <a:pt x="801" y="802"/>
                </a:lnTo>
                <a:lnTo>
                  <a:pt x="779" y="813"/>
                </a:lnTo>
                <a:lnTo>
                  <a:pt x="756" y="820"/>
                </a:lnTo>
                <a:lnTo>
                  <a:pt x="731" y="822"/>
                </a:lnTo>
                <a:lnTo>
                  <a:pt x="127" y="822"/>
                </a:lnTo>
                <a:lnTo>
                  <a:pt x="102" y="820"/>
                </a:lnTo>
                <a:lnTo>
                  <a:pt x="78" y="813"/>
                </a:lnTo>
                <a:lnTo>
                  <a:pt x="56" y="802"/>
                </a:lnTo>
                <a:lnTo>
                  <a:pt x="38" y="787"/>
                </a:lnTo>
                <a:lnTo>
                  <a:pt x="22" y="769"/>
                </a:lnTo>
                <a:lnTo>
                  <a:pt x="11" y="748"/>
                </a:lnTo>
                <a:lnTo>
                  <a:pt x="3" y="725"/>
                </a:lnTo>
                <a:lnTo>
                  <a:pt x="0" y="701"/>
                </a:lnTo>
                <a:lnTo>
                  <a:pt x="0" y="122"/>
                </a:lnTo>
                <a:lnTo>
                  <a:pt x="3" y="98"/>
                </a:lnTo>
                <a:lnTo>
                  <a:pt x="11" y="75"/>
                </a:lnTo>
                <a:lnTo>
                  <a:pt x="22" y="54"/>
                </a:lnTo>
                <a:lnTo>
                  <a:pt x="38" y="36"/>
                </a:lnTo>
                <a:lnTo>
                  <a:pt x="56" y="21"/>
                </a:lnTo>
                <a:lnTo>
                  <a:pt x="78" y="10"/>
                </a:lnTo>
                <a:lnTo>
                  <a:pt x="102" y="3"/>
                </a:lnTo>
                <a:lnTo>
                  <a:pt x="127" y="0"/>
                </a:lnTo>
                <a:close/>
              </a:path>
            </a:pathLst>
          </a:custGeom>
          <a:solidFill>
            <a:srgbClr val="BFBFB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7" name="Freeform 8">
            <a:extLst>
              <a:ext uri="{FF2B5EF4-FFF2-40B4-BE49-F238E27FC236}">
                <a16:creationId xmlns:a16="http://schemas.microsoft.com/office/drawing/2014/main" id="{7645E6CA-4A9C-41CD-BC51-A866DDE95A16}"/>
              </a:ext>
            </a:extLst>
          </xdr:cNvPr>
          <xdr:cNvSpPr>
            <a:spLocks noEditPoints="1"/>
          </xdr:cNvSpPr>
        </xdr:nvSpPr>
        <xdr:spPr bwMode="auto">
          <a:xfrm>
            <a:off x="176" y="35"/>
            <a:ext cx="40" cy="41"/>
          </a:xfrm>
          <a:custGeom>
            <a:avLst/>
            <a:gdLst>
              <a:gd name="T0" fmla="*/ 82 w 800"/>
              <a:gd name="T1" fmla="*/ 7 h 768"/>
              <a:gd name="T2" fmla="*/ 42 w 800"/>
              <a:gd name="T3" fmla="*/ 25 h 768"/>
              <a:gd name="T4" fmla="*/ 15 w 800"/>
              <a:gd name="T5" fmla="*/ 59 h 768"/>
              <a:gd name="T6" fmla="*/ 4 w 800"/>
              <a:gd name="T7" fmla="*/ 100 h 768"/>
              <a:gd name="T8" fmla="*/ 7 w 800"/>
              <a:gd name="T9" fmla="*/ 690 h 768"/>
              <a:gd name="T10" fmla="*/ 26 w 800"/>
              <a:gd name="T11" fmla="*/ 728 h 768"/>
              <a:gd name="T12" fmla="*/ 61 w 800"/>
              <a:gd name="T13" fmla="*/ 754 h 768"/>
              <a:gd name="T14" fmla="*/ 104 w 800"/>
              <a:gd name="T15" fmla="*/ 764 h 768"/>
              <a:gd name="T16" fmla="*/ 719 w 800"/>
              <a:gd name="T17" fmla="*/ 761 h 768"/>
              <a:gd name="T18" fmla="*/ 758 w 800"/>
              <a:gd name="T19" fmla="*/ 743 h 768"/>
              <a:gd name="T20" fmla="*/ 785 w 800"/>
              <a:gd name="T21" fmla="*/ 710 h 768"/>
              <a:gd name="T22" fmla="*/ 796 w 800"/>
              <a:gd name="T23" fmla="*/ 668 h 768"/>
              <a:gd name="T24" fmla="*/ 793 w 800"/>
              <a:gd name="T25" fmla="*/ 79 h 768"/>
              <a:gd name="T26" fmla="*/ 774 w 800"/>
              <a:gd name="T27" fmla="*/ 41 h 768"/>
              <a:gd name="T28" fmla="*/ 740 w 800"/>
              <a:gd name="T29" fmla="*/ 14 h 768"/>
              <a:gd name="T30" fmla="*/ 696 w 800"/>
              <a:gd name="T31" fmla="*/ 5 h 768"/>
              <a:gd name="T32" fmla="*/ 104 w 800"/>
              <a:gd name="T33" fmla="*/ 0 h 768"/>
              <a:gd name="T34" fmla="*/ 720 w 800"/>
              <a:gd name="T35" fmla="*/ 3 h 768"/>
              <a:gd name="T36" fmla="*/ 761 w 800"/>
              <a:gd name="T37" fmla="*/ 22 h 768"/>
              <a:gd name="T38" fmla="*/ 790 w 800"/>
              <a:gd name="T39" fmla="*/ 57 h 768"/>
              <a:gd name="T40" fmla="*/ 800 w 800"/>
              <a:gd name="T41" fmla="*/ 100 h 768"/>
              <a:gd name="T42" fmla="*/ 797 w 800"/>
              <a:gd name="T43" fmla="*/ 691 h 768"/>
              <a:gd name="T44" fmla="*/ 777 w 800"/>
              <a:gd name="T45" fmla="*/ 731 h 768"/>
              <a:gd name="T46" fmla="*/ 741 w 800"/>
              <a:gd name="T47" fmla="*/ 758 h 768"/>
              <a:gd name="T48" fmla="*/ 696 w 800"/>
              <a:gd name="T49" fmla="*/ 768 h 768"/>
              <a:gd name="T50" fmla="*/ 81 w 800"/>
              <a:gd name="T51" fmla="*/ 765 h 768"/>
              <a:gd name="T52" fmla="*/ 40 w 800"/>
              <a:gd name="T53" fmla="*/ 746 h 768"/>
              <a:gd name="T54" fmla="*/ 11 w 800"/>
              <a:gd name="T55" fmla="*/ 712 h 768"/>
              <a:gd name="T56" fmla="*/ 0 w 800"/>
              <a:gd name="T57" fmla="*/ 668 h 768"/>
              <a:gd name="T58" fmla="*/ 3 w 800"/>
              <a:gd name="T59" fmla="*/ 78 h 768"/>
              <a:gd name="T60" fmla="*/ 23 w 800"/>
              <a:gd name="T61" fmla="*/ 38 h 768"/>
              <a:gd name="T62" fmla="*/ 59 w 800"/>
              <a:gd name="T63" fmla="*/ 11 h 768"/>
              <a:gd name="T64" fmla="*/ 104 w 800"/>
              <a:gd name="T65" fmla="*/ 0 h 76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</a:cxnLst>
            <a:rect l="0" t="0" r="r" b="b"/>
            <a:pathLst>
              <a:path w="800" h="768">
                <a:moveTo>
                  <a:pt x="104" y="5"/>
                </a:moveTo>
                <a:lnTo>
                  <a:pt x="82" y="7"/>
                </a:lnTo>
                <a:lnTo>
                  <a:pt x="61" y="14"/>
                </a:lnTo>
                <a:lnTo>
                  <a:pt x="42" y="25"/>
                </a:lnTo>
                <a:lnTo>
                  <a:pt x="26" y="41"/>
                </a:lnTo>
                <a:lnTo>
                  <a:pt x="15" y="59"/>
                </a:lnTo>
                <a:lnTo>
                  <a:pt x="7" y="79"/>
                </a:lnTo>
                <a:lnTo>
                  <a:pt x="4" y="100"/>
                </a:lnTo>
                <a:lnTo>
                  <a:pt x="4" y="668"/>
                </a:lnTo>
                <a:lnTo>
                  <a:pt x="7" y="690"/>
                </a:lnTo>
                <a:lnTo>
                  <a:pt x="15" y="710"/>
                </a:lnTo>
                <a:lnTo>
                  <a:pt x="26" y="728"/>
                </a:lnTo>
                <a:lnTo>
                  <a:pt x="42" y="743"/>
                </a:lnTo>
                <a:lnTo>
                  <a:pt x="61" y="754"/>
                </a:lnTo>
                <a:lnTo>
                  <a:pt x="82" y="761"/>
                </a:lnTo>
                <a:lnTo>
                  <a:pt x="104" y="764"/>
                </a:lnTo>
                <a:lnTo>
                  <a:pt x="696" y="764"/>
                </a:lnTo>
                <a:lnTo>
                  <a:pt x="719" y="761"/>
                </a:lnTo>
                <a:lnTo>
                  <a:pt x="740" y="754"/>
                </a:lnTo>
                <a:lnTo>
                  <a:pt x="758" y="743"/>
                </a:lnTo>
                <a:lnTo>
                  <a:pt x="774" y="728"/>
                </a:lnTo>
                <a:lnTo>
                  <a:pt x="785" y="710"/>
                </a:lnTo>
                <a:lnTo>
                  <a:pt x="793" y="690"/>
                </a:lnTo>
                <a:lnTo>
                  <a:pt x="796" y="668"/>
                </a:lnTo>
                <a:lnTo>
                  <a:pt x="796" y="100"/>
                </a:lnTo>
                <a:lnTo>
                  <a:pt x="793" y="79"/>
                </a:lnTo>
                <a:lnTo>
                  <a:pt x="785" y="59"/>
                </a:lnTo>
                <a:lnTo>
                  <a:pt x="774" y="41"/>
                </a:lnTo>
                <a:lnTo>
                  <a:pt x="758" y="25"/>
                </a:lnTo>
                <a:lnTo>
                  <a:pt x="740" y="14"/>
                </a:lnTo>
                <a:lnTo>
                  <a:pt x="719" y="7"/>
                </a:lnTo>
                <a:lnTo>
                  <a:pt x="696" y="5"/>
                </a:lnTo>
                <a:lnTo>
                  <a:pt x="104" y="5"/>
                </a:lnTo>
                <a:close/>
                <a:moveTo>
                  <a:pt x="104" y="0"/>
                </a:moveTo>
                <a:lnTo>
                  <a:pt x="696" y="0"/>
                </a:lnTo>
                <a:lnTo>
                  <a:pt x="720" y="3"/>
                </a:lnTo>
                <a:lnTo>
                  <a:pt x="741" y="11"/>
                </a:lnTo>
                <a:lnTo>
                  <a:pt x="761" y="22"/>
                </a:lnTo>
                <a:lnTo>
                  <a:pt x="777" y="38"/>
                </a:lnTo>
                <a:lnTo>
                  <a:pt x="790" y="57"/>
                </a:lnTo>
                <a:lnTo>
                  <a:pt x="797" y="78"/>
                </a:lnTo>
                <a:lnTo>
                  <a:pt x="800" y="100"/>
                </a:lnTo>
                <a:lnTo>
                  <a:pt x="800" y="668"/>
                </a:lnTo>
                <a:lnTo>
                  <a:pt x="797" y="691"/>
                </a:lnTo>
                <a:lnTo>
                  <a:pt x="790" y="712"/>
                </a:lnTo>
                <a:lnTo>
                  <a:pt x="777" y="731"/>
                </a:lnTo>
                <a:lnTo>
                  <a:pt x="761" y="746"/>
                </a:lnTo>
                <a:lnTo>
                  <a:pt x="741" y="758"/>
                </a:lnTo>
                <a:lnTo>
                  <a:pt x="720" y="765"/>
                </a:lnTo>
                <a:lnTo>
                  <a:pt x="696" y="768"/>
                </a:lnTo>
                <a:lnTo>
                  <a:pt x="104" y="768"/>
                </a:lnTo>
                <a:lnTo>
                  <a:pt x="81" y="765"/>
                </a:lnTo>
                <a:lnTo>
                  <a:pt x="59" y="758"/>
                </a:lnTo>
                <a:lnTo>
                  <a:pt x="40" y="746"/>
                </a:lnTo>
                <a:lnTo>
                  <a:pt x="23" y="731"/>
                </a:lnTo>
                <a:lnTo>
                  <a:pt x="11" y="712"/>
                </a:lnTo>
                <a:lnTo>
                  <a:pt x="3" y="691"/>
                </a:lnTo>
                <a:lnTo>
                  <a:pt x="0" y="668"/>
                </a:lnTo>
                <a:lnTo>
                  <a:pt x="0" y="100"/>
                </a:lnTo>
                <a:lnTo>
                  <a:pt x="3" y="78"/>
                </a:lnTo>
                <a:lnTo>
                  <a:pt x="11" y="57"/>
                </a:lnTo>
                <a:lnTo>
                  <a:pt x="23" y="38"/>
                </a:lnTo>
                <a:lnTo>
                  <a:pt x="40" y="22"/>
                </a:lnTo>
                <a:lnTo>
                  <a:pt x="59" y="11"/>
                </a:lnTo>
                <a:lnTo>
                  <a:pt x="81" y="3"/>
                </a:lnTo>
                <a:lnTo>
                  <a:pt x="104" y="0"/>
                </a:lnTo>
                <a:close/>
              </a:path>
            </a:pathLst>
          </a:custGeom>
          <a:solidFill>
            <a:srgbClr val="BFBFB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8" name="Freeform 9">
            <a:extLst>
              <a:ext uri="{FF2B5EF4-FFF2-40B4-BE49-F238E27FC236}">
                <a16:creationId xmlns:a16="http://schemas.microsoft.com/office/drawing/2014/main" id="{1F85ED45-67EA-46FC-8A2D-28F897537B0B}"/>
              </a:ext>
            </a:extLst>
          </xdr:cNvPr>
          <xdr:cNvSpPr>
            <a:spLocks noEditPoints="1"/>
          </xdr:cNvSpPr>
        </xdr:nvSpPr>
        <xdr:spPr bwMode="auto">
          <a:xfrm>
            <a:off x="175" y="34"/>
            <a:ext cx="42" cy="43"/>
          </a:xfrm>
          <a:custGeom>
            <a:avLst/>
            <a:gdLst>
              <a:gd name="T0" fmla="*/ 98 w 856"/>
              <a:gd name="T1" fmla="*/ 8 h 822"/>
              <a:gd name="T2" fmla="*/ 50 w 856"/>
              <a:gd name="T3" fmla="*/ 30 h 822"/>
              <a:gd name="T4" fmla="*/ 17 w 856"/>
              <a:gd name="T5" fmla="*/ 71 h 822"/>
              <a:gd name="T6" fmla="*/ 4 w 856"/>
              <a:gd name="T7" fmla="*/ 122 h 822"/>
              <a:gd name="T8" fmla="*/ 8 w 856"/>
              <a:gd name="T9" fmla="*/ 727 h 822"/>
              <a:gd name="T10" fmla="*/ 31 w 856"/>
              <a:gd name="T11" fmla="*/ 774 h 822"/>
              <a:gd name="T12" fmla="*/ 73 w 856"/>
              <a:gd name="T13" fmla="*/ 806 h 822"/>
              <a:gd name="T14" fmla="*/ 127 w 856"/>
              <a:gd name="T15" fmla="*/ 818 h 822"/>
              <a:gd name="T16" fmla="*/ 758 w 856"/>
              <a:gd name="T17" fmla="*/ 815 h 822"/>
              <a:gd name="T18" fmla="*/ 806 w 856"/>
              <a:gd name="T19" fmla="*/ 792 h 822"/>
              <a:gd name="T20" fmla="*/ 840 w 856"/>
              <a:gd name="T21" fmla="*/ 753 h 822"/>
              <a:gd name="T22" fmla="*/ 852 w 856"/>
              <a:gd name="T23" fmla="*/ 701 h 822"/>
              <a:gd name="T24" fmla="*/ 849 w 856"/>
              <a:gd name="T25" fmla="*/ 95 h 822"/>
              <a:gd name="T26" fmla="*/ 825 w 856"/>
              <a:gd name="T27" fmla="*/ 48 h 822"/>
              <a:gd name="T28" fmla="*/ 784 w 856"/>
              <a:gd name="T29" fmla="*/ 16 h 822"/>
              <a:gd name="T30" fmla="*/ 731 w 856"/>
              <a:gd name="T31" fmla="*/ 5 h 822"/>
              <a:gd name="T32" fmla="*/ 127 w 856"/>
              <a:gd name="T33" fmla="*/ 0 h 822"/>
              <a:gd name="T34" fmla="*/ 756 w 856"/>
              <a:gd name="T35" fmla="*/ 3 h 822"/>
              <a:gd name="T36" fmla="*/ 801 w 856"/>
              <a:gd name="T37" fmla="*/ 21 h 822"/>
              <a:gd name="T38" fmla="*/ 834 w 856"/>
              <a:gd name="T39" fmla="*/ 54 h 822"/>
              <a:gd name="T40" fmla="*/ 854 w 856"/>
              <a:gd name="T41" fmla="*/ 98 h 822"/>
              <a:gd name="T42" fmla="*/ 856 w 856"/>
              <a:gd name="T43" fmla="*/ 701 h 822"/>
              <a:gd name="T44" fmla="*/ 847 w 856"/>
              <a:gd name="T45" fmla="*/ 748 h 822"/>
              <a:gd name="T46" fmla="*/ 820 w 856"/>
              <a:gd name="T47" fmla="*/ 787 h 822"/>
              <a:gd name="T48" fmla="*/ 779 w 856"/>
              <a:gd name="T49" fmla="*/ 813 h 822"/>
              <a:gd name="T50" fmla="*/ 731 w 856"/>
              <a:gd name="T51" fmla="*/ 822 h 822"/>
              <a:gd name="T52" fmla="*/ 101 w 856"/>
              <a:gd name="T53" fmla="*/ 820 h 822"/>
              <a:gd name="T54" fmla="*/ 56 w 856"/>
              <a:gd name="T55" fmla="*/ 802 h 822"/>
              <a:gd name="T56" fmla="*/ 22 w 856"/>
              <a:gd name="T57" fmla="*/ 769 h 822"/>
              <a:gd name="T58" fmla="*/ 3 w 856"/>
              <a:gd name="T59" fmla="*/ 725 h 822"/>
              <a:gd name="T60" fmla="*/ 0 w 856"/>
              <a:gd name="T61" fmla="*/ 122 h 822"/>
              <a:gd name="T62" fmla="*/ 10 w 856"/>
              <a:gd name="T63" fmla="*/ 75 h 822"/>
              <a:gd name="T64" fmla="*/ 38 w 856"/>
              <a:gd name="T65" fmla="*/ 36 h 822"/>
              <a:gd name="T66" fmla="*/ 77 w 856"/>
              <a:gd name="T67" fmla="*/ 10 h 822"/>
              <a:gd name="T68" fmla="*/ 127 w 856"/>
              <a:gd name="T69" fmla="*/ 0 h 82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</a:cxnLst>
            <a:rect l="0" t="0" r="r" b="b"/>
            <a:pathLst>
              <a:path w="856" h="822">
                <a:moveTo>
                  <a:pt x="127" y="5"/>
                </a:moveTo>
                <a:lnTo>
                  <a:pt x="98" y="8"/>
                </a:lnTo>
                <a:lnTo>
                  <a:pt x="73" y="16"/>
                </a:lnTo>
                <a:lnTo>
                  <a:pt x="50" y="30"/>
                </a:lnTo>
                <a:lnTo>
                  <a:pt x="31" y="48"/>
                </a:lnTo>
                <a:lnTo>
                  <a:pt x="17" y="71"/>
                </a:lnTo>
                <a:lnTo>
                  <a:pt x="8" y="95"/>
                </a:lnTo>
                <a:lnTo>
                  <a:pt x="4" y="122"/>
                </a:lnTo>
                <a:lnTo>
                  <a:pt x="4" y="701"/>
                </a:lnTo>
                <a:lnTo>
                  <a:pt x="8" y="727"/>
                </a:lnTo>
                <a:lnTo>
                  <a:pt x="17" y="753"/>
                </a:lnTo>
                <a:lnTo>
                  <a:pt x="31" y="774"/>
                </a:lnTo>
                <a:lnTo>
                  <a:pt x="50" y="792"/>
                </a:lnTo>
                <a:lnTo>
                  <a:pt x="73" y="806"/>
                </a:lnTo>
                <a:lnTo>
                  <a:pt x="98" y="815"/>
                </a:lnTo>
                <a:lnTo>
                  <a:pt x="127" y="818"/>
                </a:lnTo>
                <a:lnTo>
                  <a:pt x="731" y="818"/>
                </a:lnTo>
                <a:lnTo>
                  <a:pt x="758" y="815"/>
                </a:lnTo>
                <a:lnTo>
                  <a:pt x="784" y="806"/>
                </a:lnTo>
                <a:lnTo>
                  <a:pt x="806" y="792"/>
                </a:lnTo>
                <a:lnTo>
                  <a:pt x="825" y="774"/>
                </a:lnTo>
                <a:lnTo>
                  <a:pt x="840" y="753"/>
                </a:lnTo>
                <a:lnTo>
                  <a:pt x="849" y="727"/>
                </a:lnTo>
                <a:lnTo>
                  <a:pt x="852" y="701"/>
                </a:lnTo>
                <a:lnTo>
                  <a:pt x="852" y="122"/>
                </a:lnTo>
                <a:lnTo>
                  <a:pt x="849" y="95"/>
                </a:lnTo>
                <a:lnTo>
                  <a:pt x="840" y="71"/>
                </a:lnTo>
                <a:lnTo>
                  <a:pt x="825" y="48"/>
                </a:lnTo>
                <a:lnTo>
                  <a:pt x="806" y="30"/>
                </a:lnTo>
                <a:lnTo>
                  <a:pt x="784" y="16"/>
                </a:lnTo>
                <a:lnTo>
                  <a:pt x="758" y="8"/>
                </a:lnTo>
                <a:lnTo>
                  <a:pt x="731" y="5"/>
                </a:lnTo>
                <a:lnTo>
                  <a:pt x="127" y="5"/>
                </a:lnTo>
                <a:close/>
                <a:moveTo>
                  <a:pt x="127" y="0"/>
                </a:moveTo>
                <a:lnTo>
                  <a:pt x="731" y="0"/>
                </a:lnTo>
                <a:lnTo>
                  <a:pt x="756" y="3"/>
                </a:lnTo>
                <a:lnTo>
                  <a:pt x="779" y="10"/>
                </a:lnTo>
                <a:lnTo>
                  <a:pt x="801" y="21"/>
                </a:lnTo>
                <a:lnTo>
                  <a:pt x="820" y="36"/>
                </a:lnTo>
                <a:lnTo>
                  <a:pt x="834" y="54"/>
                </a:lnTo>
                <a:lnTo>
                  <a:pt x="847" y="75"/>
                </a:lnTo>
                <a:lnTo>
                  <a:pt x="854" y="98"/>
                </a:lnTo>
                <a:lnTo>
                  <a:pt x="856" y="122"/>
                </a:lnTo>
                <a:lnTo>
                  <a:pt x="856" y="701"/>
                </a:lnTo>
                <a:lnTo>
                  <a:pt x="854" y="725"/>
                </a:lnTo>
                <a:lnTo>
                  <a:pt x="847" y="748"/>
                </a:lnTo>
                <a:lnTo>
                  <a:pt x="834" y="769"/>
                </a:lnTo>
                <a:lnTo>
                  <a:pt x="820" y="787"/>
                </a:lnTo>
                <a:lnTo>
                  <a:pt x="801" y="802"/>
                </a:lnTo>
                <a:lnTo>
                  <a:pt x="779" y="813"/>
                </a:lnTo>
                <a:lnTo>
                  <a:pt x="756" y="820"/>
                </a:lnTo>
                <a:lnTo>
                  <a:pt x="731" y="822"/>
                </a:lnTo>
                <a:lnTo>
                  <a:pt x="127" y="822"/>
                </a:lnTo>
                <a:lnTo>
                  <a:pt x="101" y="820"/>
                </a:lnTo>
                <a:lnTo>
                  <a:pt x="77" y="813"/>
                </a:lnTo>
                <a:lnTo>
                  <a:pt x="56" y="802"/>
                </a:lnTo>
                <a:lnTo>
                  <a:pt x="38" y="787"/>
                </a:lnTo>
                <a:lnTo>
                  <a:pt x="22" y="769"/>
                </a:lnTo>
                <a:lnTo>
                  <a:pt x="10" y="748"/>
                </a:lnTo>
                <a:lnTo>
                  <a:pt x="3" y="725"/>
                </a:lnTo>
                <a:lnTo>
                  <a:pt x="0" y="701"/>
                </a:lnTo>
                <a:lnTo>
                  <a:pt x="0" y="122"/>
                </a:lnTo>
                <a:lnTo>
                  <a:pt x="3" y="98"/>
                </a:lnTo>
                <a:lnTo>
                  <a:pt x="10" y="75"/>
                </a:lnTo>
                <a:lnTo>
                  <a:pt x="22" y="54"/>
                </a:lnTo>
                <a:lnTo>
                  <a:pt x="38" y="36"/>
                </a:lnTo>
                <a:lnTo>
                  <a:pt x="56" y="21"/>
                </a:lnTo>
                <a:lnTo>
                  <a:pt x="77" y="10"/>
                </a:lnTo>
                <a:lnTo>
                  <a:pt x="101" y="3"/>
                </a:lnTo>
                <a:lnTo>
                  <a:pt x="127" y="0"/>
                </a:lnTo>
                <a:close/>
              </a:path>
            </a:pathLst>
          </a:custGeom>
          <a:solidFill>
            <a:srgbClr val="BFBFB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9" name="Freeform 10">
            <a:extLst>
              <a:ext uri="{FF2B5EF4-FFF2-40B4-BE49-F238E27FC236}">
                <a16:creationId xmlns:a16="http://schemas.microsoft.com/office/drawing/2014/main" id="{4FA776A9-B955-4AF1-94D1-0186E37DC518}"/>
              </a:ext>
            </a:extLst>
          </xdr:cNvPr>
          <xdr:cNvSpPr>
            <a:spLocks noEditPoints="1"/>
          </xdr:cNvSpPr>
        </xdr:nvSpPr>
        <xdr:spPr bwMode="auto">
          <a:xfrm>
            <a:off x="232" y="35"/>
            <a:ext cx="40" cy="41"/>
          </a:xfrm>
          <a:custGeom>
            <a:avLst/>
            <a:gdLst>
              <a:gd name="T0" fmla="*/ 80 w 799"/>
              <a:gd name="T1" fmla="*/ 7 h 768"/>
              <a:gd name="T2" fmla="*/ 41 w 799"/>
              <a:gd name="T3" fmla="*/ 25 h 768"/>
              <a:gd name="T4" fmla="*/ 13 w 799"/>
              <a:gd name="T5" fmla="*/ 59 h 768"/>
              <a:gd name="T6" fmla="*/ 4 w 799"/>
              <a:gd name="T7" fmla="*/ 100 h 768"/>
              <a:gd name="T8" fmla="*/ 6 w 799"/>
              <a:gd name="T9" fmla="*/ 690 h 768"/>
              <a:gd name="T10" fmla="*/ 26 w 799"/>
              <a:gd name="T11" fmla="*/ 728 h 768"/>
              <a:gd name="T12" fmla="*/ 59 w 799"/>
              <a:gd name="T13" fmla="*/ 754 h 768"/>
              <a:gd name="T14" fmla="*/ 104 w 799"/>
              <a:gd name="T15" fmla="*/ 764 h 768"/>
              <a:gd name="T16" fmla="*/ 718 w 799"/>
              <a:gd name="T17" fmla="*/ 761 h 768"/>
              <a:gd name="T18" fmla="*/ 757 w 799"/>
              <a:gd name="T19" fmla="*/ 743 h 768"/>
              <a:gd name="T20" fmla="*/ 784 w 799"/>
              <a:gd name="T21" fmla="*/ 710 h 768"/>
              <a:gd name="T22" fmla="*/ 794 w 799"/>
              <a:gd name="T23" fmla="*/ 668 h 768"/>
              <a:gd name="T24" fmla="*/ 792 w 799"/>
              <a:gd name="T25" fmla="*/ 79 h 768"/>
              <a:gd name="T26" fmla="*/ 772 w 799"/>
              <a:gd name="T27" fmla="*/ 41 h 768"/>
              <a:gd name="T28" fmla="*/ 739 w 799"/>
              <a:gd name="T29" fmla="*/ 14 h 768"/>
              <a:gd name="T30" fmla="*/ 695 w 799"/>
              <a:gd name="T31" fmla="*/ 5 h 768"/>
              <a:gd name="T32" fmla="*/ 104 w 799"/>
              <a:gd name="T33" fmla="*/ 0 h 768"/>
              <a:gd name="T34" fmla="*/ 719 w 799"/>
              <a:gd name="T35" fmla="*/ 3 h 768"/>
              <a:gd name="T36" fmla="*/ 760 w 799"/>
              <a:gd name="T37" fmla="*/ 22 h 768"/>
              <a:gd name="T38" fmla="*/ 788 w 799"/>
              <a:gd name="T39" fmla="*/ 57 h 768"/>
              <a:gd name="T40" fmla="*/ 799 w 799"/>
              <a:gd name="T41" fmla="*/ 100 h 768"/>
              <a:gd name="T42" fmla="*/ 797 w 799"/>
              <a:gd name="T43" fmla="*/ 691 h 768"/>
              <a:gd name="T44" fmla="*/ 776 w 799"/>
              <a:gd name="T45" fmla="*/ 731 h 768"/>
              <a:gd name="T46" fmla="*/ 741 w 799"/>
              <a:gd name="T47" fmla="*/ 758 h 768"/>
              <a:gd name="T48" fmla="*/ 695 w 799"/>
              <a:gd name="T49" fmla="*/ 768 h 768"/>
              <a:gd name="T50" fmla="*/ 79 w 799"/>
              <a:gd name="T51" fmla="*/ 765 h 768"/>
              <a:gd name="T52" fmla="*/ 39 w 799"/>
              <a:gd name="T53" fmla="*/ 746 h 768"/>
              <a:gd name="T54" fmla="*/ 10 w 799"/>
              <a:gd name="T55" fmla="*/ 712 h 768"/>
              <a:gd name="T56" fmla="*/ 0 w 799"/>
              <a:gd name="T57" fmla="*/ 668 h 768"/>
              <a:gd name="T58" fmla="*/ 2 w 799"/>
              <a:gd name="T59" fmla="*/ 78 h 768"/>
              <a:gd name="T60" fmla="*/ 22 w 799"/>
              <a:gd name="T61" fmla="*/ 38 h 768"/>
              <a:gd name="T62" fmla="*/ 57 w 799"/>
              <a:gd name="T63" fmla="*/ 11 h 768"/>
              <a:gd name="T64" fmla="*/ 104 w 799"/>
              <a:gd name="T65" fmla="*/ 0 h 76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</a:cxnLst>
            <a:rect l="0" t="0" r="r" b="b"/>
            <a:pathLst>
              <a:path w="799" h="768">
                <a:moveTo>
                  <a:pt x="104" y="5"/>
                </a:moveTo>
                <a:lnTo>
                  <a:pt x="80" y="7"/>
                </a:lnTo>
                <a:lnTo>
                  <a:pt x="59" y="14"/>
                </a:lnTo>
                <a:lnTo>
                  <a:pt x="41" y="25"/>
                </a:lnTo>
                <a:lnTo>
                  <a:pt x="26" y="41"/>
                </a:lnTo>
                <a:lnTo>
                  <a:pt x="13" y="59"/>
                </a:lnTo>
                <a:lnTo>
                  <a:pt x="6" y="79"/>
                </a:lnTo>
                <a:lnTo>
                  <a:pt x="4" y="100"/>
                </a:lnTo>
                <a:lnTo>
                  <a:pt x="4" y="668"/>
                </a:lnTo>
                <a:lnTo>
                  <a:pt x="6" y="690"/>
                </a:lnTo>
                <a:lnTo>
                  <a:pt x="13" y="710"/>
                </a:lnTo>
                <a:lnTo>
                  <a:pt x="26" y="728"/>
                </a:lnTo>
                <a:lnTo>
                  <a:pt x="41" y="743"/>
                </a:lnTo>
                <a:lnTo>
                  <a:pt x="59" y="754"/>
                </a:lnTo>
                <a:lnTo>
                  <a:pt x="80" y="761"/>
                </a:lnTo>
                <a:lnTo>
                  <a:pt x="104" y="764"/>
                </a:lnTo>
                <a:lnTo>
                  <a:pt x="695" y="764"/>
                </a:lnTo>
                <a:lnTo>
                  <a:pt x="718" y="761"/>
                </a:lnTo>
                <a:lnTo>
                  <a:pt x="739" y="754"/>
                </a:lnTo>
                <a:lnTo>
                  <a:pt x="757" y="743"/>
                </a:lnTo>
                <a:lnTo>
                  <a:pt x="772" y="728"/>
                </a:lnTo>
                <a:lnTo>
                  <a:pt x="784" y="710"/>
                </a:lnTo>
                <a:lnTo>
                  <a:pt x="792" y="690"/>
                </a:lnTo>
                <a:lnTo>
                  <a:pt x="794" y="668"/>
                </a:lnTo>
                <a:lnTo>
                  <a:pt x="794" y="100"/>
                </a:lnTo>
                <a:lnTo>
                  <a:pt x="792" y="79"/>
                </a:lnTo>
                <a:lnTo>
                  <a:pt x="784" y="59"/>
                </a:lnTo>
                <a:lnTo>
                  <a:pt x="772" y="41"/>
                </a:lnTo>
                <a:lnTo>
                  <a:pt x="757" y="25"/>
                </a:lnTo>
                <a:lnTo>
                  <a:pt x="739" y="14"/>
                </a:lnTo>
                <a:lnTo>
                  <a:pt x="718" y="7"/>
                </a:lnTo>
                <a:lnTo>
                  <a:pt x="695" y="5"/>
                </a:lnTo>
                <a:lnTo>
                  <a:pt x="104" y="5"/>
                </a:lnTo>
                <a:close/>
                <a:moveTo>
                  <a:pt x="104" y="0"/>
                </a:moveTo>
                <a:lnTo>
                  <a:pt x="695" y="0"/>
                </a:lnTo>
                <a:lnTo>
                  <a:pt x="719" y="3"/>
                </a:lnTo>
                <a:lnTo>
                  <a:pt x="741" y="11"/>
                </a:lnTo>
                <a:lnTo>
                  <a:pt x="760" y="22"/>
                </a:lnTo>
                <a:lnTo>
                  <a:pt x="776" y="38"/>
                </a:lnTo>
                <a:lnTo>
                  <a:pt x="788" y="57"/>
                </a:lnTo>
                <a:lnTo>
                  <a:pt x="797" y="78"/>
                </a:lnTo>
                <a:lnTo>
                  <a:pt x="799" y="100"/>
                </a:lnTo>
                <a:lnTo>
                  <a:pt x="799" y="668"/>
                </a:lnTo>
                <a:lnTo>
                  <a:pt x="797" y="691"/>
                </a:lnTo>
                <a:lnTo>
                  <a:pt x="788" y="712"/>
                </a:lnTo>
                <a:lnTo>
                  <a:pt x="776" y="731"/>
                </a:lnTo>
                <a:lnTo>
                  <a:pt x="760" y="746"/>
                </a:lnTo>
                <a:lnTo>
                  <a:pt x="741" y="758"/>
                </a:lnTo>
                <a:lnTo>
                  <a:pt x="719" y="765"/>
                </a:lnTo>
                <a:lnTo>
                  <a:pt x="695" y="768"/>
                </a:lnTo>
                <a:lnTo>
                  <a:pt x="104" y="768"/>
                </a:lnTo>
                <a:lnTo>
                  <a:pt x="79" y="765"/>
                </a:lnTo>
                <a:lnTo>
                  <a:pt x="57" y="758"/>
                </a:lnTo>
                <a:lnTo>
                  <a:pt x="39" y="746"/>
                </a:lnTo>
                <a:lnTo>
                  <a:pt x="22" y="731"/>
                </a:lnTo>
                <a:lnTo>
                  <a:pt x="10" y="712"/>
                </a:lnTo>
                <a:lnTo>
                  <a:pt x="2" y="691"/>
                </a:lnTo>
                <a:lnTo>
                  <a:pt x="0" y="668"/>
                </a:lnTo>
                <a:lnTo>
                  <a:pt x="0" y="100"/>
                </a:lnTo>
                <a:lnTo>
                  <a:pt x="2" y="78"/>
                </a:lnTo>
                <a:lnTo>
                  <a:pt x="10" y="57"/>
                </a:lnTo>
                <a:lnTo>
                  <a:pt x="22" y="38"/>
                </a:lnTo>
                <a:lnTo>
                  <a:pt x="39" y="22"/>
                </a:lnTo>
                <a:lnTo>
                  <a:pt x="57" y="11"/>
                </a:lnTo>
                <a:lnTo>
                  <a:pt x="79" y="3"/>
                </a:lnTo>
                <a:lnTo>
                  <a:pt x="104" y="0"/>
                </a:lnTo>
                <a:close/>
              </a:path>
            </a:pathLst>
          </a:custGeom>
          <a:solidFill>
            <a:srgbClr val="BFBFB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30" name="Freeform 11">
            <a:extLst>
              <a:ext uri="{FF2B5EF4-FFF2-40B4-BE49-F238E27FC236}">
                <a16:creationId xmlns:a16="http://schemas.microsoft.com/office/drawing/2014/main" id="{77CB6104-2F3B-45E4-8738-43DB250BC8B2}"/>
              </a:ext>
            </a:extLst>
          </xdr:cNvPr>
          <xdr:cNvSpPr>
            <a:spLocks noEditPoints="1"/>
          </xdr:cNvSpPr>
        </xdr:nvSpPr>
        <xdr:spPr bwMode="auto">
          <a:xfrm>
            <a:off x="230" y="34"/>
            <a:ext cx="43" cy="43"/>
          </a:xfrm>
          <a:custGeom>
            <a:avLst/>
            <a:gdLst>
              <a:gd name="T0" fmla="*/ 99 w 857"/>
              <a:gd name="T1" fmla="*/ 8 h 822"/>
              <a:gd name="T2" fmla="*/ 51 w 857"/>
              <a:gd name="T3" fmla="*/ 30 h 822"/>
              <a:gd name="T4" fmla="*/ 17 w 857"/>
              <a:gd name="T5" fmla="*/ 71 h 822"/>
              <a:gd name="T6" fmla="*/ 6 w 857"/>
              <a:gd name="T7" fmla="*/ 122 h 822"/>
              <a:gd name="T8" fmla="*/ 9 w 857"/>
              <a:gd name="T9" fmla="*/ 727 h 822"/>
              <a:gd name="T10" fmla="*/ 32 w 857"/>
              <a:gd name="T11" fmla="*/ 774 h 822"/>
              <a:gd name="T12" fmla="*/ 74 w 857"/>
              <a:gd name="T13" fmla="*/ 806 h 822"/>
              <a:gd name="T14" fmla="*/ 127 w 857"/>
              <a:gd name="T15" fmla="*/ 818 h 822"/>
              <a:gd name="T16" fmla="*/ 758 w 857"/>
              <a:gd name="T17" fmla="*/ 815 h 822"/>
              <a:gd name="T18" fmla="*/ 808 w 857"/>
              <a:gd name="T19" fmla="*/ 792 h 822"/>
              <a:gd name="T20" fmla="*/ 840 w 857"/>
              <a:gd name="T21" fmla="*/ 753 h 822"/>
              <a:gd name="T22" fmla="*/ 853 w 857"/>
              <a:gd name="T23" fmla="*/ 701 h 822"/>
              <a:gd name="T24" fmla="*/ 850 w 857"/>
              <a:gd name="T25" fmla="*/ 95 h 822"/>
              <a:gd name="T26" fmla="*/ 827 w 857"/>
              <a:gd name="T27" fmla="*/ 48 h 822"/>
              <a:gd name="T28" fmla="*/ 785 w 857"/>
              <a:gd name="T29" fmla="*/ 16 h 822"/>
              <a:gd name="T30" fmla="*/ 731 w 857"/>
              <a:gd name="T31" fmla="*/ 5 h 822"/>
              <a:gd name="T32" fmla="*/ 127 w 857"/>
              <a:gd name="T33" fmla="*/ 0 h 822"/>
              <a:gd name="T34" fmla="*/ 756 w 857"/>
              <a:gd name="T35" fmla="*/ 3 h 822"/>
              <a:gd name="T36" fmla="*/ 801 w 857"/>
              <a:gd name="T37" fmla="*/ 21 h 822"/>
              <a:gd name="T38" fmla="*/ 836 w 857"/>
              <a:gd name="T39" fmla="*/ 54 h 822"/>
              <a:gd name="T40" fmla="*/ 855 w 857"/>
              <a:gd name="T41" fmla="*/ 98 h 822"/>
              <a:gd name="T42" fmla="*/ 857 w 857"/>
              <a:gd name="T43" fmla="*/ 701 h 822"/>
              <a:gd name="T44" fmla="*/ 848 w 857"/>
              <a:gd name="T45" fmla="*/ 748 h 822"/>
              <a:gd name="T46" fmla="*/ 820 w 857"/>
              <a:gd name="T47" fmla="*/ 787 h 822"/>
              <a:gd name="T48" fmla="*/ 780 w 857"/>
              <a:gd name="T49" fmla="*/ 813 h 822"/>
              <a:gd name="T50" fmla="*/ 731 w 857"/>
              <a:gd name="T51" fmla="*/ 822 h 822"/>
              <a:gd name="T52" fmla="*/ 102 w 857"/>
              <a:gd name="T53" fmla="*/ 820 h 822"/>
              <a:gd name="T54" fmla="*/ 57 w 857"/>
              <a:gd name="T55" fmla="*/ 802 h 822"/>
              <a:gd name="T56" fmla="*/ 22 w 857"/>
              <a:gd name="T57" fmla="*/ 769 h 822"/>
              <a:gd name="T58" fmla="*/ 4 w 857"/>
              <a:gd name="T59" fmla="*/ 725 h 822"/>
              <a:gd name="T60" fmla="*/ 0 w 857"/>
              <a:gd name="T61" fmla="*/ 122 h 822"/>
              <a:gd name="T62" fmla="*/ 11 w 857"/>
              <a:gd name="T63" fmla="*/ 75 h 822"/>
              <a:gd name="T64" fmla="*/ 38 w 857"/>
              <a:gd name="T65" fmla="*/ 36 h 822"/>
              <a:gd name="T66" fmla="*/ 78 w 857"/>
              <a:gd name="T67" fmla="*/ 10 h 822"/>
              <a:gd name="T68" fmla="*/ 127 w 857"/>
              <a:gd name="T69" fmla="*/ 0 h 82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</a:cxnLst>
            <a:rect l="0" t="0" r="r" b="b"/>
            <a:pathLst>
              <a:path w="857" h="822">
                <a:moveTo>
                  <a:pt x="127" y="5"/>
                </a:moveTo>
                <a:lnTo>
                  <a:pt x="99" y="8"/>
                </a:lnTo>
                <a:lnTo>
                  <a:pt x="74" y="16"/>
                </a:lnTo>
                <a:lnTo>
                  <a:pt x="51" y="30"/>
                </a:lnTo>
                <a:lnTo>
                  <a:pt x="32" y="48"/>
                </a:lnTo>
                <a:lnTo>
                  <a:pt x="17" y="71"/>
                </a:lnTo>
                <a:lnTo>
                  <a:pt x="9" y="95"/>
                </a:lnTo>
                <a:lnTo>
                  <a:pt x="6" y="122"/>
                </a:lnTo>
                <a:lnTo>
                  <a:pt x="6" y="701"/>
                </a:lnTo>
                <a:lnTo>
                  <a:pt x="9" y="727"/>
                </a:lnTo>
                <a:lnTo>
                  <a:pt x="17" y="753"/>
                </a:lnTo>
                <a:lnTo>
                  <a:pt x="32" y="774"/>
                </a:lnTo>
                <a:lnTo>
                  <a:pt x="51" y="792"/>
                </a:lnTo>
                <a:lnTo>
                  <a:pt x="74" y="806"/>
                </a:lnTo>
                <a:lnTo>
                  <a:pt x="99" y="815"/>
                </a:lnTo>
                <a:lnTo>
                  <a:pt x="127" y="818"/>
                </a:lnTo>
                <a:lnTo>
                  <a:pt x="731" y="818"/>
                </a:lnTo>
                <a:lnTo>
                  <a:pt x="758" y="815"/>
                </a:lnTo>
                <a:lnTo>
                  <a:pt x="785" y="806"/>
                </a:lnTo>
                <a:lnTo>
                  <a:pt x="808" y="792"/>
                </a:lnTo>
                <a:lnTo>
                  <a:pt x="827" y="774"/>
                </a:lnTo>
                <a:lnTo>
                  <a:pt x="840" y="753"/>
                </a:lnTo>
                <a:lnTo>
                  <a:pt x="850" y="727"/>
                </a:lnTo>
                <a:lnTo>
                  <a:pt x="853" y="701"/>
                </a:lnTo>
                <a:lnTo>
                  <a:pt x="853" y="122"/>
                </a:lnTo>
                <a:lnTo>
                  <a:pt x="850" y="95"/>
                </a:lnTo>
                <a:lnTo>
                  <a:pt x="840" y="71"/>
                </a:lnTo>
                <a:lnTo>
                  <a:pt x="827" y="48"/>
                </a:lnTo>
                <a:lnTo>
                  <a:pt x="808" y="30"/>
                </a:lnTo>
                <a:lnTo>
                  <a:pt x="785" y="16"/>
                </a:lnTo>
                <a:lnTo>
                  <a:pt x="758" y="8"/>
                </a:lnTo>
                <a:lnTo>
                  <a:pt x="731" y="5"/>
                </a:lnTo>
                <a:lnTo>
                  <a:pt x="127" y="5"/>
                </a:lnTo>
                <a:close/>
                <a:moveTo>
                  <a:pt x="127" y="0"/>
                </a:moveTo>
                <a:lnTo>
                  <a:pt x="731" y="0"/>
                </a:lnTo>
                <a:lnTo>
                  <a:pt x="756" y="3"/>
                </a:lnTo>
                <a:lnTo>
                  <a:pt x="780" y="10"/>
                </a:lnTo>
                <a:lnTo>
                  <a:pt x="801" y="21"/>
                </a:lnTo>
                <a:lnTo>
                  <a:pt x="820" y="36"/>
                </a:lnTo>
                <a:lnTo>
                  <a:pt x="836" y="54"/>
                </a:lnTo>
                <a:lnTo>
                  <a:pt x="848" y="75"/>
                </a:lnTo>
                <a:lnTo>
                  <a:pt x="855" y="98"/>
                </a:lnTo>
                <a:lnTo>
                  <a:pt x="857" y="122"/>
                </a:lnTo>
                <a:lnTo>
                  <a:pt x="857" y="701"/>
                </a:lnTo>
                <a:lnTo>
                  <a:pt x="855" y="725"/>
                </a:lnTo>
                <a:lnTo>
                  <a:pt x="848" y="748"/>
                </a:lnTo>
                <a:lnTo>
                  <a:pt x="836" y="769"/>
                </a:lnTo>
                <a:lnTo>
                  <a:pt x="820" y="787"/>
                </a:lnTo>
                <a:lnTo>
                  <a:pt x="801" y="802"/>
                </a:lnTo>
                <a:lnTo>
                  <a:pt x="780" y="813"/>
                </a:lnTo>
                <a:lnTo>
                  <a:pt x="756" y="820"/>
                </a:lnTo>
                <a:lnTo>
                  <a:pt x="731" y="822"/>
                </a:lnTo>
                <a:lnTo>
                  <a:pt x="127" y="822"/>
                </a:lnTo>
                <a:lnTo>
                  <a:pt x="102" y="820"/>
                </a:lnTo>
                <a:lnTo>
                  <a:pt x="78" y="813"/>
                </a:lnTo>
                <a:lnTo>
                  <a:pt x="57" y="802"/>
                </a:lnTo>
                <a:lnTo>
                  <a:pt x="38" y="787"/>
                </a:lnTo>
                <a:lnTo>
                  <a:pt x="22" y="769"/>
                </a:lnTo>
                <a:lnTo>
                  <a:pt x="11" y="748"/>
                </a:lnTo>
                <a:lnTo>
                  <a:pt x="4" y="725"/>
                </a:lnTo>
                <a:lnTo>
                  <a:pt x="0" y="701"/>
                </a:lnTo>
                <a:lnTo>
                  <a:pt x="0" y="122"/>
                </a:lnTo>
                <a:lnTo>
                  <a:pt x="4" y="98"/>
                </a:lnTo>
                <a:lnTo>
                  <a:pt x="11" y="75"/>
                </a:lnTo>
                <a:lnTo>
                  <a:pt x="22" y="54"/>
                </a:lnTo>
                <a:lnTo>
                  <a:pt x="38" y="36"/>
                </a:lnTo>
                <a:lnTo>
                  <a:pt x="57" y="21"/>
                </a:lnTo>
                <a:lnTo>
                  <a:pt x="78" y="10"/>
                </a:lnTo>
                <a:lnTo>
                  <a:pt x="102" y="3"/>
                </a:lnTo>
                <a:lnTo>
                  <a:pt x="127" y="0"/>
                </a:lnTo>
                <a:close/>
              </a:path>
            </a:pathLst>
          </a:custGeom>
          <a:solidFill>
            <a:srgbClr val="BFBFB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31" name="Freeform 12">
            <a:extLst>
              <a:ext uri="{FF2B5EF4-FFF2-40B4-BE49-F238E27FC236}">
                <a16:creationId xmlns:a16="http://schemas.microsoft.com/office/drawing/2014/main" id="{08762B81-392A-4A3C-90DF-EBD2C283D7D6}"/>
              </a:ext>
            </a:extLst>
          </xdr:cNvPr>
          <xdr:cNvSpPr>
            <a:spLocks/>
          </xdr:cNvSpPr>
        </xdr:nvSpPr>
        <xdr:spPr bwMode="auto">
          <a:xfrm>
            <a:off x="125" y="41"/>
            <a:ext cx="30" cy="29"/>
          </a:xfrm>
          <a:custGeom>
            <a:avLst/>
            <a:gdLst>
              <a:gd name="T0" fmla="*/ 310 w 605"/>
              <a:gd name="T1" fmla="*/ 2 h 555"/>
              <a:gd name="T2" fmla="*/ 321 w 605"/>
              <a:gd name="T3" fmla="*/ 13 h 555"/>
              <a:gd name="T4" fmla="*/ 326 w 605"/>
              <a:gd name="T5" fmla="*/ 28 h 555"/>
              <a:gd name="T6" fmla="*/ 327 w 605"/>
              <a:gd name="T7" fmla="*/ 44 h 555"/>
              <a:gd name="T8" fmla="*/ 330 w 605"/>
              <a:gd name="T9" fmla="*/ 75 h 555"/>
              <a:gd name="T10" fmla="*/ 333 w 605"/>
              <a:gd name="T11" fmla="*/ 113 h 555"/>
              <a:gd name="T12" fmla="*/ 337 w 605"/>
              <a:gd name="T13" fmla="*/ 146 h 555"/>
              <a:gd name="T14" fmla="*/ 338 w 605"/>
              <a:gd name="T15" fmla="*/ 167 h 555"/>
              <a:gd name="T16" fmla="*/ 429 w 605"/>
              <a:gd name="T17" fmla="*/ 228 h 555"/>
              <a:gd name="T18" fmla="*/ 451 w 605"/>
              <a:gd name="T19" fmla="*/ 211 h 555"/>
              <a:gd name="T20" fmla="*/ 514 w 605"/>
              <a:gd name="T21" fmla="*/ 283 h 555"/>
              <a:gd name="T22" fmla="*/ 536 w 605"/>
              <a:gd name="T23" fmla="*/ 264 h 555"/>
              <a:gd name="T24" fmla="*/ 605 w 605"/>
              <a:gd name="T25" fmla="*/ 344 h 555"/>
              <a:gd name="T26" fmla="*/ 386 w 605"/>
              <a:gd name="T27" fmla="*/ 303 h 555"/>
              <a:gd name="T28" fmla="*/ 382 w 605"/>
              <a:gd name="T29" fmla="*/ 301 h 555"/>
              <a:gd name="T30" fmla="*/ 369 w 605"/>
              <a:gd name="T31" fmla="*/ 298 h 555"/>
              <a:gd name="T32" fmla="*/ 354 w 605"/>
              <a:gd name="T33" fmla="*/ 298 h 555"/>
              <a:gd name="T34" fmla="*/ 342 w 605"/>
              <a:gd name="T35" fmla="*/ 306 h 555"/>
              <a:gd name="T36" fmla="*/ 337 w 605"/>
              <a:gd name="T37" fmla="*/ 326 h 555"/>
              <a:gd name="T38" fmla="*/ 418 w 605"/>
              <a:gd name="T39" fmla="*/ 539 h 555"/>
              <a:gd name="T40" fmla="*/ 324 w 605"/>
              <a:gd name="T41" fmla="*/ 533 h 555"/>
              <a:gd name="T42" fmla="*/ 188 w 605"/>
              <a:gd name="T43" fmla="*/ 555 h 555"/>
              <a:gd name="T44" fmla="*/ 273 w 605"/>
              <a:gd name="T45" fmla="*/ 472 h 555"/>
              <a:gd name="T46" fmla="*/ 267 w 605"/>
              <a:gd name="T47" fmla="*/ 314 h 555"/>
              <a:gd name="T48" fmla="*/ 258 w 605"/>
              <a:gd name="T49" fmla="*/ 301 h 555"/>
              <a:gd name="T50" fmla="*/ 243 w 605"/>
              <a:gd name="T51" fmla="*/ 297 h 555"/>
              <a:gd name="T52" fmla="*/ 230 w 605"/>
              <a:gd name="T53" fmla="*/ 300 h 555"/>
              <a:gd name="T54" fmla="*/ 220 w 605"/>
              <a:gd name="T55" fmla="*/ 303 h 555"/>
              <a:gd name="T56" fmla="*/ 0 w 605"/>
              <a:gd name="T57" fmla="*/ 379 h 555"/>
              <a:gd name="T58" fmla="*/ 70 w 605"/>
              <a:gd name="T59" fmla="*/ 297 h 555"/>
              <a:gd name="T60" fmla="*/ 91 w 605"/>
              <a:gd name="T61" fmla="*/ 264 h 555"/>
              <a:gd name="T62" fmla="*/ 155 w 605"/>
              <a:gd name="T63" fmla="*/ 243 h 555"/>
              <a:gd name="T64" fmla="*/ 176 w 605"/>
              <a:gd name="T65" fmla="*/ 211 h 555"/>
              <a:gd name="T66" fmla="*/ 267 w 605"/>
              <a:gd name="T67" fmla="*/ 170 h 555"/>
              <a:gd name="T68" fmla="*/ 268 w 605"/>
              <a:gd name="T69" fmla="*/ 159 h 555"/>
              <a:gd name="T70" fmla="*/ 271 w 605"/>
              <a:gd name="T71" fmla="*/ 131 h 555"/>
              <a:gd name="T72" fmla="*/ 274 w 605"/>
              <a:gd name="T73" fmla="*/ 93 h 555"/>
              <a:gd name="T74" fmla="*/ 277 w 605"/>
              <a:gd name="T75" fmla="*/ 59 h 555"/>
              <a:gd name="T76" fmla="*/ 279 w 605"/>
              <a:gd name="T77" fmla="*/ 34 h 555"/>
              <a:gd name="T78" fmla="*/ 281 w 605"/>
              <a:gd name="T79" fmla="*/ 21 h 555"/>
              <a:gd name="T80" fmla="*/ 288 w 605"/>
              <a:gd name="T81" fmla="*/ 6 h 555"/>
              <a:gd name="T82" fmla="*/ 303 w 605"/>
              <a:gd name="T83" fmla="*/ 0 h 55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</a:cxnLst>
            <a:rect l="0" t="0" r="r" b="b"/>
            <a:pathLst>
              <a:path w="605" h="555">
                <a:moveTo>
                  <a:pt x="303" y="0"/>
                </a:moveTo>
                <a:lnTo>
                  <a:pt x="310" y="2"/>
                </a:lnTo>
                <a:lnTo>
                  <a:pt x="317" y="6"/>
                </a:lnTo>
                <a:lnTo>
                  <a:pt x="321" y="13"/>
                </a:lnTo>
                <a:lnTo>
                  <a:pt x="324" y="21"/>
                </a:lnTo>
                <a:lnTo>
                  <a:pt x="326" y="28"/>
                </a:lnTo>
                <a:lnTo>
                  <a:pt x="326" y="34"/>
                </a:lnTo>
                <a:lnTo>
                  <a:pt x="327" y="44"/>
                </a:lnTo>
                <a:lnTo>
                  <a:pt x="328" y="59"/>
                </a:lnTo>
                <a:lnTo>
                  <a:pt x="330" y="75"/>
                </a:lnTo>
                <a:lnTo>
                  <a:pt x="331" y="93"/>
                </a:lnTo>
                <a:lnTo>
                  <a:pt x="333" y="113"/>
                </a:lnTo>
                <a:lnTo>
                  <a:pt x="334" y="131"/>
                </a:lnTo>
                <a:lnTo>
                  <a:pt x="337" y="146"/>
                </a:lnTo>
                <a:lnTo>
                  <a:pt x="338" y="159"/>
                </a:lnTo>
                <a:lnTo>
                  <a:pt x="338" y="167"/>
                </a:lnTo>
                <a:lnTo>
                  <a:pt x="339" y="170"/>
                </a:lnTo>
                <a:lnTo>
                  <a:pt x="429" y="228"/>
                </a:lnTo>
                <a:lnTo>
                  <a:pt x="429" y="211"/>
                </a:lnTo>
                <a:lnTo>
                  <a:pt x="451" y="211"/>
                </a:lnTo>
                <a:lnTo>
                  <a:pt x="451" y="243"/>
                </a:lnTo>
                <a:lnTo>
                  <a:pt x="514" y="283"/>
                </a:lnTo>
                <a:lnTo>
                  <a:pt x="514" y="264"/>
                </a:lnTo>
                <a:lnTo>
                  <a:pt x="536" y="264"/>
                </a:lnTo>
                <a:lnTo>
                  <a:pt x="536" y="297"/>
                </a:lnTo>
                <a:lnTo>
                  <a:pt x="605" y="344"/>
                </a:lnTo>
                <a:lnTo>
                  <a:pt x="605" y="379"/>
                </a:lnTo>
                <a:lnTo>
                  <a:pt x="386" y="303"/>
                </a:lnTo>
                <a:lnTo>
                  <a:pt x="385" y="303"/>
                </a:lnTo>
                <a:lnTo>
                  <a:pt x="382" y="301"/>
                </a:lnTo>
                <a:lnTo>
                  <a:pt x="375" y="300"/>
                </a:lnTo>
                <a:lnTo>
                  <a:pt x="369" y="298"/>
                </a:lnTo>
                <a:lnTo>
                  <a:pt x="362" y="297"/>
                </a:lnTo>
                <a:lnTo>
                  <a:pt x="354" y="298"/>
                </a:lnTo>
                <a:lnTo>
                  <a:pt x="348" y="301"/>
                </a:lnTo>
                <a:lnTo>
                  <a:pt x="342" y="306"/>
                </a:lnTo>
                <a:lnTo>
                  <a:pt x="339" y="314"/>
                </a:lnTo>
                <a:lnTo>
                  <a:pt x="337" y="326"/>
                </a:lnTo>
                <a:lnTo>
                  <a:pt x="332" y="472"/>
                </a:lnTo>
                <a:lnTo>
                  <a:pt x="418" y="539"/>
                </a:lnTo>
                <a:lnTo>
                  <a:pt x="418" y="555"/>
                </a:lnTo>
                <a:lnTo>
                  <a:pt x="324" y="533"/>
                </a:lnTo>
                <a:lnTo>
                  <a:pt x="281" y="533"/>
                </a:lnTo>
                <a:lnTo>
                  <a:pt x="188" y="555"/>
                </a:lnTo>
                <a:lnTo>
                  <a:pt x="188" y="539"/>
                </a:lnTo>
                <a:lnTo>
                  <a:pt x="273" y="472"/>
                </a:lnTo>
                <a:lnTo>
                  <a:pt x="268" y="326"/>
                </a:lnTo>
                <a:lnTo>
                  <a:pt x="267" y="314"/>
                </a:lnTo>
                <a:lnTo>
                  <a:pt x="263" y="306"/>
                </a:lnTo>
                <a:lnTo>
                  <a:pt x="258" y="301"/>
                </a:lnTo>
                <a:lnTo>
                  <a:pt x="251" y="298"/>
                </a:lnTo>
                <a:lnTo>
                  <a:pt x="243" y="297"/>
                </a:lnTo>
                <a:lnTo>
                  <a:pt x="236" y="298"/>
                </a:lnTo>
                <a:lnTo>
                  <a:pt x="230" y="300"/>
                </a:lnTo>
                <a:lnTo>
                  <a:pt x="224" y="301"/>
                </a:lnTo>
                <a:lnTo>
                  <a:pt x="220" y="303"/>
                </a:lnTo>
                <a:lnTo>
                  <a:pt x="219" y="303"/>
                </a:lnTo>
                <a:lnTo>
                  <a:pt x="0" y="379"/>
                </a:lnTo>
                <a:lnTo>
                  <a:pt x="0" y="344"/>
                </a:lnTo>
                <a:lnTo>
                  <a:pt x="70" y="297"/>
                </a:lnTo>
                <a:lnTo>
                  <a:pt x="70" y="264"/>
                </a:lnTo>
                <a:lnTo>
                  <a:pt x="91" y="264"/>
                </a:lnTo>
                <a:lnTo>
                  <a:pt x="91" y="283"/>
                </a:lnTo>
                <a:lnTo>
                  <a:pt x="155" y="243"/>
                </a:lnTo>
                <a:lnTo>
                  <a:pt x="155" y="211"/>
                </a:lnTo>
                <a:lnTo>
                  <a:pt x="176" y="211"/>
                </a:lnTo>
                <a:lnTo>
                  <a:pt x="176" y="228"/>
                </a:lnTo>
                <a:lnTo>
                  <a:pt x="267" y="170"/>
                </a:lnTo>
                <a:lnTo>
                  <a:pt x="267" y="167"/>
                </a:lnTo>
                <a:lnTo>
                  <a:pt x="268" y="159"/>
                </a:lnTo>
                <a:lnTo>
                  <a:pt x="269" y="146"/>
                </a:lnTo>
                <a:lnTo>
                  <a:pt x="271" y="131"/>
                </a:lnTo>
                <a:lnTo>
                  <a:pt x="273" y="113"/>
                </a:lnTo>
                <a:lnTo>
                  <a:pt x="274" y="93"/>
                </a:lnTo>
                <a:lnTo>
                  <a:pt x="276" y="75"/>
                </a:lnTo>
                <a:lnTo>
                  <a:pt x="277" y="59"/>
                </a:lnTo>
                <a:lnTo>
                  <a:pt x="278" y="44"/>
                </a:lnTo>
                <a:lnTo>
                  <a:pt x="279" y="34"/>
                </a:lnTo>
                <a:lnTo>
                  <a:pt x="280" y="28"/>
                </a:lnTo>
                <a:lnTo>
                  <a:pt x="281" y="21"/>
                </a:lnTo>
                <a:lnTo>
                  <a:pt x="284" y="13"/>
                </a:lnTo>
                <a:lnTo>
                  <a:pt x="288" y="6"/>
                </a:lnTo>
                <a:lnTo>
                  <a:pt x="295" y="2"/>
                </a:lnTo>
                <a:lnTo>
                  <a:pt x="303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32" name="Freeform 13">
            <a:extLst>
              <a:ext uri="{FF2B5EF4-FFF2-40B4-BE49-F238E27FC236}">
                <a16:creationId xmlns:a16="http://schemas.microsoft.com/office/drawing/2014/main" id="{A54A850A-6A4A-4AB5-BAC9-2B6E8AADA8BB}"/>
              </a:ext>
            </a:extLst>
          </xdr:cNvPr>
          <xdr:cNvSpPr>
            <a:spLocks noEditPoints="1"/>
          </xdr:cNvSpPr>
        </xdr:nvSpPr>
        <xdr:spPr bwMode="auto">
          <a:xfrm>
            <a:off x="115" y="30"/>
            <a:ext cx="51" cy="51"/>
          </a:xfrm>
          <a:custGeom>
            <a:avLst/>
            <a:gdLst>
              <a:gd name="T0" fmla="*/ 152 w 1019"/>
              <a:gd name="T1" fmla="*/ 19 h 976"/>
              <a:gd name="T2" fmla="*/ 100 w 1019"/>
              <a:gd name="T3" fmla="*/ 38 h 976"/>
              <a:gd name="T4" fmla="*/ 57 w 1019"/>
              <a:gd name="T5" fmla="*/ 73 h 976"/>
              <a:gd name="T6" fmla="*/ 29 w 1019"/>
              <a:gd name="T7" fmla="*/ 119 h 976"/>
              <a:gd name="T8" fmla="*/ 18 w 1019"/>
              <a:gd name="T9" fmla="*/ 175 h 976"/>
              <a:gd name="T10" fmla="*/ 20 w 1019"/>
              <a:gd name="T11" fmla="*/ 831 h 976"/>
              <a:gd name="T12" fmla="*/ 40 w 1019"/>
              <a:gd name="T13" fmla="*/ 882 h 976"/>
              <a:gd name="T14" fmla="*/ 77 w 1019"/>
              <a:gd name="T15" fmla="*/ 923 h 976"/>
              <a:gd name="T16" fmla="*/ 125 w 1019"/>
              <a:gd name="T17" fmla="*/ 950 h 976"/>
              <a:gd name="T18" fmla="*/ 183 w 1019"/>
              <a:gd name="T19" fmla="*/ 960 h 976"/>
              <a:gd name="T20" fmla="*/ 867 w 1019"/>
              <a:gd name="T21" fmla="*/ 957 h 976"/>
              <a:gd name="T22" fmla="*/ 920 w 1019"/>
              <a:gd name="T23" fmla="*/ 938 h 976"/>
              <a:gd name="T24" fmla="*/ 963 w 1019"/>
              <a:gd name="T25" fmla="*/ 904 h 976"/>
              <a:gd name="T26" fmla="*/ 991 w 1019"/>
              <a:gd name="T27" fmla="*/ 857 h 976"/>
              <a:gd name="T28" fmla="*/ 1001 w 1019"/>
              <a:gd name="T29" fmla="*/ 802 h 976"/>
              <a:gd name="T30" fmla="*/ 999 w 1019"/>
              <a:gd name="T31" fmla="*/ 147 h 976"/>
              <a:gd name="T32" fmla="*/ 979 w 1019"/>
              <a:gd name="T33" fmla="*/ 95 h 976"/>
              <a:gd name="T34" fmla="*/ 943 w 1019"/>
              <a:gd name="T35" fmla="*/ 54 h 976"/>
              <a:gd name="T36" fmla="*/ 894 w 1019"/>
              <a:gd name="T37" fmla="*/ 27 h 976"/>
              <a:gd name="T38" fmla="*/ 837 w 1019"/>
              <a:gd name="T39" fmla="*/ 17 h 976"/>
              <a:gd name="T40" fmla="*/ 183 w 1019"/>
              <a:gd name="T41" fmla="*/ 0 h 976"/>
              <a:gd name="T42" fmla="*/ 870 w 1019"/>
              <a:gd name="T43" fmla="*/ 3 h 976"/>
              <a:gd name="T44" fmla="*/ 928 w 1019"/>
              <a:gd name="T45" fmla="*/ 24 h 976"/>
              <a:gd name="T46" fmla="*/ 976 w 1019"/>
              <a:gd name="T47" fmla="*/ 62 h 976"/>
              <a:gd name="T48" fmla="*/ 1007 w 1019"/>
              <a:gd name="T49" fmla="*/ 113 h 976"/>
              <a:gd name="T50" fmla="*/ 1019 w 1019"/>
              <a:gd name="T51" fmla="*/ 175 h 976"/>
              <a:gd name="T52" fmla="*/ 1015 w 1019"/>
              <a:gd name="T53" fmla="*/ 834 h 976"/>
              <a:gd name="T54" fmla="*/ 993 w 1019"/>
              <a:gd name="T55" fmla="*/ 890 h 976"/>
              <a:gd name="T56" fmla="*/ 954 w 1019"/>
              <a:gd name="T57" fmla="*/ 935 h 976"/>
              <a:gd name="T58" fmla="*/ 900 w 1019"/>
              <a:gd name="T59" fmla="*/ 965 h 976"/>
              <a:gd name="T60" fmla="*/ 837 w 1019"/>
              <a:gd name="T61" fmla="*/ 976 h 976"/>
              <a:gd name="T62" fmla="*/ 150 w 1019"/>
              <a:gd name="T63" fmla="*/ 973 h 976"/>
              <a:gd name="T64" fmla="*/ 91 w 1019"/>
              <a:gd name="T65" fmla="*/ 952 h 976"/>
              <a:gd name="T66" fmla="*/ 43 w 1019"/>
              <a:gd name="T67" fmla="*/ 914 h 976"/>
              <a:gd name="T68" fmla="*/ 12 w 1019"/>
              <a:gd name="T69" fmla="*/ 863 h 976"/>
              <a:gd name="T70" fmla="*/ 0 w 1019"/>
              <a:gd name="T71" fmla="*/ 802 h 976"/>
              <a:gd name="T72" fmla="*/ 4 w 1019"/>
              <a:gd name="T73" fmla="*/ 143 h 976"/>
              <a:gd name="T74" fmla="*/ 26 w 1019"/>
              <a:gd name="T75" fmla="*/ 86 h 976"/>
              <a:gd name="T76" fmla="*/ 65 w 1019"/>
              <a:gd name="T77" fmla="*/ 41 h 976"/>
              <a:gd name="T78" fmla="*/ 119 w 1019"/>
              <a:gd name="T79" fmla="*/ 11 h 976"/>
              <a:gd name="T80" fmla="*/ 183 w 1019"/>
              <a:gd name="T81" fmla="*/ 0 h 9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</a:cxnLst>
            <a:rect l="0" t="0" r="r" b="b"/>
            <a:pathLst>
              <a:path w="1019" h="976">
                <a:moveTo>
                  <a:pt x="183" y="17"/>
                </a:moveTo>
                <a:lnTo>
                  <a:pt x="152" y="19"/>
                </a:lnTo>
                <a:lnTo>
                  <a:pt x="125" y="27"/>
                </a:lnTo>
                <a:lnTo>
                  <a:pt x="100" y="38"/>
                </a:lnTo>
                <a:lnTo>
                  <a:pt x="77" y="54"/>
                </a:lnTo>
                <a:lnTo>
                  <a:pt x="57" y="73"/>
                </a:lnTo>
                <a:lnTo>
                  <a:pt x="40" y="95"/>
                </a:lnTo>
                <a:lnTo>
                  <a:pt x="29" y="119"/>
                </a:lnTo>
                <a:lnTo>
                  <a:pt x="20" y="147"/>
                </a:lnTo>
                <a:lnTo>
                  <a:pt x="18" y="175"/>
                </a:lnTo>
                <a:lnTo>
                  <a:pt x="18" y="802"/>
                </a:lnTo>
                <a:lnTo>
                  <a:pt x="20" y="831"/>
                </a:lnTo>
                <a:lnTo>
                  <a:pt x="29" y="857"/>
                </a:lnTo>
                <a:lnTo>
                  <a:pt x="40" y="882"/>
                </a:lnTo>
                <a:lnTo>
                  <a:pt x="57" y="904"/>
                </a:lnTo>
                <a:lnTo>
                  <a:pt x="77" y="923"/>
                </a:lnTo>
                <a:lnTo>
                  <a:pt x="100" y="938"/>
                </a:lnTo>
                <a:lnTo>
                  <a:pt x="125" y="950"/>
                </a:lnTo>
                <a:lnTo>
                  <a:pt x="152" y="957"/>
                </a:lnTo>
                <a:lnTo>
                  <a:pt x="183" y="960"/>
                </a:lnTo>
                <a:lnTo>
                  <a:pt x="837" y="960"/>
                </a:lnTo>
                <a:lnTo>
                  <a:pt x="867" y="957"/>
                </a:lnTo>
                <a:lnTo>
                  <a:pt x="894" y="950"/>
                </a:lnTo>
                <a:lnTo>
                  <a:pt x="920" y="938"/>
                </a:lnTo>
                <a:lnTo>
                  <a:pt x="943" y="923"/>
                </a:lnTo>
                <a:lnTo>
                  <a:pt x="963" y="904"/>
                </a:lnTo>
                <a:lnTo>
                  <a:pt x="979" y="882"/>
                </a:lnTo>
                <a:lnTo>
                  <a:pt x="991" y="857"/>
                </a:lnTo>
                <a:lnTo>
                  <a:pt x="999" y="831"/>
                </a:lnTo>
                <a:lnTo>
                  <a:pt x="1001" y="802"/>
                </a:lnTo>
                <a:lnTo>
                  <a:pt x="1001" y="175"/>
                </a:lnTo>
                <a:lnTo>
                  <a:pt x="999" y="147"/>
                </a:lnTo>
                <a:lnTo>
                  <a:pt x="991" y="119"/>
                </a:lnTo>
                <a:lnTo>
                  <a:pt x="979" y="95"/>
                </a:lnTo>
                <a:lnTo>
                  <a:pt x="963" y="73"/>
                </a:lnTo>
                <a:lnTo>
                  <a:pt x="943" y="54"/>
                </a:lnTo>
                <a:lnTo>
                  <a:pt x="920" y="38"/>
                </a:lnTo>
                <a:lnTo>
                  <a:pt x="894" y="27"/>
                </a:lnTo>
                <a:lnTo>
                  <a:pt x="867" y="19"/>
                </a:lnTo>
                <a:lnTo>
                  <a:pt x="837" y="17"/>
                </a:lnTo>
                <a:lnTo>
                  <a:pt x="183" y="17"/>
                </a:lnTo>
                <a:close/>
                <a:moveTo>
                  <a:pt x="183" y="0"/>
                </a:moveTo>
                <a:lnTo>
                  <a:pt x="837" y="0"/>
                </a:lnTo>
                <a:lnTo>
                  <a:pt x="870" y="3"/>
                </a:lnTo>
                <a:lnTo>
                  <a:pt x="900" y="11"/>
                </a:lnTo>
                <a:lnTo>
                  <a:pt x="928" y="24"/>
                </a:lnTo>
                <a:lnTo>
                  <a:pt x="954" y="41"/>
                </a:lnTo>
                <a:lnTo>
                  <a:pt x="976" y="62"/>
                </a:lnTo>
                <a:lnTo>
                  <a:pt x="993" y="86"/>
                </a:lnTo>
                <a:lnTo>
                  <a:pt x="1007" y="113"/>
                </a:lnTo>
                <a:lnTo>
                  <a:pt x="1015" y="143"/>
                </a:lnTo>
                <a:lnTo>
                  <a:pt x="1019" y="175"/>
                </a:lnTo>
                <a:lnTo>
                  <a:pt x="1019" y="802"/>
                </a:lnTo>
                <a:lnTo>
                  <a:pt x="1015" y="834"/>
                </a:lnTo>
                <a:lnTo>
                  <a:pt x="1007" y="863"/>
                </a:lnTo>
                <a:lnTo>
                  <a:pt x="993" y="890"/>
                </a:lnTo>
                <a:lnTo>
                  <a:pt x="976" y="914"/>
                </a:lnTo>
                <a:lnTo>
                  <a:pt x="954" y="935"/>
                </a:lnTo>
                <a:lnTo>
                  <a:pt x="928" y="952"/>
                </a:lnTo>
                <a:lnTo>
                  <a:pt x="900" y="965"/>
                </a:lnTo>
                <a:lnTo>
                  <a:pt x="870" y="973"/>
                </a:lnTo>
                <a:lnTo>
                  <a:pt x="837" y="976"/>
                </a:lnTo>
                <a:lnTo>
                  <a:pt x="183" y="976"/>
                </a:lnTo>
                <a:lnTo>
                  <a:pt x="150" y="973"/>
                </a:lnTo>
                <a:lnTo>
                  <a:pt x="119" y="965"/>
                </a:lnTo>
                <a:lnTo>
                  <a:pt x="91" y="952"/>
                </a:lnTo>
                <a:lnTo>
                  <a:pt x="65" y="935"/>
                </a:lnTo>
                <a:lnTo>
                  <a:pt x="43" y="914"/>
                </a:lnTo>
                <a:lnTo>
                  <a:pt x="26" y="890"/>
                </a:lnTo>
                <a:lnTo>
                  <a:pt x="12" y="863"/>
                </a:lnTo>
                <a:lnTo>
                  <a:pt x="4" y="834"/>
                </a:lnTo>
                <a:lnTo>
                  <a:pt x="0" y="802"/>
                </a:lnTo>
                <a:lnTo>
                  <a:pt x="0" y="175"/>
                </a:lnTo>
                <a:lnTo>
                  <a:pt x="4" y="143"/>
                </a:lnTo>
                <a:lnTo>
                  <a:pt x="12" y="113"/>
                </a:lnTo>
                <a:lnTo>
                  <a:pt x="26" y="86"/>
                </a:lnTo>
                <a:lnTo>
                  <a:pt x="43" y="62"/>
                </a:lnTo>
                <a:lnTo>
                  <a:pt x="65" y="41"/>
                </a:lnTo>
                <a:lnTo>
                  <a:pt x="91" y="24"/>
                </a:lnTo>
                <a:lnTo>
                  <a:pt x="119" y="11"/>
                </a:lnTo>
                <a:lnTo>
                  <a:pt x="150" y="3"/>
                </a:lnTo>
                <a:lnTo>
                  <a:pt x="183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33" name="Freeform 14">
            <a:extLst>
              <a:ext uri="{FF2B5EF4-FFF2-40B4-BE49-F238E27FC236}">
                <a16:creationId xmlns:a16="http://schemas.microsoft.com/office/drawing/2014/main" id="{D79C6B3F-55C5-4934-8882-F95BBE3CCD83}"/>
              </a:ext>
            </a:extLst>
          </xdr:cNvPr>
          <xdr:cNvSpPr>
            <a:spLocks noEditPoints="1"/>
          </xdr:cNvSpPr>
        </xdr:nvSpPr>
        <xdr:spPr bwMode="auto">
          <a:xfrm>
            <a:off x="186" y="58"/>
            <a:ext cx="20" cy="7"/>
          </a:xfrm>
          <a:custGeom>
            <a:avLst/>
            <a:gdLst>
              <a:gd name="T0" fmla="*/ 336 w 408"/>
              <a:gd name="T1" fmla="*/ 56 h 141"/>
              <a:gd name="T2" fmla="*/ 321 w 408"/>
              <a:gd name="T3" fmla="*/ 70 h 141"/>
              <a:gd name="T4" fmla="*/ 321 w 408"/>
              <a:gd name="T5" fmla="*/ 91 h 141"/>
              <a:gd name="T6" fmla="*/ 336 w 408"/>
              <a:gd name="T7" fmla="*/ 105 h 141"/>
              <a:gd name="T8" fmla="*/ 358 w 408"/>
              <a:gd name="T9" fmla="*/ 105 h 141"/>
              <a:gd name="T10" fmla="*/ 372 w 408"/>
              <a:gd name="T11" fmla="*/ 91 h 141"/>
              <a:gd name="T12" fmla="*/ 372 w 408"/>
              <a:gd name="T13" fmla="*/ 70 h 141"/>
              <a:gd name="T14" fmla="*/ 358 w 408"/>
              <a:gd name="T15" fmla="*/ 56 h 141"/>
              <a:gd name="T16" fmla="*/ 66 w 408"/>
              <a:gd name="T17" fmla="*/ 54 h 141"/>
              <a:gd name="T18" fmla="*/ 46 w 408"/>
              <a:gd name="T19" fmla="*/ 62 h 141"/>
              <a:gd name="T20" fmla="*/ 38 w 408"/>
              <a:gd name="T21" fmla="*/ 80 h 141"/>
              <a:gd name="T22" fmla="*/ 46 w 408"/>
              <a:gd name="T23" fmla="*/ 99 h 141"/>
              <a:gd name="T24" fmla="*/ 66 w 408"/>
              <a:gd name="T25" fmla="*/ 107 h 141"/>
              <a:gd name="T26" fmla="*/ 86 w 408"/>
              <a:gd name="T27" fmla="*/ 99 h 141"/>
              <a:gd name="T28" fmla="*/ 95 w 408"/>
              <a:gd name="T29" fmla="*/ 80 h 141"/>
              <a:gd name="T30" fmla="*/ 86 w 408"/>
              <a:gd name="T31" fmla="*/ 62 h 141"/>
              <a:gd name="T32" fmla="*/ 66 w 408"/>
              <a:gd name="T33" fmla="*/ 54 h 141"/>
              <a:gd name="T34" fmla="*/ 383 w 408"/>
              <a:gd name="T35" fmla="*/ 0 h 141"/>
              <a:gd name="T36" fmla="*/ 408 w 408"/>
              <a:gd name="T37" fmla="*/ 3 h 141"/>
              <a:gd name="T38" fmla="*/ 406 w 408"/>
              <a:gd name="T39" fmla="*/ 95 h 141"/>
              <a:gd name="T40" fmla="*/ 389 w 408"/>
              <a:gd name="T41" fmla="*/ 123 h 141"/>
              <a:gd name="T42" fmla="*/ 361 w 408"/>
              <a:gd name="T43" fmla="*/ 139 h 141"/>
              <a:gd name="T44" fmla="*/ 65 w 408"/>
              <a:gd name="T45" fmla="*/ 141 h 141"/>
              <a:gd name="T46" fmla="*/ 33 w 408"/>
              <a:gd name="T47" fmla="*/ 133 h 141"/>
              <a:gd name="T48" fmla="*/ 10 w 408"/>
              <a:gd name="T49" fmla="*/ 110 h 141"/>
              <a:gd name="T50" fmla="*/ 0 w 408"/>
              <a:gd name="T51" fmla="*/ 78 h 141"/>
              <a:gd name="T52" fmla="*/ 9 w 408"/>
              <a:gd name="T53" fmla="*/ 2 h 141"/>
              <a:gd name="T54" fmla="*/ 38 w 408"/>
              <a:gd name="T55" fmla="*/ 0 h 141"/>
              <a:gd name="T56" fmla="*/ 79 w 408"/>
              <a:gd name="T57" fmla="*/ 3 h 141"/>
              <a:gd name="T58" fmla="*/ 126 w 408"/>
              <a:gd name="T59" fmla="*/ 15 h 141"/>
              <a:gd name="T60" fmla="*/ 174 w 408"/>
              <a:gd name="T61" fmla="*/ 40 h 141"/>
              <a:gd name="T62" fmla="*/ 205 w 408"/>
              <a:gd name="T63" fmla="*/ 65 h 141"/>
              <a:gd name="T64" fmla="*/ 237 w 408"/>
              <a:gd name="T65" fmla="*/ 38 h 141"/>
              <a:gd name="T66" fmla="*/ 291 w 408"/>
              <a:gd name="T67" fmla="*/ 11 h 141"/>
              <a:gd name="T68" fmla="*/ 342 w 408"/>
              <a:gd name="T69" fmla="*/ 1 h 14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</a:cxnLst>
            <a:rect l="0" t="0" r="r" b="b"/>
            <a:pathLst>
              <a:path w="408" h="141">
                <a:moveTo>
                  <a:pt x="347" y="54"/>
                </a:moveTo>
                <a:lnTo>
                  <a:pt x="336" y="56"/>
                </a:lnTo>
                <a:lnTo>
                  <a:pt x="327" y="62"/>
                </a:lnTo>
                <a:lnTo>
                  <a:pt x="321" y="70"/>
                </a:lnTo>
                <a:lnTo>
                  <a:pt x="319" y="80"/>
                </a:lnTo>
                <a:lnTo>
                  <a:pt x="321" y="91"/>
                </a:lnTo>
                <a:lnTo>
                  <a:pt x="327" y="99"/>
                </a:lnTo>
                <a:lnTo>
                  <a:pt x="336" y="105"/>
                </a:lnTo>
                <a:lnTo>
                  <a:pt x="347" y="107"/>
                </a:lnTo>
                <a:lnTo>
                  <a:pt x="358" y="105"/>
                </a:lnTo>
                <a:lnTo>
                  <a:pt x="366" y="99"/>
                </a:lnTo>
                <a:lnTo>
                  <a:pt x="372" y="91"/>
                </a:lnTo>
                <a:lnTo>
                  <a:pt x="374" y="80"/>
                </a:lnTo>
                <a:lnTo>
                  <a:pt x="372" y="70"/>
                </a:lnTo>
                <a:lnTo>
                  <a:pt x="366" y="62"/>
                </a:lnTo>
                <a:lnTo>
                  <a:pt x="358" y="56"/>
                </a:lnTo>
                <a:lnTo>
                  <a:pt x="347" y="54"/>
                </a:lnTo>
                <a:close/>
                <a:moveTo>
                  <a:pt x="66" y="54"/>
                </a:moveTo>
                <a:lnTo>
                  <a:pt x="56" y="56"/>
                </a:lnTo>
                <a:lnTo>
                  <a:pt x="46" y="62"/>
                </a:lnTo>
                <a:lnTo>
                  <a:pt x="40" y="70"/>
                </a:lnTo>
                <a:lnTo>
                  <a:pt x="38" y="80"/>
                </a:lnTo>
                <a:lnTo>
                  <a:pt x="40" y="91"/>
                </a:lnTo>
                <a:lnTo>
                  <a:pt x="46" y="99"/>
                </a:lnTo>
                <a:lnTo>
                  <a:pt x="56" y="105"/>
                </a:lnTo>
                <a:lnTo>
                  <a:pt x="66" y="107"/>
                </a:lnTo>
                <a:lnTo>
                  <a:pt x="77" y="105"/>
                </a:lnTo>
                <a:lnTo>
                  <a:pt x="86" y="99"/>
                </a:lnTo>
                <a:lnTo>
                  <a:pt x="91" y="91"/>
                </a:lnTo>
                <a:lnTo>
                  <a:pt x="95" y="80"/>
                </a:lnTo>
                <a:lnTo>
                  <a:pt x="91" y="70"/>
                </a:lnTo>
                <a:lnTo>
                  <a:pt x="86" y="62"/>
                </a:lnTo>
                <a:lnTo>
                  <a:pt x="77" y="56"/>
                </a:lnTo>
                <a:lnTo>
                  <a:pt x="66" y="54"/>
                </a:lnTo>
                <a:close/>
                <a:moveTo>
                  <a:pt x="364" y="0"/>
                </a:moveTo>
                <a:lnTo>
                  <a:pt x="383" y="0"/>
                </a:lnTo>
                <a:lnTo>
                  <a:pt x="399" y="2"/>
                </a:lnTo>
                <a:lnTo>
                  <a:pt x="408" y="3"/>
                </a:lnTo>
                <a:lnTo>
                  <a:pt x="408" y="78"/>
                </a:lnTo>
                <a:lnTo>
                  <a:pt x="406" y="95"/>
                </a:lnTo>
                <a:lnTo>
                  <a:pt x="400" y="110"/>
                </a:lnTo>
                <a:lnTo>
                  <a:pt x="389" y="123"/>
                </a:lnTo>
                <a:lnTo>
                  <a:pt x="377" y="133"/>
                </a:lnTo>
                <a:lnTo>
                  <a:pt x="361" y="139"/>
                </a:lnTo>
                <a:lnTo>
                  <a:pt x="343" y="141"/>
                </a:lnTo>
                <a:lnTo>
                  <a:pt x="65" y="141"/>
                </a:lnTo>
                <a:lnTo>
                  <a:pt x="48" y="139"/>
                </a:lnTo>
                <a:lnTo>
                  <a:pt x="33" y="133"/>
                </a:lnTo>
                <a:lnTo>
                  <a:pt x="19" y="123"/>
                </a:lnTo>
                <a:lnTo>
                  <a:pt x="10" y="110"/>
                </a:lnTo>
                <a:lnTo>
                  <a:pt x="2" y="95"/>
                </a:lnTo>
                <a:lnTo>
                  <a:pt x="0" y="78"/>
                </a:lnTo>
                <a:lnTo>
                  <a:pt x="0" y="4"/>
                </a:lnTo>
                <a:lnTo>
                  <a:pt x="9" y="2"/>
                </a:lnTo>
                <a:lnTo>
                  <a:pt x="21" y="1"/>
                </a:lnTo>
                <a:lnTo>
                  <a:pt x="38" y="0"/>
                </a:lnTo>
                <a:lnTo>
                  <a:pt x="57" y="1"/>
                </a:lnTo>
                <a:lnTo>
                  <a:pt x="79" y="3"/>
                </a:lnTo>
                <a:lnTo>
                  <a:pt x="102" y="7"/>
                </a:lnTo>
                <a:lnTo>
                  <a:pt x="126" y="15"/>
                </a:lnTo>
                <a:lnTo>
                  <a:pt x="150" y="25"/>
                </a:lnTo>
                <a:lnTo>
                  <a:pt x="174" y="40"/>
                </a:lnTo>
                <a:lnTo>
                  <a:pt x="197" y="59"/>
                </a:lnTo>
                <a:lnTo>
                  <a:pt x="205" y="65"/>
                </a:lnTo>
                <a:lnTo>
                  <a:pt x="211" y="59"/>
                </a:lnTo>
                <a:lnTo>
                  <a:pt x="237" y="38"/>
                </a:lnTo>
                <a:lnTo>
                  <a:pt x="264" y="22"/>
                </a:lnTo>
                <a:lnTo>
                  <a:pt x="291" y="11"/>
                </a:lnTo>
                <a:lnTo>
                  <a:pt x="318" y="4"/>
                </a:lnTo>
                <a:lnTo>
                  <a:pt x="342" y="1"/>
                </a:lnTo>
                <a:lnTo>
                  <a:pt x="364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34" name="Freeform 15">
            <a:extLst>
              <a:ext uri="{FF2B5EF4-FFF2-40B4-BE49-F238E27FC236}">
                <a16:creationId xmlns:a16="http://schemas.microsoft.com/office/drawing/2014/main" id="{BDECACB3-68E0-4C2A-A37E-C8E6C08350AD}"/>
              </a:ext>
            </a:extLst>
          </xdr:cNvPr>
          <xdr:cNvSpPr>
            <a:spLocks noEditPoints="1"/>
          </xdr:cNvSpPr>
        </xdr:nvSpPr>
        <xdr:spPr bwMode="auto">
          <a:xfrm>
            <a:off x="186" y="41"/>
            <a:ext cx="20" cy="19"/>
          </a:xfrm>
          <a:custGeom>
            <a:avLst/>
            <a:gdLst>
              <a:gd name="T0" fmla="*/ 225 w 408"/>
              <a:gd name="T1" fmla="*/ 86 h 365"/>
              <a:gd name="T2" fmla="*/ 215 w 408"/>
              <a:gd name="T3" fmla="*/ 100 h 365"/>
              <a:gd name="T4" fmla="*/ 217 w 408"/>
              <a:gd name="T5" fmla="*/ 156 h 365"/>
              <a:gd name="T6" fmla="*/ 233 w 408"/>
              <a:gd name="T7" fmla="*/ 168 h 365"/>
              <a:gd name="T8" fmla="*/ 386 w 408"/>
              <a:gd name="T9" fmla="*/ 194 h 365"/>
              <a:gd name="T10" fmla="*/ 395 w 408"/>
              <a:gd name="T11" fmla="*/ 180 h 365"/>
              <a:gd name="T12" fmla="*/ 392 w 408"/>
              <a:gd name="T13" fmla="*/ 125 h 365"/>
              <a:gd name="T14" fmla="*/ 377 w 408"/>
              <a:gd name="T15" fmla="*/ 113 h 365"/>
              <a:gd name="T16" fmla="*/ 179 w 408"/>
              <a:gd name="T17" fmla="*/ 86 h 365"/>
              <a:gd name="T18" fmla="*/ 26 w 408"/>
              <a:gd name="T19" fmla="*/ 118 h 365"/>
              <a:gd name="T20" fmla="*/ 17 w 408"/>
              <a:gd name="T21" fmla="*/ 135 h 365"/>
              <a:gd name="T22" fmla="*/ 20 w 408"/>
              <a:gd name="T23" fmla="*/ 189 h 365"/>
              <a:gd name="T24" fmla="*/ 36 w 408"/>
              <a:gd name="T25" fmla="*/ 194 h 365"/>
              <a:gd name="T26" fmla="*/ 188 w 408"/>
              <a:gd name="T27" fmla="*/ 163 h 365"/>
              <a:gd name="T28" fmla="*/ 197 w 408"/>
              <a:gd name="T29" fmla="*/ 146 h 365"/>
              <a:gd name="T30" fmla="*/ 195 w 408"/>
              <a:gd name="T31" fmla="*/ 92 h 365"/>
              <a:gd name="T32" fmla="*/ 179 w 408"/>
              <a:gd name="T33" fmla="*/ 86 h 365"/>
              <a:gd name="T34" fmla="*/ 192 w 408"/>
              <a:gd name="T35" fmla="*/ 14 h 365"/>
              <a:gd name="T36" fmla="*/ 175 w 408"/>
              <a:gd name="T37" fmla="*/ 30 h 365"/>
              <a:gd name="T38" fmla="*/ 175 w 408"/>
              <a:gd name="T39" fmla="*/ 53 h 365"/>
              <a:gd name="T40" fmla="*/ 192 w 408"/>
              <a:gd name="T41" fmla="*/ 69 h 365"/>
              <a:gd name="T42" fmla="*/ 216 w 408"/>
              <a:gd name="T43" fmla="*/ 69 h 365"/>
              <a:gd name="T44" fmla="*/ 233 w 408"/>
              <a:gd name="T45" fmla="*/ 53 h 365"/>
              <a:gd name="T46" fmla="*/ 233 w 408"/>
              <a:gd name="T47" fmla="*/ 30 h 365"/>
              <a:gd name="T48" fmla="*/ 216 w 408"/>
              <a:gd name="T49" fmla="*/ 14 h 365"/>
              <a:gd name="T50" fmla="*/ 75 w 408"/>
              <a:gd name="T51" fmla="*/ 0 h 365"/>
              <a:gd name="T52" fmla="*/ 353 w 408"/>
              <a:gd name="T53" fmla="*/ 3 h 365"/>
              <a:gd name="T54" fmla="*/ 386 w 408"/>
              <a:gd name="T55" fmla="*/ 21 h 365"/>
              <a:gd name="T56" fmla="*/ 406 w 408"/>
              <a:gd name="T57" fmla="*/ 52 h 365"/>
              <a:gd name="T58" fmla="*/ 408 w 408"/>
              <a:gd name="T59" fmla="*/ 310 h 365"/>
              <a:gd name="T60" fmla="*/ 380 w 408"/>
              <a:gd name="T61" fmla="*/ 307 h 365"/>
              <a:gd name="T62" fmla="*/ 337 w 408"/>
              <a:gd name="T63" fmla="*/ 308 h 365"/>
              <a:gd name="T64" fmla="*/ 285 w 408"/>
              <a:gd name="T65" fmla="*/ 319 h 365"/>
              <a:gd name="T66" fmla="*/ 231 w 408"/>
              <a:gd name="T67" fmla="*/ 345 h 365"/>
              <a:gd name="T68" fmla="*/ 177 w 408"/>
              <a:gd name="T69" fmla="*/ 345 h 365"/>
              <a:gd name="T70" fmla="*/ 123 w 408"/>
              <a:gd name="T71" fmla="*/ 319 h 365"/>
              <a:gd name="T72" fmla="*/ 71 w 408"/>
              <a:gd name="T73" fmla="*/ 309 h 365"/>
              <a:gd name="T74" fmla="*/ 28 w 408"/>
              <a:gd name="T75" fmla="*/ 308 h 365"/>
              <a:gd name="T76" fmla="*/ 0 w 408"/>
              <a:gd name="T77" fmla="*/ 310 h 365"/>
              <a:gd name="T78" fmla="*/ 3 w 408"/>
              <a:gd name="T79" fmla="*/ 52 h 365"/>
              <a:gd name="T80" fmla="*/ 22 w 408"/>
              <a:gd name="T81" fmla="*/ 21 h 365"/>
              <a:gd name="T82" fmla="*/ 55 w 408"/>
              <a:gd name="T83" fmla="*/ 3 h 36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</a:cxnLst>
            <a:rect l="0" t="0" r="r" b="b"/>
            <a:pathLst>
              <a:path w="408" h="365">
                <a:moveTo>
                  <a:pt x="233" y="86"/>
                </a:moveTo>
                <a:lnTo>
                  <a:pt x="225" y="86"/>
                </a:lnTo>
                <a:lnTo>
                  <a:pt x="217" y="92"/>
                </a:lnTo>
                <a:lnTo>
                  <a:pt x="215" y="100"/>
                </a:lnTo>
                <a:lnTo>
                  <a:pt x="215" y="146"/>
                </a:lnTo>
                <a:lnTo>
                  <a:pt x="217" y="156"/>
                </a:lnTo>
                <a:lnTo>
                  <a:pt x="225" y="163"/>
                </a:lnTo>
                <a:lnTo>
                  <a:pt x="233" y="168"/>
                </a:lnTo>
                <a:lnTo>
                  <a:pt x="377" y="194"/>
                </a:lnTo>
                <a:lnTo>
                  <a:pt x="386" y="194"/>
                </a:lnTo>
                <a:lnTo>
                  <a:pt x="392" y="189"/>
                </a:lnTo>
                <a:lnTo>
                  <a:pt x="395" y="180"/>
                </a:lnTo>
                <a:lnTo>
                  <a:pt x="395" y="135"/>
                </a:lnTo>
                <a:lnTo>
                  <a:pt x="392" y="125"/>
                </a:lnTo>
                <a:lnTo>
                  <a:pt x="386" y="118"/>
                </a:lnTo>
                <a:lnTo>
                  <a:pt x="377" y="113"/>
                </a:lnTo>
                <a:lnTo>
                  <a:pt x="233" y="86"/>
                </a:lnTo>
                <a:close/>
                <a:moveTo>
                  <a:pt x="179" y="86"/>
                </a:moveTo>
                <a:lnTo>
                  <a:pt x="36" y="113"/>
                </a:lnTo>
                <a:lnTo>
                  <a:pt x="26" y="118"/>
                </a:lnTo>
                <a:lnTo>
                  <a:pt x="20" y="125"/>
                </a:lnTo>
                <a:lnTo>
                  <a:pt x="17" y="135"/>
                </a:lnTo>
                <a:lnTo>
                  <a:pt x="17" y="180"/>
                </a:lnTo>
                <a:lnTo>
                  <a:pt x="20" y="189"/>
                </a:lnTo>
                <a:lnTo>
                  <a:pt x="26" y="194"/>
                </a:lnTo>
                <a:lnTo>
                  <a:pt x="36" y="194"/>
                </a:lnTo>
                <a:lnTo>
                  <a:pt x="179" y="168"/>
                </a:lnTo>
                <a:lnTo>
                  <a:pt x="188" y="163"/>
                </a:lnTo>
                <a:lnTo>
                  <a:pt x="195" y="156"/>
                </a:lnTo>
                <a:lnTo>
                  <a:pt x="197" y="146"/>
                </a:lnTo>
                <a:lnTo>
                  <a:pt x="197" y="100"/>
                </a:lnTo>
                <a:lnTo>
                  <a:pt x="195" y="92"/>
                </a:lnTo>
                <a:lnTo>
                  <a:pt x="188" y="86"/>
                </a:lnTo>
                <a:lnTo>
                  <a:pt x="179" y="86"/>
                </a:lnTo>
                <a:close/>
                <a:moveTo>
                  <a:pt x="205" y="11"/>
                </a:moveTo>
                <a:lnTo>
                  <a:pt x="192" y="14"/>
                </a:lnTo>
                <a:lnTo>
                  <a:pt x="183" y="20"/>
                </a:lnTo>
                <a:lnTo>
                  <a:pt x="175" y="30"/>
                </a:lnTo>
                <a:lnTo>
                  <a:pt x="173" y="41"/>
                </a:lnTo>
                <a:lnTo>
                  <a:pt x="175" y="53"/>
                </a:lnTo>
                <a:lnTo>
                  <a:pt x="183" y="62"/>
                </a:lnTo>
                <a:lnTo>
                  <a:pt x="192" y="69"/>
                </a:lnTo>
                <a:lnTo>
                  <a:pt x="205" y="71"/>
                </a:lnTo>
                <a:lnTo>
                  <a:pt x="216" y="69"/>
                </a:lnTo>
                <a:lnTo>
                  <a:pt x="227" y="62"/>
                </a:lnTo>
                <a:lnTo>
                  <a:pt x="233" y="53"/>
                </a:lnTo>
                <a:lnTo>
                  <a:pt x="235" y="41"/>
                </a:lnTo>
                <a:lnTo>
                  <a:pt x="233" y="30"/>
                </a:lnTo>
                <a:lnTo>
                  <a:pt x="227" y="20"/>
                </a:lnTo>
                <a:lnTo>
                  <a:pt x="216" y="14"/>
                </a:lnTo>
                <a:lnTo>
                  <a:pt x="205" y="11"/>
                </a:lnTo>
                <a:close/>
                <a:moveTo>
                  <a:pt x="75" y="0"/>
                </a:moveTo>
                <a:lnTo>
                  <a:pt x="334" y="0"/>
                </a:lnTo>
                <a:lnTo>
                  <a:pt x="353" y="3"/>
                </a:lnTo>
                <a:lnTo>
                  <a:pt x="371" y="10"/>
                </a:lnTo>
                <a:lnTo>
                  <a:pt x="386" y="21"/>
                </a:lnTo>
                <a:lnTo>
                  <a:pt x="399" y="35"/>
                </a:lnTo>
                <a:lnTo>
                  <a:pt x="406" y="52"/>
                </a:lnTo>
                <a:lnTo>
                  <a:pt x="408" y="71"/>
                </a:lnTo>
                <a:lnTo>
                  <a:pt x="408" y="310"/>
                </a:lnTo>
                <a:lnTo>
                  <a:pt x="396" y="308"/>
                </a:lnTo>
                <a:lnTo>
                  <a:pt x="380" y="307"/>
                </a:lnTo>
                <a:lnTo>
                  <a:pt x="360" y="307"/>
                </a:lnTo>
                <a:lnTo>
                  <a:pt x="337" y="308"/>
                </a:lnTo>
                <a:lnTo>
                  <a:pt x="312" y="312"/>
                </a:lnTo>
                <a:lnTo>
                  <a:pt x="285" y="319"/>
                </a:lnTo>
                <a:lnTo>
                  <a:pt x="258" y="330"/>
                </a:lnTo>
                <a:lnTo>
                  <a:pt x="231" y="345"/>
                </a:lnTo>
                <a:lnTo>
                  <a:pt x="205" y="365"/>
                </a:lnTo>
                <a:lnTo>
                  <a:pt x="177" y="345"/>
                </a:lnTo>
                <a:lnTo>
                  <a:pt x="150" y="330"/>
                </a:lnTo>
                <a:lnTo>
                  <a:pt x="123" y="319"/>
                </a:lnTo>
                <a:lnTo>
                  <a:pt x="97" y="313"/>
                </a:lnTo>
                <a:lnTo>
                  <a:pt x="71" y="309"/>
                </a:lnTo>
                <a:lnTo>
                  <a:pt x="48" y="307"/>
                </a:lnTo>
                <a:lnTo>
                  <a:pt x="28" y="308"/>
                </a:lnTo>
                <a:lnTo>
                  <a:pt x="12" y="309"/>
                </a:lnTo>
                <a:lnTo>
                  <a:pt x="0" y="310"/>
                </a:lnTo>
                <a:lnTo>
                  <a:pt x="0" y="71"/>
                </a:lnTo>
                <a:lnTo>
                  <a:pt x="3" y="52"/>
                </a:lnTo>
                <a:lnTo>
                  <a:pt x="11" y="35"/>
                </a:lnTo>
                <a:lnTo>
                  <a:pt x="22" y="21"/>
                </a:lnTo>
                <a:lnTo>
                  <a:pt x="37" y="10"/>
                </a:lnTo>
                <a:lnTo>
                  <a:pt x="55" y="3"/>
                </a:lnTo>
                <a:lnTo>
                  <a:pt x="75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35" name="Freeform 16">
            <a:extLst>
              <a:ext uri="{FF2B5EF4-FFF2-40B4-BE49-F238E27FC236}">
                <a16:creationId xmlns:a16="http://schemas.microsoft.com/office/drawing/2014/main" id="{418E2DA8-A910-448F-8E86-01D7981DDF7B}"/>
              </a:ext>
            </a:extLst>
          </xdr:cNvPr>
          <xdr:cNvSpPr>
            <a:spLocks/>
          </xdr:cNvSpPr>
        </xdr:nvSpPr>
        <xdr:spPr bwMode="auto">
          <a:xfrm>
            <a:off x="187" y="66"/>
            <a:ext cx="6" cy="4"/>
          </a:xfrm>
          <a:custGeom>
            <a:avLst/>
            <a:gdLst>
              <a:gd name="T0" fmla="*/ 91 w 117"/>
              <a:gd name="T1" fmla="*/ 0 h 79"/>
              <a:gd name="T2" fmla="*/ 117 w 117"/>
              <a:gd name="T3" fmla="*/ 0 h 79"/>
              <a:gd name="T4" fmla="*/ 50 w 117"/>
              <a:gd name="T5" fmla="*/ 79 h 79"/>
              <a:gd name="T6" fmla="*/ 0 w 117"/>
              <a:gd name="T7" fmla="*/ 79 h 79"/>
              <a:gd name="T8" fmla="*/ 91 w 117"/>
              <a:gd name="T9" fmla="*/ 0 h 7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17" h="79">
                <a:moveTo>
                  <a:pt x="91" y="0"/>
                </a:moveTo>
                <a:lnTo>
                  <a:pt x="117" y="0"/>
                </a:lnTo>
                <a:lnTo>
                  <a:pt x="50" y="79"/>
                </a:lnTo>
                <a:lnTo>
                  <a:pt x="0" y="79"/>
                </a:lnTo>
                <a:lnTo>
                  <a:pt x="91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36" name="Freeform 17">
            <a:extLst>
              <a:ext uri="{FF2B5EF4-FFF2-40B4-BE49-F238E27FC236}">
                <a16:creationId xmlns:a16="http://schemas.microsoft.com/office/drawing/2014/main" id="{C7E1F3DA-6E48-418A-B30B-616D413B74BB}"/>
              </a:ext>
            </a:extLst>
          </xdr:cNvPr>
          <xdr:cNvSpPr>
            <a:spLocks/>
          </xdr:cNvSpPr>
        </xdr:nvSpPr>
        <xdr:spPr bwMode="auto">
          <a:xfrm>
            <a:off x="200" y="66"/>
            <a:ext cx="6" cy="4"/>
          </a:xfrm>
          <a:custGeom>
            <a:avLst/>
            <a:gdLst>
              <a:gd name="T0" fmla="*/ 0 w 115"/>
              <a:gd name="T1" fmla="*/ 0 h 79"/>
              <a:gd name="T2" fmla="*/ 25 w 115"/>
              <a:gd name="T3" fmla="*/ 0 h 79"/>
              <a:gd name="T4" fmla="*/ 115 w 115"/>
              <a:gd name="T5" fmla="*/ 79 h 79"/>
              <a:gd name="T6" fmla="*/ 65 w 115"/>
              <a:gd name="T7" fmla="*/ 79 h 79"/>
              <a:gd name="T8" fmla="*/ 0 w 115"/>
              <a:gd name="T9" fmla="*/ 0 h 7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15" h="79">
                <a:moveTo>
                  <a:pt x="0" y="0"/>
                </a:moveTo>
                <a:lnTo>
                  <a:pt x="25" y="0"/>
                </a:lnTo>
                <a:lnTo>
                  <a:pt x="115" y="79"/>
                </a:lnTo>
                <a:lnTo>
                  <a:pt x="65" y="79"/>
                </a:lnTo>
                <a:lnTo>
                  <a:pt x="0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37" name="Freeform 18">
            <a:extLst>
              <a:ext uri="{FF2B5EF4-FFF2-40B4-BE49-F238E27FC236}">
                <a16:creationId xmlns:a16="http://schemas.microsoft.com/office/drawing/2014/main" id="{18AC954D-2C1C-4764-97A0-5F8B53204163}"/>
              </a:ext>
            </a:extLst>
          </xdr:cNvPr>
          <xdr:cNvSpPr>
            <a:spLocks noEditPoints="1"/>
          </xdr:cNvSpPr>
        </xdr:nvSpPr>
        <xdr:spPr bwMode="auto">
          <a:xfrm>
            <a:off x="171" y="30"/>
            <a:ext cx="51" cy="51"/>
          </a:xfrm>
          <a:custGeom>
            <a:avLst/>
            <a:gdLst>
              <a:gd name="T0" fmla="*/ 152 w 1018"/>
              <a:gd name="T1" fmla="*/ 19 h 976"/>
              <a:gd name="T2" fmla="*/ 100 w 1018"/>
              <a:gd name="T3" fmla="*/ 38 h 976"/>
              <a:gd name="T4" fmla="*/ 57 w 1018"/>
              <a:gd name="T5" fmla="*/ 73 h 976"/>
              <a:gd name="T6" fmla="*/ 28 w 1018"/>
              <a:gd name="T7" fmla="*/ 119 h 976"/>
              <a:gd name="T8" fmla="*/ 18 w 1018"/>
              <a:gd name="T9" fmla="*/ 175 h 976"/>
              <a:gd name="T10" fmla="*/ 20 w 1018"/>
              <a:gd name="T11" fmla="*/ 831 h 976"/>
              <a:gd name="T12" fmla="*/ 40 w 1018"/>
              <a:gd name="T13" fmla="*/ 882 h 976"/>
              <a:gd name="T14" fmla="*/ 77 w 1018"/>
              <a:gd name="T15" fmla="*/ 923 h 976"/>
              <a:gd name="T16" fmla="*/ 125 w 1018"/>
              <a:gd name="T17" fmla="*/ 950 h 976"/>
              <a:gd name="T18" fmla="*/ 182 w 1018"/>
              <a:gd name="T19" fmla="*/ 960 h 976"/>
              <a:gd name="T20" fmla="*/ 866 w 1018"/>
              <a:gd name="T21" fmla="*/ 957 h 976"/>
              <a:gd name="T22" fmla="*/ 920 w 1018"/>
              <a:gd name="T23" fmla="*/ 938 h 976"/>
              <a:gd name="T24" fmla="*/ 963 w 1018"/>
              <a:gd name="T25" fmla="*/ 904 h 976"/>
              <a:gd name="T26" fmla="*/ 991 w 1018"/>
              <a:gd name="T27" fmla="*/ 857 h 976"/>
              <a:gd name="T28" fmla="*/ 1001 w 1018"/>
              <a:gd name="T29" fmla="*/ 802 h 976"/>
              <a:gd name="T30" fmla="*/ 998 w 1018"/>
              <a:gd name="T31" fmla="*/ 147 h 976"/>
              <a:gd name="T32" fmla="*/ 978 w 1018"/>
              <a:gd name="T33" fmla="*/ 95 h 976"/>
              <a:gd name="T34" fmla="*/ 943 w 1018"/>
              <a:gd name="T35" fmla="*/ 54 h 976"/>
              <a:gd name="T36" fmla="*/ 893 w 1018"/>
              <a:gd name="T37" fmla="*/ 27 h 976"/>
              <a:gd name="T38" fmla="*/ 837 w 1018"/>
              <a:gd name="T39" fmla="*/ 17 h 976"/>
              <a:gd name="T40" fmla="*/ 182 w 1018"/>
              <a:gd name="T41" fmla="*/ 0 h 976"/>
              <a:gd name="T42" fmla="*/ 869 w 1018"/>
              <a:gd name="T43" fmla="*/ 3 h 976"/>
              <a:gd name="T44" fmla="*/ 928 w 1018"/>
              <a:gd name="T45" fmla="*/ 24 h 976"/>
              <a:gd name="T46" fmla="*/ 975 w 1018"/>
              <a:gd name="T47" fmla="*/ 62 h 976"/>
              <a:gd name="T48" fmla="*/ 1007 w 1018"/>
              <a:gd name="T49" fmla="*/ 113 h 976"/>
              <a:gd name="T50" fmla="*/ 1018 w 1018"/>
              <a:gd name="T51" fmla="*/ 175 h 976"/>
              <a:gd name="T52" fmla="*/ 1015 w 1018"/>
              <a:gd name="T53" fmla="*/ 834 h 976"/>
              <a:gd name="T54" fmla="*/ 993 w 1018"/>
              <a:gd name="T55" fmla="*/ 890 h 976"/>
              <a:gd name="T56" fmla="*/ 953 w 1018"/>
              <a:gd name="T57" fmla="*/ 935 h 976"/>
              <a:gd name="T58" fmla="*/ 900 w 1018"/>
              <a:gd name="T59" fmla="*/ 965 h 976"/>
              <a:gd name="T60" fmla="*/ 837 w 1018"/>
              <a:gd name="T61" fmla="*/ 976 h 976"/>
              <a:gd name="T62" fmla="*/ 150 w 1018"/>
              <a:gd name="T63" fmla="*/ 973 h 976"/>
              <a:gd name="T64" fmla="*/ 90 w 1018"/>
              <a:gd name="T65" fmla="*/ 952 h 976"/>
              <a:gd name="T66" fmla="*/ 43 w 1018"/>
              <a:gd name="T67" fmla="*/ 914 h 976"/>
              <a:gd name="T68" fmla="*/ 12 w 1018"/>
              <a:gd name="T69" fmla="*/ 863 h 976"/>
              <a:gd name="T70" fmla="*/ 0 w 1018"/>
              <a:gd name="T71" fmla="*/ 802 h 976"/>
              <a:gd name="T72" fmla="*/ 3 w 1018"/>
              <a:gd name="T73" fmla="*/ 143 h 976"/>
              <a:gd name="T74" fmla="*/ 25 w 1018"/>
              <a:gd name="T75" fmla="*/ 86 h 976"/>
              <a:gd name="T76" fmla="*/ 65 w 1018"/>
              <a:gd name="T77" fmla="*/ 41 h 976"/>
              <a:gd name="T78" fmla="*/ 119 w 1018"/>
              <a:gd name="T79" fmla="*/ 11 h 976"/>
              <a:gd name="T80" fmla="*/ 182 w 1018"/>
              <a:gd name="T81" fmla="*/ 0 h 9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</a:cxnLst>
            <a:rect l="0" t="0" r="r" b="b"/>
            <a:pathLst>
              <a:path w="1018" h="976">
                <a:moveTo>
                  <a:pt x="182" y="17"/>
                </a:moveTo>
                <a:lnTo>
                  <a:pt x="152" y="19"/>
                </a:lnTo>
                <a:lnTo>
                  <a:pt x="125" y="27"/>
                </a:lnTo>
                <a:lnTo>
                  <a:pt x="100" y="38"/>
                </a:lnTo>
                <a:lnTo>
                  <a:pt x="77" y="54"/>
                </a:lnTo>
                <a:lnTo>
                  <a:pt x="57" y="73"/>
                </a:lnTo>
                <a:lnTo>
                  <a:pt x="40" y="95"/>
                </a:lnTo>
                <a:lnTo>
                  <a:pt x="28" y="119"/>
                </a:lnTo>
                <a:lnTo>
                  <a:pt x="20" y="147"/>
                </a:lnTo>
                <a:lnTo>
                  <a:pt x="18" y="175"/>
                </a:lnTo>
                <a:lnTo>
                  <a:pt x="18" y="802"/>
                </a:lnTo>
                <a:lnTo>
                  <a:pt x="20" y="831"/>
                </a:lnTo>
                <a:lnTo>
                  <a:pt x="28" y="857"/>
                </a:lnTo>
                <a:lnTo>
                  <a:pt x="40" y="882"/>
                </a:lnTo>
                <a:lnTo>
                  <a:pt x="57" y="904"/>
                </a:lnTo>
                <a:lnTo>
                  <a:pt x="77" y="923"/>
                </a:lnTo>
                <a:lnTo>
                  <a:pt x="100" y="938"/>
                </a:lnTo>
                <a:lnTo>
                  <a:pt x="125" y="950"/>
                </a:lnTo>
                <a:lnTo>
                  <a:pt x="152" y="957"/>
                </a:lnTo>
                <a:lnTo>
                  <a:pt x="182" y="960"/>
                </a:lnTo>
                <a:lnTo>
                  <a:pt x="837" y="960"/>
                </a:lnTo>
                <a:lnTo>
                  <a:pt x="866" y="957"/>
                </a:lnTo>
                <a:lnTo>
                  <a:pt x="893" y="950"/>
                </a:lnTo>
                <a:lnTo>
                  <a:pt x="920" y="938"/>
                </a:lnTo>
                <a:lnTo>
                  <a:pt x="943" y="923"/>
                </a:lnTo>
                <a:lnTo>
                  <a:pt x="963" y="904"/>
                </a:lnTo>
                <a:lnTo>
                  <a:pt x="978" y="882"/>
                </a:lnTo>
                <a:lnTo>
                  <a:pt x="991" y="857"/>
                </a:lnTo>
                <a:lnTo>
                  <a:pt x="998" y="831"/>
                </a:lnTo>
                <a:lnTo>
                  <a:pt x="1001" y="802"/>
                </a:lnTo>
                <a:lnTo>
                  <a:pt x="1001" y="175"/>
                </a:lnTo>
                <a:lnTo>
                  <a:pt x="998" y="147"/>
                </a:lnTo>
                <a:lnTo>
                  <a:pt x="991" y="119"/>
                </a:lnTo>
                <a:lnTo>
                  <a:pt x="978" y="95"/>
                </a:lnTo>
                <a:lnTo>
                  <a:pt x="963" y="73"/>
                </a:lnTo>
                <a:lnTo>
                  <a:pt x="943" y="54"/>
                </a:lnTo>
                <a:lnTo>
                  <a:pt x="920" y="38"/>
                </a:lnTo>
                <a:lnTo>
                  <a:pt x="893" y="27"/>
                </a:lnTo>
                <a:lnTo>
                  <a:pt x="866" y="19"/>
                </a:lnTo>
                <a:lnTo>
                  <a:pt x="837" y="17"/>
                </a:lnTo>
                <a:lnTo>
                  <a:pt x="182" y="17"/>
                </a:lnTo>
                <a:close/>
                <a:moveTo>
                  <a:pt x="182" y="0"/>
                </a:moveTo>
                <a:lnTo>
                  <a:pt x="837" y="0"/>
                </a:lnTo>
                <a:lnTo>
                  <a:pt x="869" y="3"/>
                </a:lnTo>
                <a:lnTo>
                  <a:pt x="900" y="11"/>
                </a:lnTo>
                <a:lnTo>
                  <a:pt x="928" y="24"/>
                </a:lnTo>
                <a:lnTo>
                  <a:pt x="953" y="41"/>
                </a:lnTo>
                <a:lnTo>
                  <a:pt x="975" y="62"/>
                </a:lnTo>
                <a:lnTo>
                  <a:pt x="993" y="86"/>
                </a:lnTo>
                <a:lnTo>
                  <a:pt x="1007" y="113"/>
                </a:lnTo>
                <a:lnTo>
                  <a:pt x="1015" y="143"/>
                </a:lnTo>
                <a:lnTo>
                  <a:pt x="1018" y="175"/>
                </a:lnTo>
                <a:lnTo>
                  <a:pt x="1018" y="802"/>
                </a:lnTo>
                <a:lnTo>
                  <a:pt x="1015" y="834"/>
                </a:lnTo>
                <a:lnTo>
                  <a:pt x="1007" y="863"/>
                </a:lnTo>
                <a:lnTo>
                  <a:pt x="993" y="890"/>
                </a:lnTo>
                <a:lnTo>
                  <a:pt x="975" y="914"/>
                </a:lnTo>
                <a:lnTo>
                  <a:pt x="953" y="935"/>
                </a:lnTo>
                <a:lnTo>
                  <a:pt x="928" y="952"/>
                </a:lnTo>
                <a:lnTo>
                  <a:pt x="900" y="965"/>
                </a:lnTo>
                <a:lnTo>
                  <a:pt x="869" y="973"/>
                </a:lnTo>
                <a:lnTo>
                  <a:pt x="837" y="976"/>
                </a:lnTo>
                <a:lnTo>
                  <a:pt x="182" y="976"/>
                </a:lnTo>
                <a:lnTo>
                  <a:pt x="150" y="973"/>
                </a:lnTo>
                <a:lnTo>
                  <a:pt x="119" y="965"/>
                </a:lnTo>
                <a:lnTo>
                  <a:pt x="90" y="952"/>
                </a:lnTo>
                <a:lnTo>
                  <a:pt x="65" y="935"/>
                </a:lnTo>
                <a:lnTo>
                  <a:pt x="43" y="914"/>
                </a:lnTo>
                <a:lnTo>
                  <a:pt x="25" y="890"/>
                </a:lnTo>
                <a:lnTo>
                  <a:pt x="12" y="863"/>
                </a:lnTo>
                <a:lnTo>
                  <a:pt x="3" y="834"/>
                </a:lnTo>
                <a:lnTo>
                  <a:pt x="0" y="802"/>
                </a:lnTo>
                <a:lnTo>
                  <a:pt x="0" y="175"/>
                </a:lnTo>
                <a:lnTo>
                  <a:pt x="3" y="143"/>
                </a:lnTo>
                <a:lnTo>
                  <a:pt x="12" y="113"/>
                </a:lnTo>
                <a:lnTo>
                  <a:pt x="25" y="86"/>
                </a:lnTo>
                <a:lnTo>
                  <a:pt x="43" y="62"/>
                </a:lnTo>
                <a:lnTo>
                  <a:pt x="65" y="41"/>
                </a:lnTo>
                <a:lnTo>
                  <a:pt x="90" y="24"/>
                </a:lnTo>
                <a:lnTo>
                  <a:pt x="119" y="11"/>
                </a:lnTo>
                <a:lnTo>
                  <a:pt x="150" y="3"/>
                </a:lnTo>
                <a:lnTo>
                  <a:pt x="182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38" name="Freeform 19">
            <a:extLst>
              <a:ext uri="{FF2B5EF4-FFF2-40B4-BE49-F238E27FC236}">
                <a16:creationId xmlns:a16="http://schemas.microsoft.com/office/drawing/2014/main" id="{80F89516-7F8C-4637-A001-FFFEFAA70E2D}"/>
              </a:ext>
            </a:extLst>
          </xdr:cNvPr>
          <xdr:cNvSpPr>
            <a:spLocks noEditPoints="1"/>
          </xdr:cNvSpPr>
        </xdr:nvSpPr>
        <xdr:spPr bwMode="auto">
          <a:xfrm>
            <a:off x="237" y="44"/>
            <a:ext cx="30" cy="23"/>
          </a:xfrm>
          <a:custGeom>
            <a:avLst/>
            <a:gdLst>
              <a:gd name="T0" fmla="*/ 482 w 594"/>
              <a:gd name="T1" fmla="*/ 190 h 431"/>
              <a:gd name="T2" fmla="*/ 465 w 594"/>
              <a:gd name="T3" fmla="*/ 211 h 431"/>
              <a:gd name="T4" fmla="*/ 465 w 594"/>
              <a:gd name="T5" fmla="*/ 237 h 431"/>
              <a:gd name="T6" fmla="*/ 480 w 594"/>
              <a:gd name="T7" fmla="*/ 257 h 431"/>
              <a:gd name="T8" fmla="*/ 504 w 594"/>
              <a:gd name="T9" fmla="*/ 264 h 431"/>
              <a:gd name="T10" fmla="*/ 528 w 594"/>
              <a:gd name="T11" fmla="*/ 257 h 431"/>
              <a:gd name="T12" fmla="*/ 544 w 594"/>
              <a:gd name="T13" fmla="*/ 237 h 431"/>
              <a:gd name="T14" fmla="*/ 543 w 594"/>
              <a:gd name="T15" fmla="*/ 211 h 431"/>
              <a:gd name="T16" fmla="*/ 526 w 594"/>
              <a:gd name="T17" fmla="*/ 190 h 431"/>
              <a:gd name="T18" fmla="*/ 495 w 594"/>
              <a:gd name="T19" fmla="*/ 185 h 431"/>
              <a:gd name="T20" fmla="*/ 70 w 594"/>
              <a:gd name="T21" fmla="*/ 190 h 431"/>
              <a:gd name="T22" fmla="*/ 53 w 594"/>
              <a:gd name="T23" fmla="*/ 211 h 431"/>
              <a:gd name="T24" fmla="*/ 52 w 594"/>
              <a:gd name="T25" fmla="*/ 237 h 431"/>
              <a:gd name="T26" fmla="*/ 67 w 594"/>
              <a:gd name="T27" fmla="*/ 257 h 431"/>
              <a:gd name="T28" fmla="*/ 92 w 594"/>
              <a:gd name="T29" fmla="*/ 264 h 431"/>
              <a:gd name="T30" fmla="*/ 116 w 594"/>
              <a:gd name="T31" fmla="*/ 257 h 431"/>
              <a:gd name="T32" fmla="*/ 130 w 594"/>
              <a:gd name="T33" fmla="*/ 237 h 431"/>
              <a:gd name="T34" fmla="*/ 130 w 594"/>
              <a:gd name="T35" fmla="*/ 211 h 431"/>
              <a:gd name="T36" fmla="*/ 113 w 594"/>
              <a:gd name="T37" fmla="*/ 190 h 431"/>
              <a:gd name="T38" fmla="*/ 82 w 594"/>
              <a:gd name="T39" fmla="*/ 185 h 431"/>
              <a:gd name="T40" fmla="*/ 153 w 594"/>
              <a:gd name="T41" fmla="*/ 37 h 431"/>
              <a:gd name="T42" fmla="*/ 145 w 594"/>
              <a:gd name="T43" fmla="*/ 43 h 431"/>
              <a:gd name="T44" fmla="*/ 99 w 594"/>
              <a:gd name="T45" fmla="*/ 147 h 431"/>
              <a:gd name="T46" fmla="*/ 450 w 594"/>
              <a:gd name="T47" fmla="*/ 46 h 431"/>
              <a:gd name="T48" fmla="*/ 445 w 594"/>
              <a:gd name="T49" fmla="*/ 39 h 431"/>
              <a:gd name="T50" fmla="*/ 437 w 594"/>
              <a:gd name="T51" fmla="*/ 37 h 431"/>
              <a:gd name="T52" fmla="*/ 154 w 594"/>
              <a:gd name="T53" fmla="*/ 0 h 431"/>
              <a:gd name="T54" fmla="*/ 454 w 594"/>
              <a:gd name="T55" fmla="*/ 2 h 431"/>
              <a:gd name="T56" fmla="*/ 482 w 594"/>
              <a:gd name="T57" fmla="*/ 19 h 431"/>
              <a:gd name="T58" fmla="*/ 540 w 594"/>
              <a:gd name="T59" fmla="*/ 147 h 431"/>
              <a:gd name="T60" fmla="*/ 562 w 594"/>
              <a:gd name="T61" fmla="*/ 150 h 431"/>
              <a:gd name="T62" fmla="*/ 586 w 594"/>
              <a:gd name="T63" fmla="*/ 165 h 431"/>
              <a:gd name="T64" fmla="*/ 594 w 594"/>
              <a:gd name="T65" fmla="*/ 191 h 431"/>
              <a:gd name="T66" fmla="*/ 550 w 594"/>
              <a:gd name="T67" fmla="*/ 344 h 431"/>
              <a:gd name="T68" fmla="*/ 550 w 594"/>
              <a:gd name="T69" fmla="*/ 367 h 431"/>
              <a:gd name="T70" fmla="*/ 551 w 594"/>
              <a:gd name="T71" fmla="*/ 389 h 431"/>
              <a:gd name="T72" fmla="*/ 543 w 594"/>
              <a:gd name="T73" fmla="*/ 414 h 431"/>
              <a:gd name="T74" fmla="*/ 521 w 594"/>
              <a:gd name="T75" fmla="*/ 429 h 431"/>
              <a:gd name="T76" fmla="*/ 492 w 594"/>
              <a:gd name="T77" fmla="*/ 429 h 431"/>
              <a:gd name="T78" fmla="*/ 471 w 594"/>
              <a:gd name="T79" fmla="*/ 414 h 431"/>
              <a:gd name="T80" fmla="*/ 463 w 594"/>
              <a:gd name="T81" fmla="*/ 389 h 431"/>
              <a:gd name="T82" fmla="*/ 133 w 594"/>
              <a:gd name="T83" fmla="*/ 344 h 431"/>
              <a:gd name="T84" fmla="*/ 130 w 594"/>
              <a:gd name="T85" fmla="*/ 402 h 431"/>
              <a:gd name="T86" fmla="*/ 115 w 594"/>
              <a:gd name="T87" fmla="*/ 423 h 431"/>
              <a:gd name="T88" fmla="*/ 89 w 594"/>
              <a:gd name="T89" fmla="*/ 431 h 431"/>
              <a:gd name="T90" fmla="*/ 62 w 594"/>
              <a:gd name="T91" fmla="*/ 423 h 431"/>
              <a:gd name="T92" fmla="*/ 47 w 594"/>
              <a:gd name="T93" fmla="*/ 402 h 431"/>
              <a:gd name="T94" fmla="*/ 45 w 594"/>
              <a:gd name="T95" fmla="*/ 380 h 431"/>
              <a:gd name="T96" fmla="*/ 46 w 594"/>
              <a:gd name="T97" fmla="*/ 354 h 431"/>
              <a:gd name="T98" fmla="*/ 0 w 594"/>
              <a:gd name="T99" fmla="*/ 344 h 431"/>
              <a:gd name="T100" fmla="*/ 3 w 594"/>
              <a:gd name="T101" fmla="*/ 177 h 431"/>
              <a:gd name="T102" fmla="*/ 19 w 594"/>
              <a:gd name="T103" fmla="*/ 156 h 431"/>
              <a:gd name="T104" fmla="*/ 47 w 594"/>
              <a:gd name="T105" fmla="*/ 147 h 431"/>
              <a:gd name="T106" fmla="*/ 103 w 594"/>
              <a:gd name="T107" fmla="*/ 32 h 431"/>
              <a:gd name="T108" fmla="*/ 123 w 594"/>
              <a:gd name="T109" fmla="*/ 9 h 431"/>
              <a:gd name="T110" fmla="*/ 154 w 594"/>
              <a:gd name="T111" fmla="*/ 0 h 4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</a:cxnLst>
            <a:rect l="0" t="0" r="r" b="b"/>
            <a:pathLst>
              <a:path w="594" h="431">
                <a:moveTo>
                  <a:pt x="495" y="185"/>
                </a:moveTo>
                <a:lnTo>
                  <a:pt x="482" y="190"/>
                </a:lnTo>
                <a:lnTo>
                  <a:pt x="472" y="199"/>
                </a:lnTo>
                <a:lnTo>
                  <a:pt x="465" y="211"/>
                </a:lnTo>
                <a:lnTo>
                  <a:pt x="463" y="225"/>
                </a:lnTo>
                <a:lnTo>
                  <a:pt x="465" y="237"/>
                </a:lnTo>
                <a:lnTo>
                  <a:pt x="470" y="248"/>
                </a:lnTo>
                <a:lnTo>
                  <a:pt x="480" y="257"/>
                </a:lnTo>
                <a:lnTo>
                  <a:pt x="491" y="262"/>
                </a:lnTo>
                <a:lnTo>
                  <a:pt x="504" y="264"/>
                </a:lnTo>
                <a:lnTo>
                  <a:pt x="517" y="262"/>
                </a:lnTo>
                <a:lnTo>
                  <a:pt x="528" y="257"/>
                </a:lnTo>
                <a:lnTo>
                  <a:pt x="537" y="248"/>
                </a:lnTo>
                <a:lnTo>
                  <a:pt x="544" y="237"/>
                </a:lnTo>
                <a:lnTo>
                  <a:pt x="546" y="225"/>
                </a:lnTo>
                <a:lnTo>
                  <a:pt x="543" y="211"/>
                </a:lnTo>
                <a:lnTo>
                  <a:pt x="536" y="199"/>
                </a:lnTo>
                <a:lnTo>
                  <a:pt x="526" y="190"/>
                </a:lnTo>
                <a:lnTo>
                  <a:pt x="512" y="185"/>
                </a:lnTo>
                <a:lnTo>
                  <a:pt x="495" y="185"/>
                </a:lnTo>
                <a:close/>
                <a:moveTo>
                  <a:pt x="82" y="185"/>
                </a:moveTo>
                <a:lnTo>
                  <a:pt x="70" y="190"/>
                </a:lnTo>
                <a:lnTo>
                  <a:pt x="59" y="199"/>
                </a:lnTo>
                <a:lnTo>
                  <a:pt x="53" y="211"/>
                </a:lnTo>
                <a:lnTo>
                  <a:pt x="50" y="225"/>
                </a:lnTo>
                <a:lnTo>
                  <a:pt x="52" y="237"/>
                </a:lnTo>
                <a:lnTo>
                  <a:pt x="58" y="248"/>
                </a:lnTo>
                <a:lnTo>
                  <a:pt x="67" y="257"/>
                </a:lnTo>
                <a:lnTo>
                  <a:pt x="78" y="262"/>
                </a:lnTo>
                <a:lnTo>
                  <a:pt x="92" y="264"/>
                </a:lnTo>
                <a:lnTo>
                  <a:pt x="104" y="262"/>
                </a:lnTo>
                <a:lnTo>
                  <a:pt x="116" y="257"/>
                </a:lnTo>
                <a:lnTo>
                  <a:pt x="125" y="248"/>
                </a:lnTo>
                <a:lnTo>
                  <a:pt x="130" y="237"/>
                </a:lnTo>
                <a:lnTo>
                  <a:pt x="133" y="225"/>
                </a:lnTo>
                <a:lnTo>
                  <a:pt x="130" y="211"/>
                </a:lnTo>
                <a:lnTo>
                  <a:pt x="123" y="199"/>
                </a:lnTo>
                <a:lnTo>
                  <a:pt x="113" y="190"/>
                </a:lnTo>
                <a:lnTo>
                  <a:pt x="100" y="185"/>
                </a:lnTo>
                <a:lnTo>
                  <a:pt x="82" y="185"/>
                </a:lnTo>
                <a:close/>
                <a:moveTo>
                  <a:pt x="156" y="37"/>
                </a:moveTo>
                <a:lnTo>
                  <a:pt x="153" y="37"/>
                </a:lnTo>
                <a:lnTo>
                  <a:pt x="148" y="39"/>
                </a:lnTo>
                <a:lnTo>
                  <a:pt x="145" y="43"/>
                </a:lnTo>
                <a:lnTo>
                  <a:pt x="143" y="46"/>
                </a:lnTo>
                <a:lnTo>
                  <a:pt x="99" y="147"/>
                </a:lnTo>
                <a:lnTo>
                  <a:pt x="495" y="147"/>
                </a:lnTo>
                <a:lnTo>
                  <a:pt x="450" y="46"/>
                </a:lnTo>
                <a:lnTo>
                  <a:pt x="448" y="43"/>
                </a:lnTo>
                <a:lnTo>
                  <a:pt x="445" y="39"/>
                </a:lnTo>
                <a:lnTo>
                  <a:pt x="441" y="37"/>
                </a:lnTo>
                <a:lnTo>
                  <a:pt x="437" y="37"/>
                </a:lnTo>
                <a:lnTo>
                  <a:pt x="156" y="37"/>
                </a:lnTo>
                <a:close/>
                <a:moveTo>
                  <a:pt x="154" y="0"/>
                </a:moveTo>
                <a:lnTo>
                  <a:pt x="439" y="0"/>
                </a:lnTo>
                <a:lnTo>
                  <a:pt x="454" y="2"/>
                </a:lnTo>
                <a:lnTo>
                  <a:pt x="469" y="9"/>
                </a:lnTo>
                <a:lnTo>
                  <a:pt x="482" y="19"/>
                </a:lnTo>
                <a:lnTo>
                  <a:pt x="490" y="32"/>
                </a:lnTo>
                <a:lnTo>
                  <a:pt x="540" y="147"/>
                </a:lnTo>
                <a:lnTo>
                  <a:pt x="548" y="147"/>
                </a:lnTo>
                <a:lnTo>
                  <a:pt x="562" y="150"/>
                </a:lnTo>
                <a:lnTo>
                  <a:pt x="575" y="156"/>
                </a:lnTo>
                <a:lnTo>
                  <a:pt x="586" y="165"/>
                </a:lnTo>
                <a:lnTo>
                  <a:pt x="592" y="177"/>
                </a:lnTo>
                <a:lnTo>
                  <a:pt x="594" y="191"/>
                </a:lnTo>
                <a:lnTo>
                  <a:pt x="594" y="344"/>
                </a:lnTo>
                <a:lnTo>
                  <a:pt x="550" y="344"/>
                </a:lnTo>
                <a:lnTo>
                  <a:pt x="550" y="354"/>
                </a:lnTo>
                <a:lnTo>
                  <a:pt x="550" y="367"/>
                </a:lnTo>
                <a:lnTo>
                  <a:pt x="551" y="380"/>
                </a:lnTo>
                <a:lnTo>
                  <a:pt x="551" y="389"/>
                </a:lnTo>
                <a:lnTo>
                  <a:pt x="549" y="402"/>
                </a:lnTo>
                <a:lnTo>
                  <a:pt x="543" y="414"/>
                </a:lnTo>
                <a:lnTo>
                  <a:pt x="532" y="423"/>
                </a:lnTo>
                <a:lnTo>
                  <a:pt x="521" y="429"/>
                </a:lnTo>
                <a:lnTo>
                  <a:pt x="507" y="431"/>
                </a:lnTo>
                <a:lnTo>
                  <a:pt x="492" y="429"/>
                </a:lnTo>
                <a:lnTo>
                  <a:pt x="481" y="423"/>
                </a:lnTo>
                <a:lnTo>
                  <a:pt x="471" y="414"/>
                </a:lnTo>
                <a:lnTo>
                  <a:pt x="465" y="402"/>
                </a:lnTo>
                <a:lnTo>
                  <a:pt x="463" y="389"/>
                </a:lnTo>
                <a:lnTo>
                  <a:pt x="463" y="344"/>
                </a:lnTo>
                <a:lnTo>
                  <a:pt x="133" y="344"/>
                </a:lnTo>
                <a:lnTo>
                  <a:pt x="133" y="389"/>
                </a:lnTo>
                <a:lnTo>
                  <a:pt x="130" y="402"/>
                </a:lnTo>
                <a:lnTo>
                  <a:pt x="124" y="414"/>
                </a:lnTo>
                <a:lnTo>
                  <a:pt x="115" y="423"/>
                </a:lnTo>
                <a:lnTo>
                  <a:pt x="102" y="429"/>
                </a:lnTo>
                <a:lnTo>
                  <a:pt x="89" y="431"/>
                </a:lnTo>
                <a:lnTo>
                  <a:pt x="75" y="429"/>
                </a:lnTo>
                <a:lnTo>
                  <a:pt x="62" y="423"/>
                </a:lnTo>
                <a:lnTo>
                  <a:pt x="53" y="414"/>
                </a:lnTo>
                <a:lnTo>
                  <a:pt x="47" y="402"/>
                </a:lnTo>
                <a:lnTo>
                  <a:pt x="45" y="389"/>
                </a:lnTo>
                <a:lnTo>
                  <a:pt x="45" y="380"/>
                </a:lnTo>
                <a:lnTo>
                  <a:pt x="45" y="367"/>
                </a:lnTo>
                <a:lnTo>
                  <a:pt x="46" y="354"/>
                </a:lnTo>
                <a:lnTo>
                  <a:pt x="46" y="344"/>
                </a:lnTo>
                <a:lnTo>
                  <a:pt x="0" y="344"/>
                </a:lnTo>
                <a:lnTo>
                  <a:pt x="0" y="191"/>
                </a:lnTo>
                <a:lnTo>
                  <a:pt x="3" y="177"/>
                </a:lnTo>
                <a:lnTo>
                  <a:pt x="9" y="165"/>
                </a:lnTo>
                <a:lnTo>
                  <a:pt x="19" y="156"/>
                </a:lnTo>
                <a:lnTo>
                  <a:pt x="32" y="150"/>
                </a:lnTo>
                <a:lnTo>
                  <a:pt x="47" y="147"/>
                </a:lnTo>
                <a:lnTo>
                  <a:pt x="53" y="147"/>
                </a:lnTo>
                <a:lnTo>
                  <a:pt x="103" y="32"/>
                </a:lnTo>
                <a:lnTo>
                  <a:pt x="112" y="19"/>
                </a:lnTo>
                <a:lnTo>
                  <a:pt x="123" y="9"/>
                </a:lnTo>
                <a:lnTo>
                  <a:pt x="138" y="2"/>
                </a:lnTo>
                <a:lnTo>
                  <a:pt x="154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39" name="Freeform 20">
            <a:extLst>
              <a:ext uri="{FF2B5EF4-FFF2-40B4-BE49-F238E27FC236}">
                <a16:creationId xmlns:a16="http://schemas.microsoft.com/office/drawing/2014/main" id="{FB256F7E-A79B-431D-9B6B-304AB7D49B89}"/>
              </a:ext>
            </a:extLst>
          </xdr:cNvPr>
          <xdr:cNvSpPr>
            <a:spLocks noEditPoints="1"/>
          </xdr:cNvSpPr>
        </xdr:nvSpPr>
        <xdr:spPr bwMode="auto">
          <a:xfrm>
            <a:off x="226" y="30"/>
            <a:ext cx="51" cy="51"/>
          </a:xfrm>
          <a:custGeom>
            <a:avLst/>
            <a:gdLst>
              <a:gd name="T0" fmla="*/ 152 w 1017"/>
              <a:gd name="T1" fmla="*/ 19 h 976"/>
              <a:gd name="T2" fmla="*/ 98 w 1017"/>
              <a:gd name="T3" fmla="*/ 38 h 976"/>
              <a:gd name="T4" fmla="*/ 55 w 1017"/>
              <a:gd name="T5" fmla="*/ 73 h 976"/>
              <a:gd name="T6" fmla="*/ 27 w 1017"/>
              <a:gd name="T7" fmla="*/ 119 h 976"/>
              <a:gd name="T8" fmla="*/ 16 w 1017"/>
              <a:gd name="T9" fmla="*/ 175 h 976"/>
              <a:gd name="T10" fmla="*/ 20 w 1017"/>
              <a:gd name="T11" fmla="*/ 831 h 976"/>
              <a:gd name="T12" fmla="*/ 38 w 1017"/>
              <a:gd name="T13" fmla="*/ 882 h 976"/>
              <a:gd name="T14" fmla="*/ 75 w 1017"/>
              <a:gd name="T15" fmla="*/ 923 h 976"/>
              <a:gd name="T16" fmla="*/ 123 w 1017"/>
              <a:gd name="T17" fmla="*/ 950 h 976"/>
              <a:gd name="T18" fmla="*/ 181 w 1017"/>
              <a:gd name="T19" fmla="*/ 960 h 976"/>
              <a:gd name="T20" fmla="*/ 865 w 1017"/>
              <a:gd name="T21" fmla="*/ 957 h 976"/>
              <a:gd name="T22" fmla="*/ 918 w 1017"/>
              <a:gd name="T23" fmla="*/ 938 h 976"/>
              <a:gd name="T24" fmla="*/ 961 w 1017"/>
              <a:gd name="T25" fmla="*/ 904 h 976"/>
              <a:gd name="T26" fmla="*/ 989 w 1017"/>
              <a:gd name="T27" fmla="*/ 857 h 976"/>
              <a:gd name="T28" fmla="*/ 1000 w 1017"/>
              <a:gd name="T29" fmla="*/ 802 h 976"/>
              <a:gd name="T30" fmla="*/ 997 w 1017"/>
              <a:gd name="T31" fmla="*/ 147 h 976"/>
              <a:gd name="T32" fmla="*/ 977 w 1017"/>
              <a:gd name="T33" fmla="*/ 95 h 976"/>
              <a:gd name="T34" fmla="*/ 941 w 1017"/>
              <a:gd name="T35" fmla="*/ 54 h 976"/>
              <a:gd name="T36" fmla="*/ 893 w 1017"/>
              <a:gd name="T37" fmla="*/ 27 h 976"/>
              <a:gd name="T38" fmla="*/ 835 w 1017"/>
              <a:gd name="T39" fmla="*/ 17 h 976"/>
              <a:gd name="T40" fmla="*/ 181 w 1017"/>
              <a:gd name="T41" fmla="*/ 0 h 976"/>
              <a:gd name="T42" fmla="*/ 868 w 1017"/>
              <a:gd name="T43" fmla="*/ 3 h 976"/>
              <a:gd name="T44" fmla="*/ 927 w 1017"/>
              <a:gd name="T45" fmla="*/ 24 h 976"/>
              <a:gd name="T46" fmla="*/ 974 w 1017"/>
              <a:gd name="T47" fmla="*/ 62 h 976"/>
              <a:gd name="T48" fmla="*/ 1005 w 1017"/>
              <a:gd name="T49" fmla="*/ 113 h 976"/>
              <a:gd name="T50" fmla="*/ 1017 w 1017"/>
              <a:gd name="T51" fmla="*/ 175 h 976"/>
              <a:gd name="T52" fmla="*/ 1014 w 1017"/>
              <a:gd name="T53" fmla="*/ 834 h 976"/>
              <a:gd name="T54" fmla="*/ 992 w 1017"/>
              <a:gd name="T55" fmla="*/ 890 h 976"/>
              <a:gd name="T56" fmla="*/ 952 w 1017"/>
              <a:gd name="T57" fmla="*/ 935 h 976"/>
              <a:gd name="T58" fmla="*/ 898 w 1017"/>
              <a:gd name="T59" fmla="*/ 965 h 976"/>
              <a:gd name="T60" fmla="*/ 835 w 1017"/>
              <a:gd name="T61" fmla="*/ 976 h 976"/>
              <a:gd name="T62" fmla="*/ 149 w 1017"/>
              <a:gd name="T63" fmla="*/ 973 h 976"/>
              <a:gd name="T64" fmla="*/ 90 w 1017"/>
              <a:gd name="T65" fmla="*/ 952 h 976"/>
              <a:gd name="T66" fmla="*/ 42 w 1017"/>
              <a:gd name="T67" fmla="*/ 914 h 976"/>
              <a:gd name="T68" fmla="*/ 10 w 1017"/>
              <a:gd name="T69" fmla="*/ 863 h 976"/>
              <a:gd name="T70" fmla="*/ 0 w 1017"/>
              <a:gd name="T71" fmla="*/ 802 h 976"/>
              <a:gd name="T72" fmla="*/ 2 w 1017"/>
              <a:gd name="T73" fmla="*/ 143 h 976"/>
              <a:gd name="T74" fmla="*/ 24 w 1017"/>
              <a:gd name="T75" fmla="*/ 86 h 976"/>
              <a:gd name="T76" fmla="*/ 64 w 1017"/>
              <a:gd name="T77" fmla="*/ 41 h 976"/>
              <a:gd name="T78" fmla="*/ 118 w 1017"/>
              <a:gd name="T79" fmla="*/ 11 h 976"/>
              <a:gd name="T80" fmla="*/ 181 w 1017"/>
              <a:gd name="T81" fmla="*/ 0 h 9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</a:cxnLst>
            <a:rect l="0" t="0" r="r" b="b"/>
            <a:pathLst>
              <a:path w="1017" h="976">
                <a:moveTo>
                  <a:pt x="181" y="17"/>
                </a:moveTo>
                <a:lnTo>
                  <a:pt x="152" y="19"/>
                </a:lnTo>
                <a:lnTo>
                  <a:pt x="123" y="27"/>
                </a:lnTo>
                <a:lnTo>
                  <a:pt x="98" y="38"/>
                </a:lnTo>
                <a:lnTo>
                  <a:pt x="75" y="54"/>
                </a:lnTo>
                <a:lnTo>
                  <a:pt x="55" y="73"/>
                </a:lnTo>
                <a:lnTo>
                  <a:pt x="38" y="95"/>
                </a:lnTo>
                <a:lnTo>
                  <a:pt x="27" y="119"/>
                </a:lnTo>
                <a:lnTo>
                  <a:pt x="20" y="147"/>
                </a:lnTo>
                <a:lnTo>
                  <a:pt x="16" y="175"/>
                </a:lnTo>
                <a:lnTo>
                  <a:pt x="16" y="802"/>
                </a:lnTo>
                <a:lnTo>
                  <a:pt x="20" y="831"/>
                </a:lnTo>
                <a:lnTo>
                  <a:pt x="27" y="857"/>
                </a:lnTo>
                <a:lnTo>
                  <a:pt x="38" y="882"/>
                </a:lnTo>
                <a:lnTo>
                  <a:pt x="55" y="904"/>
                </a:lnTo>
                <a:lnTo>
                  <a:pt x="75" y="923"/>
                </a:lnTo>
                <a:lnTo>
                  <a:pt x="98" y="938"/>
                </a:lnTo>
                <a:lnTo>
                  <a:pt x="123" y="950"/>
                </a:lnTo>
                <a:lnTo>
                  <a:pt x="152" y="957"/>
                </a:lnTo>
                <a:lnTo>
                  <a:pt x="181" y="960"/>
                </a:lnTo>
                <a:lnTo>
                  <a:pt x="835" y="960"/>
                </a:lnTo>
                <a:lnTo>
                  <a:pt x="865" y="957"/>
                </a:lnTo>
                <a:lnTo>
                  <a:pt x="893" y="950"/>
                </a:lnTo>
                <a:lnTo>
                  <a:pt x="918" y="938"/>
                </a:lnTo>
                <a:lnTo>
                  <a:pt x="941" y="923"/>
                </a:lnTo>
                <a:lnTo>
                  <a:pt x="961" y="904"/>
                </a:lnTo>
                <a:lnTo>
                  <a:pt x="977" y="882"/>
                </a:lnTo>
                <a:lnTo>
                  <a:pt x="989" y="857"/>
                </a:lnTo>
                <a:lnTo>
                  <a:pt x="997" y="831"/>
                </a:lnTo>
                <a:lnTo>
                  <a:pt x="1000" y="802"/>
                </a:lnTo>
                <a:lnTo>
                  <a:pt x="1000" y="175"/>
                </a:lnTo>
                <a:lnTo>
                  <a:pt x="997" y="147"/>
                </a:lnTo>
                <a:lnTo>
                  <a:pt x="989" y="119"/>
                </a:lnTo>
                <a:lnTo>
                  <a:pt x="977" y="95"/>
                </a:lnTo>
                <a:lnTo>
                  <a:pt x="961" y="73"/>
                </a:lnTo>
                <a:lnTo>
                  <a:pt x="941" y="54"/>
                </a:lnTo>
                <a:lnTo>
                  <a:pt x="918" y="38"/>
                </a:lnTo>
                <a:lnTo>
                  <a:pt x="893" y="27"/>
                </a:lnTo>
                <a:lnTo>
                  <a:pt x="865" y="19"/>
                </a:lnTo>
                <a:lnTo>
                  <a:pt x="835" y="17"/>
                </a:lnTo>
                <a:lnTo>
                  <a:pt x="181" y="17"/>
                </a:lnTo>
                <a:close/>
                <a:moveTo>
                  <a:pt x="181" y="0"/>
                </a:moveTo>
                <a:lnTo>
                  <a:pt x="835" y="0"/>
                </a:lnTo>
                <a:lnTo>
                  <a:pt x="868" y="3"/>
                </a:lnTo>
                <a:lnTo>
                  <a:pt x="898" y="11"/>
                </a:lnTo>
                <a:lnTo>
                  <a:pt x="927" y="24"/>
                </a:lnTo>
                <a:lnTo>
                  <a:pt x="952" y="41"/>
                </a:lnTo>
                <a:lnTo>
                  <a:pt x="974" y="62"/>
                </a:lnTo>
                <a:lnTo>
                  <a:pt x="992" y="86"/>
                </a:lnTo>
                <a:lnTo>
                  <a:pt x="1005" y="113"/>
                </a:lnTo>
                <a:lnTo>
                  <a:pt x="1014" y="143"/>
                </a:lnTo>
                <a:lnTo>
                  <a:pt x="1017" y="175"/>
                </a:lnTo>
                <a:lnTo>
                  <a:pt x="1017" y="802"/>
                </a:lnTo>
                <a:lnTo>
                  <a:pt x="1014" y="834"/>
                </a:lnTo>
                <a:lnTo>
                  <a:pt x="1005" y="863"/>
                </a:lnTo>
                <a:lnTo>
                  <a:pt x="992" y="890"/>
                </a:lnTo>
                <a:lnTo>
                  <a:pt x="974" y="914"/>
                </a:lnTo>
                <a:lnTo>
                  <a:pt x="952" y="935"/>
                </a:lnTo>
                <a:lnTo>
                  <a:pt x="927" y="952"/>
                </a:lnTo>
                <a:lnTo>
                  <a:pt x="898" y="965"/>
                </a:lnTo>
                <a:lnTo>
                  <a:pt x="868" y="973"/>
                </a:lnTo>
                <a:lnTo>
                  <a:pt x="835" y="976"/>
                </a:lnTo>
                <a:lnTo>
                  <a:pt x="181" y="976"/>
                </a:lnTo>
                <a:lnTo>
                  <a:pt x="149" y="973"/>
                </a:lnTo>
                <a:lnTo>
                  <a:pt x="118" y="965"/>
                </a:lnTo>
                <a:lnTo>
                  <a:pt x="90" y="952"/>
                </a:lnTo>
                <a:lnTo>
                  <a:pt x="64" y="935"/>
                </a:lnTo>
                <a:lnTo>
                  <a:pt x="42" y="914"/>
                </a:lnTo>
                <a:lnTo>
                  <a:pt x="24" y="890"/>
                </a:lnTo>
                <a:lnTo>
                  <a:pt x="10" y="863"/>
                </a:lnTo>
                <a:lnTo>
                  <a:pt x="2" y="834"/>
                </a:lnTo>
                <a:lnTo>
                  <a:pt x="0" y="802"/>
                </a:lnTo>
                <a:lnTo>
                  <a:pt x="0" y="175"/>
                </a:lnTo>
                <a:lnTo>
                  <a:pt x="2" y="143"/>
                </a:lnTo>
                <a:lnTo>
                  <a:pt x="10" y="113"/>
                </a:lnTo>
                <a:lnTo>
                  <a:pt x="24" y="86"/>
                </a:lnTo>
                <a:lnTo>
                  <a:pt x="42" y="62"/>
                </a:lnTo>
                <a:lnTo>
                  <a:pt x="64" y="41"/>
                </a:lnTo>
                <a:lnTo>
                  <a:pt x="90" y="24"/>
                </a:lnTo>
                <a:lnTo>
                  <a:pt x="118" y="11"/>
                </a:lnTo>
                <a:lnTo>
                  <a:pt x="149" y="3"/>
                </a:lnTo>
                <a:lnTo>
                  <a:pt x="181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oneCellAnchor>
  <xdr:oneCellAnchor>
    <xdr:from>
      <xdr:col>10</xdr:col>
      <xdr:colOff>638174</xdr:colOff>
      <xdr:row>72</xdr:row>
      <xdr:rowOff>0</xdr:rowOff>
    </xdr:from>
    <xdr:ext cx="1575233" cy="762000"/>
    <xdr:grpSp>
      <xdr:nvGrpSpPr>
        <xdr:cNvPr id="40" name="Group 3" descr="Airplane, bus, and car">
          <a:extLst>
            <a:ext uri="{FF2B5EF4-FFF2-40B4-BE49-F238E27FC236}">
              <a16:creationId xmlns:a16="http://schemas.microsoft.com/office/drawing/2014/main" id="{29ACF7A7-2C98-4D46-886D-71909F72131E}"/>
            </a:ext>
          </a:extLst>
        </xdr:cNvPr>
        <xdr:cNvGrpSpPr>
          <a:grpSpLocks noChangeAspect="1"/>
        </xdr:cNvGrpSpPr>
      </xdr:nvGrpSpPr>
      <xdr:grpSpPr bwMode="auto">
        <a:xfrm>
          <a:off x="9610724" y="18030825"/>
          <a:ext cx="1575233" cy="762000"/>
          <a:chOff x="110" y="24"/>
          <a:chExt cx="173" cy="62"/>
        </a:xfrm>
      </xdr:grpSpPr>
      <xdr:sp macro="" textlink="">
        <xdr:nvSpPr>
          <xdr:cNvPr id="41" name="AutoShape 2">
            <a:extLst>
              <a:ext uri="{FF2B5EF4-FFF2-40B4-BE49-F238E27FC236}">
                <a16:creationId xmlns:a16="http://schemas.microsoft.com/office/drawing/2014/main" id="{6966FB8B-509F-404E-A582-B4A9B1FCA090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110" y="24"/>
            <a:ext cx="173" cy="6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2" name="Rectangle 4">
            <a:extLst>
              <a:ext uri="{FF2B5EF4-FFF2-40B4-BE49-F238E27FC236}">
                <a16:creationId xmlns:a16="http://schemas.microsoft.com/office/drawing/2014/main" id="{BE5EF904-716E-4896-BC34-3DBA6EDC0A49}"/>
              </a:ext>
            </a:extLst>
          </xdr:cNvPr>
          <xdr:cNvSpPr>
            <a:spLocks noChangeArrowheads="1"/>
          </xdr:cNvSpPr>
        </xdr:nvSpPr>
        <xdr:spPr bwMode="auto">
          <a:xfrm>
            <a:off x="110" y="24"/>
            <a:ext cx="173" cy="62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3" name="Freeform 5">
            <a:extLst>
              <a:ext uri="{FF2B5EF4-FFF2-40B4-BE49-F238E27FC236}">
                <a16:creationId xmlns:a16="http://schemas.microsoft.com/office/drawing/2014/main" id="{E0BC7473-E3AB-4D4E-B9D6-A5C2DE486C39}"/>
              </a:ext>
            </a:extLst>
          </xdr:cNvPr>
          <xdr:cNvSpPr>
            <a:spLocks/>
          </xdr:cNvSpPr>
        </xdr:nvSpPr>
        <xdr:spPr bwMode="auto">
          <a:xfrm>
            <a:off x="110" y="25"/>
            <a:ext cx="172" cy="61"/>
          </a:xfrm>
          <a:custGeom>
            <a:avLst/>
            <a:gdLst>
              <a:gd name="T0" fmla="*/ 242 w 3443"/>
              <a:gd name="T1" fmla="*/ 0 h 1163"/>
              <a:gd name="T2" fmla="*/ 3201 w 3443"/>
              <a:gd name="T3" fmla="*/ 0 h 1163"/>
              <a:gd name="T4" fmla="*/ 3240 w 3443"/>
              <a:gd name="T5" fmla="*/ 3 h 1163"/>
              <a:gd name="T6" fmla="*/ 3277 w 3443"/>
              <a:gd name="T7" fmla="*/ 12 h 1163"/>
              <a:gd name="T8" fmla="*/ 3311 w 3443"/>
              <a:gd name="T9" fmla="*/ 26 h 1163"/>
              <a:gd name="T10" fmla="*/ 3344 w 3443"/>
              <a:gd name="T11" fmla="*/ 45 h 1163"/>
              <a:gd name="T12" fmla="*/ 3372 w 3443"/>
              <a:gd name="T13" fmla="*/ 68 h 1163"/>
              <a:gd name="T14" fmla="*/ 3396 w 3443"/>
              <a:gd name="T15" fmla="*/ 96 h 1163"/>
              <a:gd name="T16" fmla="*/ 3416 w 3443"/>
              <a:gd name="T17" fmla="*/ 126 h 1163"/>
              <a:gd name="T18" fmla="*/ 3431 w 3443"/>
              <a:gd name="T19" fmla="*/ 159 h 1163"/>
              <a:gd name="T20" fmla="*/ 3439 w 3443"/>
              <a:gd name="T21" fmla="*/ 194 h 1163"/>
              <a:gd name="T22" fmla="*/ 3443 w 3443"/>
              <a:gd name="T23" fmla="*/ 232 h 1163"/>
              <a:gd name="T24" fmla="*/ 3443 w 3443"/>
              <a:gd name="T25" fmla="*/ 931 h 1163"/>
              <a:gd name="T26" fmla="*/ 3439 w 3443"/>
              <a:gd name="T27" fmla="*/ 968 h 1163"/>
              <a:gd name="T28" fmla="*/ 3431 w 3443"/>
              <a:gd name="T29" fmla="*/ 1004 h 1163"/>
              <a:gd name="T30" fmla="*/ 3416 w 3443"/>
              <a:gd name="T31" fmla="*/ 1037 h 1163"/>
              <a:gd name="T32" fmla="*/ 3396 w 3443"/>
              <a:gd name="T33" fmla="*/ 1067 h 1163"/>
              <a:gd name="T34" fmla="*/ 3372 w 3443"/>
              <a:gd name="T35" fmla="*/ 1095 h 1163"/>
              <a:gd name="T36" fmla="*/ 3344 w 3443"/>
              <a:gd name="T37" fmla="*/ 1118 h 1163"/>
              <a:gd name="T38" fmla="*/ 3311 w 3443"/>
              <a:gd name="T39" fmla="*/ 1137 h 1163"/>
              <a:gd name="T40" fmla="*/ 3277 w 3443"/>
              <a:gd name="T41" fmla="*/ 1151 h 1163"/>
              <a:gd name="T42" fmla="*/ 3240 w 3443"/>
              <a:gd name="T43" fmla="*/ 1160 h 1163"/>
              <a:gd name="T44" fmla="*/ 3201 w 3443"/>
              <a:gd name="T45" fmla="*/ 1163 h 1163"/>
              <a:gd name="T46" fmla="*/ 242 w 3443"/>
              <a:gd name="T47" fmla="*/ 1163 h 1163"/>
              <a:gd name="T48" fmla="*/ 203 w 3443"/>
              <a:gd name="T49" fmla="*/ 1160 h 1163"/>
              <a:gd name="T50" fmla="*/ 166 w 3443"/>
              <a:gd name="T51" fmla="*/ 1151 h 1163"/>
              <a:gd name="T52" fmla="*/ 131 w 3443"/>
              <a:gd name="T53" fmla="*/ 1137 h 1163"/>
              <a:gd name="T54" fmla="*/ 100 w 3443"/>
              <a:gd name="T55" fmla="*/ 1118 h 1163"/>
              <a:gd name="T56" fmla="*/ 71 w 3443"/>
              <a:gd name="T57" fmla="*/ 1095 h 1163"/>
              <a:gd name="T58" fmla="*/ 47 w 3443"/>
              <a:gd name="T59" fmla="*/ 1067 h 1163"/>
              <a:gd name="T60" fmla="*/ 27 w 3443"/>
              <a:gd name="T61" fmla="*/ 1037 h 1163"/>
              <a:gd name="T62" fmla="*/ 13 w 3443"/>
              <a:gd name="T63" fmla="*/ 1004 h 1163"/>
              <a:gd name="T64" fmla="*/ 3 w 3443"/>
              <a:gd name="T65" fmla="*/ 968 h 1163"/>
              <a:gd name="T66" fmla="*/ 0 w 3443"/>
              <a:gd name="T67" fmla="*/ 931 h 1163"/>
              <a:gd name="T68" fmla="*/ 0 w 3443"/>
              <a:gd name="T69" fmla="*/ 232 h 1163"/>
              <a:gd name="T70" fmla="*/ 3 w 3443"/>
              <a:gd name="T71" fmla="*/ 194 h 1163"/>
              <a:gd name="T72" fmla="*/ 13 w 3443"/>
              <a:gd name="T73" fmla="*/ 159 h 1163"/>
              <a:gd name="T74" fmla="*/ 27 w 3443"/>
              <a:gd name="T75" fmla="*/ 126 h 1163"/>
              <a:gd name="T76" fmla="*/ 47 w 3443"/>
              <a:gd name="T77" fmla="*/ 96 h 1163"/>
              <a:gd name="T78" fmla="*/ 71 w 3443"/>
              <a:gd name="T79" fmla="*/ 68 h 1163"/>
              <a:gd name="T80" fmla="*/ 100 w 3443"/>
              <a:gd name="T81" fmla="*/ 45 h 1163"/>
              <a:gd name="T82" fmla="*/ 131 w 3443"/>
              <a:gd name="T83" fmla="*/ 26 h 1163"/>
              <a:gd name="T84" fmla="*/ 166 w 3443"/>
              <a:gd name="T85" fmla="*/ 12 h 1163"/>
              <a:gd name="T86" fmla="*/ 203 w 3443"/>
              <a:gd name="T87" fmla="*/ 3 h 1163"/>
              <a:gd name="T88" fmla="*/ 242 w 3443"/>
              <a:gd name="T89" fmla="*/ 0 h 116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</a:cxnLst>
            <a:rect l="0" t="0" r="r" b="b"/>
            <a:pathLst>
              <a:path w="3443" h="1163">
                <a:moveTo>
                  <a:pt x="242" y="0"/>
                </a:moveTo>
                <a:lnTo>
                  <a:pt x="3201" y="0"/>
                </a:lnTo>
                <a:lnTo>
                  <a:pt x="3240" y="3"/>
                </a:lnTo>
                <a:lnTo>
                  <a:pt x="3277" y="12"/>
                </a:lnTo>
                <a:lnTo>
                  <a:pt x="3311" y="26"/>
                </a:lnTo>
                <a:lnTo>
                  <a:pt x="3344" y="45"/>
                </a:lnTo>
                <a:lnTo>
                  <a:pt x="3372" y="68"/>
                </a:lnTo>
                <a:lnTo>
                  <a:pt x="3396" y="96"/>
                </a:lnTo>
                <a:lnTo>
                  <a:pt x="3416" y="126"/>
                </a:lnTo>
                <a:lnTo>
                  <a:pt x="3431" y="159"/>
                </a:lnTo>
                <a:lnTo>
                  <a:pt x="3439" y="194"/>
                </a:lnTo>
                <a:lnTo>
                  <a:pt x="3443" y="232"/>
                </a:lnTo>
                <a:lnTo>
                  <a:pt x="3443" y="931"/>
                </a:lnTo>
                <a:lnTo>
                  <a:pt x="3439" y="968"/>
                </a:lnTo>
                <a:lnTo>
                  <a:pt x="3431" y="1004"/>
                </a:lnTo>
                <a:lnTo>
                  <a:pt x="3416" y="1037"/>
                </a:lnTo>
                <a:lnTo>
                  <a:pt x="3396" y="1067"/>
                </a:lnTo>
                <a:lnTo>
                  <a:pt x="3372" y="1095"/>
                </a:lnTo>
                <a:lnTo>
                  <a:pt x="3344" y="1118"/>
                </a:lnTo>
                <a:lnTo>
                  <a:pt x="3311" y="1137"/>
                </a:lnTo>
                <a:lnTo>
                  <a:pt x="3277" y="1151"/>
                </a:lnTo>
                <a:lnTo>
                  <a:pt x="3240" y="1160"/>
                </a:lnTo>
                <a:lnTo>
                  <a:pt x="3201" y="1163"/>
                </a:lnTo>
                <a:lnTo>
                  <a:pt x="242" y="1163"/>
                </a:lnTo>
                <a:lnTo>
                  <a:pt x="203" y="1160"/>
                </a:lnTo>
                <a:lnTo>
                  <a:pt x="166" y="1151"/>
                </a:lnTo>
                <a:lnTo>
                  <a:pt x="131" y="1137"/>
                </a:lnTo>
                <a:lnTo>
                  <a:pt x="100" y="1118"/>
                </a:lnTo>
                <a:lnTo>
                  <a:pt x="71" y="1095"/>
                </a:lnTo>
                <a:lnTo>
                  <a:pt x="47" y="1067"/>
                </a:lnTo>
                <a:lnTo>
                  <a:pt x="27" y="1037"/>
                </a:lnTo>
                <a:lnTo>
                  <a:pt x="13" y="1004"/>
                </a:lnTo>
                <a:lnTo>
                  <a:pt x="3" y="968"/>
                </a:lnTo>
                <a:lnTo>
                  <a:pt x="0" y="931"/>
                </a:lnTo>
                <a:lnTo>
                  <a:pt x="0" y="232"/>
                </a:lnTo>
                <a:lnTo>
                  <a:pt x="3" y="194"/>
                </a:lnTo>
                <a:lnTo>
                  <a:pt x="13" y="159"/>
                </a:lnTo>
                <a:lnTo>
                  <a:pt x="27" y="126"/>
                </a:lnTo>
                <a:lnTo>
                  <a:pt x="47" y="96"/>
                </a:lnTo>
                <a:lnTo>
                  <a:pt x="71" y="68"/>
                </a:lnTo>
                <a:lnTo>
                  <a:pt x="100" y="45"/>
                </a:lnTo>
                <a:lnTo>
                  <a:pt x="131" y="26"/>
                </a:lnTo>
                <a:lnTo>
                  <a:pt x="166" y="12"/>
                </a:lnTo>
                <a:lnTo>
                  <a:pt x="203" y="3"/>
                </a:lnTo>
                <a:lnTo>
                  <a:pt x="242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44" name="Freeform 6">
            <a:extLst>
              <a:ext uri="{FF2B5EF4-FFF2-40B4-BE49-F238E27FC236}">
                <a16:creationId xmlns:a16="http://schemas.microsoft.com/office/drawing/2014/main" id="{67182A83-83BB-4BF3-AC9D-D2F7DE740427}"/>
              </a:ext>
            </a:extLst>
          </xdr:cNvPr>
          <xdr:cNvSpPr>
            <a:spLocks noEditPoints="1"/>
          </xdr:cNvSpPr>
        </xdr:nvSpPr>
        <xdr:spPr bwMode="auto">
          <a:xfrm>
            <a:off x="120" y="35"/>
            <a:ext cx="40" cy="41"/>
          </a:xfrm>
          <a:custGeom>
            <a:avLst/>
            <a:gdLst>
              <a:gd name="T0" fmla="*/ 81 w 799"/>
              <a:gd name="T1" fmla="*/ 7 h 768"/>
              <a:gd name="T2" fmla="*/ 41 w 799"/>
              <a:gd name="T3" fmla="*/ 25 h 768"/>
              <a:gd name="T4" fmla="*/ 14 w 799"/>
              <a:gd name="T5" fmla="*/ 59 h 768"/>
              <a:gd name="T6" fmla="*/ 4 w 799"/>
              <a:gd name="T7" fmla="*/ 100 h 768"/>
              <a:gd name="T8" fmla="*/ 7 w 799"/>
              <a:gd name="T9" fmla="*/ 690 h 768"/>
              <a:gd name="T10" fmla="*/ 26 w 799"/>
              <a:gd name="T11" fmla="*/ 728 h 768"/>
              <a:gd name="T12" fmla="*/ 60 w 799"/>
              <a:gd name="T13" fmla="*/ 754 h 768"/>
              <a:gd name="T14" fmla="*/ 103 w 799"/>
              <a:gd name="T15" fmla="*/ 764 h 768"/>
              <a:gd name="T16" fmla="*/ 719 w 799"/>
              <a:gd name="T17" fmla="*/ 761 h 768"/>
              <a:gd name="T18" fmla="*/ 758 w 799"/>
              <a:gd name="T19" fmla="*/ 743 h 768"/>
              <a:gd name="T20" fmla="*/ 785 w 799"/>
              <a:gd name="T21" fmla="*/ 710 h 768"/>
              <a:gd name="T22" fmla="*/ 795 w 799"/>
              <a:gd name="T23" fmla="*/ 668 h 768"/>
              <a:gd name="T24" fmla="*/ 792 w 799"/>
              <a:gd name="T25" fmla="*/ 79 h 768"/>
              <a:gd name="T26" fmla="*/ 773 w 799"/>
              <a:gd name="T27" fmla="*/ 41 h 768"/>
              <a:gd name="T28" fmla="*/ 740 w 799"/>
              <a:gd name="T29" fmla="*/ 14 h 768"/>
              <a:gd name="T30" fmla="*/ 696 w 799"/>
              <a:gd name="T31" fmla="*/ 5 h 768"/>
              <a:gd name="T32" fmla="*/ 103 w 799"/>
              <a:gd name="T33" fmla="*/ 0 h 768"/>
              <a:gd name="T34" fmla="*/ 720 w 799"/>
              <a:gd name="T35" fmla="*/ 3 h 768"/>
              <a:gd name="T36" fmla="*/ 761 w 799"/>
              <a:gd name="T37" fmla="*/ 22 h 768"/>
              <a:gd name="T38" fmla="*/ 789 w 799"/>
              <a:gd name="T39" fmla="*/ 57 h 768"/>
              <a:gd name="T40" fmla="*/ 799 w 799"/>
              <a:gd name="T41" fmla="*/ 100 h 768"/>
              <a:gd name="T42" fmla="*/ 796 w 799"/>
              <a:gd name="T43" fmla="*/ 691 h 768"/>
              <a:gd name="T44" fmla="*/ 776 w 799"/>
              <a:gd name="T45" fmla="*/ 731 h 768"/>
              <a:gd name="T46" fmla="*/ 741 w 799"/>
              <a:gd name="T47" fmla="*/ 758 h 768"/>
              <a:gd name="T48" fmla="*/ 696 w 799"/>
              <a:gd name="T49" fmla="*/ 768 h 768"/>
              <a:gd name="T50" fmla="*/ 80 w 799"/>
              <a:gd name="T51" fmla="*/ 765 h 768"/>
              <a:gd name="T52" fmla="*/ 38 w 799"/>
              <a:gd name="T53" fmla="*/ 746 h 768"/>
              <a:gd name="T54" fmla="*/ 10 w 799"/>
              <a:gd name="T55" fmla="*/ 712 h 768"/>
              <a:gd name="T56" fmla="*/ 0 w 799"/>
              <a:gd name="T57" fmla="*/ 668 h 768"/>
              <a:gd name="T58" fmla="*/ 3 w 799"/>
              <a:gd name="T59" fmla="*/ 78 h 768"/>
              <a:gd name="T60" fmla="*/ 23 w 799"/>
              <a:gd name="T61" fmla="*/ 38 h 768"/>
              <a:gd name="T62" fmla="*/ 58 w 799"/>
              <a:gd name="T63" fmla="*/ 11 h 768"/>
              <a:gd name="T64" fmla="*/ 103 w 799"/>
              <a:gd name="T65" fmla="*/ 0 h 76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</a:cxnLst>
            <a:rect l="0" t="0" r="r" b="b"/>
            <a:pathLst>
              <a:path w="799" h="768">
                <a:moveTo>
                  <a:pt x="103" y="5"/>
                </a:moveTo>
                <a:lnTo>
                  <a:pt x="81" y="7"/>
                </a:lnTo>
                <a:lnTo>
                  <a:pt x="60" y="14"/>
                </a:lnTo>
                <a:lnTo>
                  <a:pt x="41" y="25"/>
                </a:lnTo>
                <a:lnTo>
                  <a:pt x="26" y="41"/>
                </a:lnTo>
                <a:lnTo>
                  <a:pt x="14" y="59"/>
                </a:lnTo>
                <a:lnTo>
                  <a:pt x="7" y="79"/>
                </a:lnTo>
                <a:lnTo>
                  <a:pt x="4" y="100"/>
                </a:lnTo>
                <a:lnTo>
                  <a:pt x="4" y="668"/>
                </a:lnTo>
                <a:lnTo>
                  <a:pt x="7" y="690"/>
                </a:lnTo>
                <a:lnTo>
                  <a:pt x="14" y="710"/>
                </a:lnTo>
                <a:lnTo>
                  <a:pt x="26" y="728"/>
                </a:lnTo>
                <a:lnTo>
                  <a:pt x="41" y="743"/>
                </a:lnTo>
                <a:lnTo>
                  <a:pt x="60" y="754"/>
                </a:lnTo>
                <a:lnTo>
                  <a:pt x="81" y="761"/>
                </a:lnTo>
                <a:lnTo>
                  <a:pt x="103" y="764"/>
                </a:lnTo>
                <a:lnTo>
                  <a:pt x="696" y="764"/>
                </a:lnTo>
                <a:lnTo>
                  <a:pt x="719" y="761"/>
                </a:lnTo>
                <a:lnTo>
                  <a:pt x="740" y="754"/>
                </a:lnTo>
                <a:lnTo>
                  <a:pt x="758" y="743"/>
                </a:lnTo>
                <a:lnTo>
                  <a:pt x="773" y="728"/>
                </a:lnTo>
                <a:lnTo>
                  <a:pt x="785" y="710"/>
                </a:lnTo>
                <a:lnTo>
                  <a:pt x="792" y="690"/>
                </a:lnTo>
                <a:lnTo>
                  <a:pt x="795" y="668"/>
                </a:lnTo>
                <a:lnTo>
                  <a:pt x="795" y="100"/>
                </a:lnTo>
                <a:lnTo>
                  <a:pt x="792" y="79"/>
                </a:lnTo>
                <a:lnTo>
                  <a:pt x="785" y="59"/>
                </a:lnTo>
                <a:lnTo>
                  <a:pt x="773" y="41"/>
                </a:lnTo>
                <a:lnTo>
                  <a:pt x="758" y="25"/>
                </a:lnTo>
                <a:lnTo>
                  <a:pt x="740" y="14"/>
                </a:lnTo>
                <a:lnTo>
                  <a:pt x="719" y="7"/>
                </a:lnTo>
                <a:lnTo>
                  <a:pt x="696" y="5"/>
                </a:lnTo>
                <a:lnTo>
                  <a:pt x="103" y="5"/>
                </a:lnTo>
                <a:close/>
                <a:moveTo>
                  <a:pt x="103" y="0"/>
                </a:moveTo>
                <a:lnTo>
                  <a:pt x="696" y="0"/>
                </a:lnTo>
                <a:lnTo>
                  <a:pt x="720" y="3"/>
                </a:lnTo>
                <a:lnTo>
                  <a:pt x="741" y="11"/>
                </a:lnTo>
                <a:lnTo>
                  <a:pt x="761" y="22"/>
                </a:lnTo>
                <a:lnTo>
                  <a:pt x="776" y="38"/>
                </a:lnTo>
                <a:lnTo>
                  <a:pt x="789" y="57"/>
                </a:lnTo>
                <a:lnTo>
                  <a:pt x="796" y="78"/>
                </a:lnTo>
                <a:lnTo>
                  <a:pt x="799" y="100"/>
                </a:lnTo>
                <a:lnTo>
                  <a:pt x="799" y="668"/>
                </a:lnTo>
                <a:lnTo>
                  <a:pt x="796" y="691"/>
                </a:lnTo>
                <a:lnTo>
                  <a:pt x="789" y="712"/>
                </a:lnTo>
                <a:lnTo>
                  <a:pt x="776" y="731"/>
                </a:lnTo>
                <a:lnTo>
                  <a:pt x="761" y="746"/>
                </a:lnTo>
                <a:lnTo>
                  <a:pt x="741" y="758"/>
                </a:lnTo>
                <a:lnTo>
                  <a:pt x="720" y="765"/>
                </a:lnTo>
                <a:lnTo>
                  <a:pt x="696" y="768"/>
                </a:lnTo>
                <a:lnTo>
                  <a:pt x="103" y="768"/>
                </a:lnTo>
                <a:lnTo>
                  <a:pt x="80" y="765"/>
                </a:lnTo>
                <a:lnTo>
                  <a:pt x="58" y="758"/>
                </a:lnTo>
                <a:lnTo>
                  <a:pt x="38" y="746"/>
                </a:lnTo>
                <a:lnTo>
                  <a:pt x="23" y="731"/>
                </a:lnTo>
                <a:lnTo>
                  <a:pt x="10" y="712"/>
                </a:lnTo>
                <a:lnTo>
                  <a:pt x="3" y="691"/>
                </a:lnTo>
                <a:lnTo>
                  <a:pt x="0" y="668"/>
                </a:lnTo>
                <a:lnTo>
                  <a:pt x="0" y="100"/>
                </a:lnTo>
                <a:lnTo>
                  <a:pt x="3" y="78"/>
                </a:lnTo>
                <a:lnTo>
                  <a:pt x="10" y="57"/>
                </a:lnTo>
                <a:lnTo>
                  <a:pt x="23" y="38"/>
                </a:lnTo>
                <a:lnTo>
                  <a:pt x="38" y="22"/>
                </a:lnTo>
                <a:lnTo>
                  <a:pt x="58" y="11"/>
                </a:lnTo>
                <a:lnTo>
                  <a:pt x="80" y="3"/>
                </a:lnTo>
                <a:lnTo>
                  <a:pt x="103" y="0"/>
                </a:lnTo>
                <a:close/>
              </a:path>
            </a:pathLst>
          </a:custGeom>
          <a:solidFill>
            <a:srgbClr val="BFBFB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45" name="Freeform 7">
            <a:extLst>
              <a:ext uri="{FF2B5EF4-FFF2-40B4-BE49-F238E27FC236}">
                <a16:creationId xmlns:a16="http://schemas.microsoft.com/office/drawing/2014/main" id="{030BB0A4-95F0-4E72-9DEC-D93328642D69}"/>
              </a:ext>
            </a:extLst>
          </xdr:cNvPr>
          <xdr:cNvSpPr>
            <a:spLocks noEditPoints="1"/>
          </xdr:cNvSpPr>
        </xdr:nvSpPr>
        <xdr:spPr bwMode="auto">
          <a:xfrm>
            <a:off x="119" y="34"/>
            <a:ext cx="43" cy="43"/>
          </a:xfrm>
          <a:custGeom>
            <a:avLst/>
            <a:gdLst>
              <a:gd name="T0" fmla="*/ 99 w 857"/>
              <a:gd name="T1" fmla="*/ 8 h 822"/>
              <a:gd name="T2" fmla="*/ 51 w 857"/>
              <a:gd name="T3" fmla="*/ 30 h 822"/>
              <a:gd name="T4" fmla="*/ 17 w 857"/>
              <a:gd name="T5" fmla="*/ 71 h 822"/>
              <a:gd name="T6" fmla="*/ 4 w 857"/>
              <a:gd name="T7" fmla="*/ 122 h 822"/>
              <a:gd name="T8" fmla="*/ 8 w 857"/>
              <a:gd name="T9" fmla="*/ 727 h 822"/>
              <a:gd name="T10" fmla="*/ 32 w 857"/>
              <a:gd name="T11" fmla="*/ 774 h 822"/>
              <a:gd name="T12" fmla="*/ 74 w 857"/>
              <a:gd name="T13" fmla="*/ 806 h 822"/>
              <a:gd name="T14" fmla="*/ 127 w 857"/>
              <a:gd name="T15" fmla="*/ 818 h 822"/>
              <a:gd name="T16" fmla="*/ 758 w 857"/>
              <a:gd name="T17" fmla="*/ 815 h 822"/>
              <a:gd name="T18" fmla="*/ 806 w 857"/>
              <a:gd name="T19" fmla="*/ 792 h 822"/>
              <a:gd name="T20" fmla="*/ 840 w 857"/>
              <a:gd name="T21" fmla="*/ 753 h 822"/>
              <a:gd name="T22" fmla="*/ 853 w 857"/>
              <a:gd name="T23" fmla="*/ 701 h 822"/>
              <a:gd name="T24" fmla="*/ 849 w 857"/>
              <a:gd name="T25" fmla="*/ 95 h 822"/>
              <a:gd name="T26" fmla="*/ 825 w 857"/>
              <a:gd name="T27" fmla="*/ 48 h 822"/>
              <a:gd name="T28" fmla="*/ 784 w 857"/>
              <a:gd name="T29" fmla="*/ 16 h 822"/>
              <a:gd name="T30" fmla="*/ 731 w 857"/>
              <a:gd name="T31" fmla="*/ 5 h 822"/>
              <a:gd name="T32" fmla="*/ 127 w 857"/>
              <a:gd name="T33" fmla="*/ 0 h 822"/>
              <a:gd name="T34" fmla="*/ 756 w 857"/>
              <a:gd name="T35" fmla="*/ 3 h 822"/>
              <a:gd name="T36" fmla="*/ 801 w 857"/>
              <a:gd name="T37" fmla="*/ 21 h 822"/>
              <a:gd name="T38" fmla="*/ 835 w 857"/>
              <a:gd name="T39" fmla="*/ 54 h 822"/>
              <a:gd name="T40" fmla="*/ 855 w 857"/>
              <a:gd name="T41" fmla="*/ 98 h 822"/>
              <a:gd name="T42" fmla="*/ 857 w 857"/>
              <a:gd name="T43" fmla="*/ 701 h 822"/>
              <a:gd name="T44" fmla="*/ 847 w 857"/>
              <a:gd name="T45" fmla="*/ 748 h 822"/>
              <a:gd name="T46" fmla="*/ 820 w 857"/>
              <a:gd name="T47" fmla="*/ 787 h 822"/>
              <a:gd name="T48" fmla="*/ 779 w 857"/>
              <a:gd name="T49" fmla="*/ 813 h 822"/>
              <a:gd name="T50" fmla="*/ 731 w 857"/>
              <a:gd name="T51" fmla="*/ 822 h 822"/>
              <a:gd name="T52" fmla="*/ 102 w 857"/>
              <a:gd name="T53" fmla="*/ 820 h 822"/>
              <a:gd name="T54" fmla="*/ 56 w 857"/>
              <a:gd name="T55" fmla="*/ 802 h 822"/>
              <a:gd name="T56" fmla="*/ 22 w 857"/>
              <a:gd name="T57" fmla="*/ 769 h 822"/>
              <a:gd name="T58" fmla="*/ 3 w 857"/>
              <a:gd name="T59" fmla="*/ 725 h 822"/>
              <a:gd name="T60" fmla="*/ 0 w 857"/>
              <a:gd name="T61" fmla="*/ 122 h 822"/>
              <a:gd name="T62" fmla="*/ 11 w 857"/>
              <a:gd name="T63" fmla="*/ 75 h 822"/>
              <a:gd name="T64" fmla="*/ 38 w 857"/>
              <a:gd name="T65" fmla="*/ 36 h 822"/>
              <a:gd name="T66" fmla="*/ 78 w 857"/>
              <a:gd name="T67" fmla="*/ 10 h 822"/>
              <a:gd name="T68" fmla="*/ 127 w 857"/>
              <a:gd name="T69" fmla="*/ 0 h 82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</a:cxnLst>
            <a:rect l="0" t="0" r="r" b="b"/>
            <a:pathLst>
              <a:path w="857" h="822">
                <a:moveTo>
                  <a:pt x="127" y="5"/>
                </a:moveTo>
                <a:lnTo>
                  <a:pt x="99" y="8"/>
                </a:lnTo>
                <a:lnTo>
                  <a:pt x="74" y="16"/>
                </a:lnTo>
                <a:lnTo>
                  <a:pt x="51" y="30"/>
                </a:lnTo>
                <a:lnTo>
                  <a:pt x="32" y="48"/>
                </a:lnTo>
                <a:lnTo>
                  <a:pt x="17" y="71"/>
                </a:lnTo>
                <a:lnTo>
                  <a:pt x="8" y="95"/>
                </a:lnTo>
                <a:lnTo>
                  <a:pt x="4" y="122"/>
                </a:lnTo>
                <a:lnTo>
                  <a:pt x="4" y="701"/>
                </a:lnTo>
                <a:lnTo>
                  <a:pt x="8" y="727"/>
                </a:lnTo>
                <a:lnTo>
                  <a:pt x="17" y="753"/>
                </a:lnTo>
                <a:lnTo>
                  <a:pt x="32" y="774"/>
                </a:lnTo>
                <a:lnTo>
                  <a:pt x="51" y="792"/>
                </a:lnTo>
                <a:lnTo>
                  <a:pt x="74" y="806"/>
                </a:lnTo>
                <a:lnTo>
                  <a:pt x="99" y="815"/>
                </a:lnTo>
                <a:lnTo>
                  <a:pt x="127" y="818"/>
                </a:lnTo>
                <a:lnTo>
                  <a:pt x="731" y="818"/>
                </a:lnTo>
                <a:lnTo>
                  <a:pt x="758" y="815"/>
                </a:lnTo>
                <a:lnTo>
                  <a:pt x="784" y="806"/>
                </a:lnTo>
                <a:lnTo>
                  <a:pt x="806" y="792"/>
                </a:lnTo>
                <a:lnTo>
                  <a:pt x="825" y="774"/>
                </a:lnTo>
                <a:lnTo>
                  <a:pt x="840" y="753"/>
                </a:lnTo>
                <a:lnTo>
                  <a:pt x="849" y="727"/>
                </a:lnTo>
                <a:lnTo>
                  <a:pt x="853" y="701"/>
                </a:lnTo>
                <a:lnTo>
                  <a:pt x="853" y="122"/>
                </a:lnTo>
                <a:lnTo>
                  <a:pt x="849" y="95"/>
                </a:lnTo>
                <a:lnTo>
                  <a:pt x="840" y="71"/>
                </a:lnTo>
                <a:lnTo>
                  <a:pt x="825" y="48"/>
                </a:lnTo>
                <a:lnTo>
                  <a:pt x="806" y="30"/>
                </a:lnTo>
                <a:lnTo>
                  <a:pt x="784" y="16"/>
                </a:lnTo>
                <a:lnTo>
                  <a:pt x="758" y="8"/>
                </a:lnTo>
                <a:lnTo>
                  <a:pt x="731" y="5"/>
                </a:lnTo>
                <a:lnTo>
                  <a:pt x="127" y="5"/>
                </a:lnTo>
                <a:close/>
                <a:moveTo>
                  <a:pt x="127" y="0"/>
                </a:moveTo>
                <a:lnTo>
                  <a:pt x="731" y="0"/>
                </a:lnTo>
                <a:lnTo>
                  <a:pt x="756" y="3"/>
                </a:lnTo>
                <a:lnTo>
                  <a:pt x="779" y="10"/>
                </a:lnTo>
                <a:lnTo>
                  <a:pt x="801" y="21"/>
                </a:lnTo>
                <a:lnTo>
                  <a:pt x="820" y="36"/>
                </a:lnTo>
                <a:lnTo>
                  <a:pt x="835" y="54"/>
                </a:lnTo>
                <a:lnTo>
                  <a:pt x="847" y="75"/>
                </a:lnTo>
                <a:lnTo>
                  <a:pt x="855" y="98"/>
                </a:lnTo>
                <a:lnTo>
                  <a:pt x="857" y="122"/>
                </a:lnTo>
                <a:lnTo>
                  <a:pt x="857" y="701"/>
                </a:lnTo>
                <a:lnTo>
                  <a:pt x="855" y="725"/>
                </a:lnTo>
                <a:lnTo>
                  <a:pt x="847" y="748"/>
                </a:lnTo>
                <a:lnTo>
                  <a:pt x="835" y="769"/>
                </a:lnTo>
                <a:lnTo>
                  <a:pt x="820" y="787"/>
                </a:lnTo>
                <a:lnTo>
                  <a:pt x="801" y="802"/>
                </a:lnTo>
                <a:lnTo>
                  <a:pt x="779" y="813"/>
                </a:lnTo>
                <a:lnTo>
                  <a:pt x="756" y="820"/>
                </a:lnTo>
                <a:lnTo>
                  <a:pt x="731" y="822"/>
                </a:lnTo>
                <a:lnTo>
                  <a:pt x="127" y="822"/>
                </a:lnTo>
                <a:lnTo>
                  <a:pt x="102" y="820"/>
                </a:lnTo>
                <a:lnTo>
                  <a:pt x="78" y="813"/>
                </a:lnTo>
                <a:lnTo>
                  <a:pt x="56" y="802"/>
                </a:lnTo>
                <a:lnTo>
                  <a:pt x="38" y="787"/>
                </a:lnTo>
                <a:lnTo>
                  <a:pt x="22" y="769"/>
                </a:lnTo>
                <a:lnTo>
                  <a:pt x="11" y="748"/>
                </a:lnTo>
                <a:lnTo>
                  <a:pt x="3" y="725"/>
                </a:lnTo>
                <a:lnTo>
                  <a:pt x="0" y="701"/>
                </a:lnTo>
                <a:lnTo>
                  <a:pt x="0" y="122"/>
                </a:lnTo>
                <a:lnTo>
                  <a:pt x="3" y="98"/>
                </a:lnTo>
                <a:lnTo>
                  <a:pt x="11" y="75"/>
                </a:lnTo>
                <a:lnTo>
                  <a:pt x="22" y="54"/>
                </a:lnTo>
                <a:lnTo>
                  <a:pt x="38" y="36"/>
                </a:lnTo>
                <a:lnTo>
                  <a:pt x="56" y="21"/>
                </a:lnTo>
                <a:lnTo>
                  <a:pt x="78" y="10"/>
                </a:lnTo>
                <a:lnTo>
                  <a:pt x="102" y="3"/>
                </a:lnTo>
                <a:lnTo>
                  <a:pt x="127" y="0"/>
                </a:lnTo>
                <a:close/>
              </a:path>
            </a:pathLst>
          </a:custGeom>
          <a:solidFill>
            <a:srgbClr val="BFBFB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46" name="Freeform 8">
            <a:extLst>
              <a:ext uri="{FF2B5EF4-FFF2-40B4-BE49-F238E27FC236}">
                <a16:creationId xmlns:a16="http://schemas.microsoft.com/office/drawing/2014/main" id="{425DB65A-4DDF-4725-BF2D-0104B1CA92F8}"/>
              </a:ext>
            </a:extLst>
          </xdr:cNvPr>
          <xdr:cNvSpPr>
            <a:spLocks noEditPoints="1"/>
          </xdr:cNvSpPr>
        </xdr:nvSpPr>
        <xdr:spPr bwMode="auto">
          <a:xfrm>
            <a:off x="176" y="35"/>
            <a:ext cx="40" cy="41"/>
          </a:xfrm>
          <a:custGeom>
            <a:avLst/>
            <a:gdLst>
              <a:gd name="T0" fmla="*/ 82 w 800"/>
              <a:gd name="T1" fmla="*/ 7 h 768"/>
              <a:gd name="T2" fmla="*/ 42 w 800"/>
              <a:gd name="T3" fmla="*/ 25 h 768"/>
              <a:gd name="T4" fmla="*/ 15 w 800"/>
              <a:gd name="T5" fmla="*/ 59 h 768"/>
              <a:gd name="T6" fmla="*/ 4 w 800"/>
              <a:gd name="T7" fmla="*/ 100 h 768"/>
              <a:gd name="T8" fmla="*/ 7 w 800"/>
              <a:gd name="T9" fmla="*/ 690 h 768"/>
              <a:gd name="T10" fmla="*/ 26 w 800"/>
              <a:gd name="T11" fmla="*/ 728 h 768"/>
              <a:gd name="T12" fmla="*/ 61 w 800"/>
              <a:gd name="T13" fmla="*/ 754 h 768"/>
              <a:gd name="T14" fmla="*/ 104 w 800"/>
              <a:gd name="T15" fmla="*/ 764 h 768"/>
              <a:gd name="T16" fmla="*/ 719 w 800"/>
              <a:gd name="T17" fmla="*/ 761 h 768"/>
              <a:gd name="T18" fmla="*/ 758 w 800"/>
              <a:gd name="T19" fmla="*/ 743 h 768"/>
              <a:gd name="T20" fmla="*/ 785 w 800"/>
              <a:gd name="T21" fmla="*/ 710 h 768"/>
              <a:gd name="T22" fmla="*/ 796 w 800"/>
              <a:gd name="T23" fmla="*/ 668 h 768"/>
              <a:gd name="T24" fmla="*/ 793 w 800"/>
              <a:gd name="T25" fmla="*/ 79 h 768"/>
              <a:gd name="T26" fmla="*/ 774 w 800"/>
              <a:gd name="T27" fmla="*/ 41 h 768"/>
              <a:gd name="T28" fmla="*/ 740 w 800"/>
              <a:gd name="T29" fmla="*/ 14 h 768"/>
              <a:gd name="T30" fmla="*/ 696 w 800"/>
              <a:gd name="T31" fmla="*/ 5 h 768"/>
              <a:gd name="T32" fmla="*/ 104 w 800"/>
              <a:gd name="T33" fmla="*/ 0 h 768"/>
              <a:gd name="T34" fmla="*/ 720 w 800"/>
              <a:gd name="T35" fmla="*/ 3 h 768"/>
              <a:gd name="T36" fmla="*/ 761 w 800"/>
              <a:gd name="T37" fmla="*/ 22 h 768"/>
              <a:gd name="T38" fmla="*/ 790 w 800"/>
              <a:gd name="T39" fmla="*/ 57 h 768"/>
              <a:gd name="T40" fmla="*/ 800 w 800"/>
              <a:gd name="T41" fmla="*/ 100 h 768"/>
              <a:gd name="T42" fmla="*/ 797 w 800"/>
              <a:gd name="T43" fmla="*/ 691 h 768"/>
              <a:gd name="T44" fmla="*/ 777 w 800"/>
              <a:gd name="T45" fmla="*/ 731 h 768"/>
              <a:gd name="T46" fmla="*/ 741 w 800"/>
              <a:gd name="T47" fmla="*/ 758 h 768"/>
              <a:gd name="T48" fmla="*/ 696 w 800"/>
              <a:gd name="T49" fmla="*/ 768 h 768"/>
              <a:gd name="T50" fmla="*/ 81 w 800"/>
              <a:gd name="T51" fmla="*/ 765 h 768"/>
              <a:gd name="T52" fmla="*/ 40 w 800"/>
              <a:gd name="T53" fmla="*/ 746 h 768"/>
              <a:gd name="T54" fmla="*/ 11 w 800"/>
              <a:gd name="T55" fmla="*/ 712 h 768"/>
              <a:gd name="T56" fmla="*/ 0 w 800"/>
              <a:gd name="T57" fmla="*/ 668 h 768"/>
              <a:gd name="T58" fmla="*/ 3 w 800"/>
              <a:gd name="T59" fmla="*/ 78 h 768"/>
              <a:gd name="T60" fmla="*/ 23 w 800"/>
              <a:gd name="T61" fmla="*/ 38 h 768"/>
              <a:gd name="T62" fmla="*/ 59 w 800"/>
              <a:gd name="T63" fmla="*/ 11 h 768"/>
              <a:gd name="T64" fmla="*/ 104 w 800"/>
              <a:gd name="T65" fmla="*/ 0 h 76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</a:cxnLst>
            <a:rect l="0" t="0" r="r" b="b"/>
            <a:pathLst>
              <a:path w="800" h="768">
                <a:moveTo>
                  <a:pt x="104" y="5"/>
                </a:moveTo>
                <a:lnTo>
                  <a:pt x="82" y="7"/>
                </a:lnTo>
                <a:lnTo>
                  <a:pt x="61" y="14"/>
                </a:lnTo>
                <a:lnTo>
                  <a:pt x="42" y="25"/>
                </a:lnTo>
                <a:lnTo>
                  <a:pt x="26" y="41"/>
                </a:lnTo>
                <a:lnTo>
                  <a:pt x="15" y="59"/>
                </a:lnTo>
                <a:lnTo>
                  <a:pt x="7" y="79"/>
                </a:lnTo>
                <a:lnTo>
                  <a:pt x="4" y="100"/>
                </a:lnTo>
                <a:lnTo>
                  <a:pt x="4" y="668"/>
                </a:lnTo>
                <a:lnTo>
                  <a:pt x="7" y="690"/>
                </a:lnTo>
                <a:lnTo>
                  <a:pt x="15" y="710"/>
                </a:lnTo>
                <a:lnTo>
                  <a:pt x="26" y="728"/>
                </a:lnTo>
                <a:lnTo>
                  <a:pt x="42" y="743"/>
                </a:lnTo>
                <a:lnTo>
                  <a:pt x="61" y="754"/>
                </a:lnTo>
                <a:lnTo>
                  <a:pt x="82" y="761"/>
                </a:lnTo>
                <a:lnTo>
                  <a:pt x="104" y="764"/>
                </a:lnTo>
                <a:lnTo>
                  <a:pt x="696" y="764"/>
                </a:lnTo>
                <a:lnTo>
                  <a:pt x="719" y="761"/>
                </a:lnTo>
                <a:lnTo>
                  <a:pt x="740" y="754"/>
                </a:lnTo>
                <a:lnTo>
                  <a:pt x="758" y="743"/>
                </a:lnTo>
                <a:lnTo>
                  <a:pt x="774" y="728"/>
                </a:lnTo>
                <a:lnTo>
                  <a:pt x="785" y="710"/>
                </a:lnTo>
                <a:lnTo>
                  <a:pt x="793" y="690"/>
                </a:lnTo>
                <a:lnTo>
                  <a:pt x="796" y="668"/>
                </a:lnTo>
                <a:lnTo>
                  <a:pt x="796" y="100"/>
                </a:lnTo>
                <a:lnTo>
                  <a:pt x="793" y="79"/>
                </a:lnTo>
                <a:lnTo>
                  <a:pt x="785" y="59"/>
                </a:lnTo>
                <a:lnTo>
                  <a:pt x="774" y="41"/>
                </a:lnTo>
                <a:lnTo>
                  <a:pt x="758" y="25"/>
                </a:lnTo>
                <a:lnTo>
                  <a:pt x="740" y="14"/>
                </a:lnTo>
                <a:lnTo>
                  <a:pt x="719" y="7"/>
                </a:lnTo>
                <a:lnTo>
                  <a:pt x="696" y="5"/>
                </a:lnTo>
                <a:lnTo>
                  <a:pt x="104" y="5"/>
                </a:lnTo>
                <a:close/>
                <a:moveTo>
                  <a:pt x="104" y="0"/>
                </a:moveTo>
                <a:lnTo>
                  <a:pt x="696" y="0"/>
                </a:lnTo>
                <a:lnTo>
                  <a:pt x="720" y="3"/>
                </a:lnTo>
                <a:lnTo>
                  <a:pt x="741" y="11"/>
                </a:lnTo>
                <a:lnTo>
                  <a:pt x="761" y="22"/>
                </a:lnTo>
                <a:lnTo>
                  <a:pt x="777" y="38"/>
                </a:lnTo>
                <a:lnTo>
                  <a:pt x="790" y="57"/>
                </a:lnTo>
                <a:lnTo>
                  <a:pt x="797" y="78"/>
                </a:lnTo>
                <a:lnTo>
                  <a:pt x="800" y="100"/>
                </a:lnTo>
                <a:lnTo>
                  <a:pt x="800" y="668"/>
                </a:lnTo>
                <a:lnTo>
                  <a:pt x="797" y="691"/>
                </a:lnTo>
                <a:lnTo>
                  <a:pt x="790" y="712"/>
                </a:lnTo>
                <a:lnTo>
                  <a:pt x="777" y="731"/>
                </a:lnTo>
                <a:lnTo>
                  <a:pt x="761" y="746"/>
                </a:lnTo>
                <a:lnTo>
                  <a:pt x="741" y="758"/>
                </a:lnTo>
                <a:lnTo>
                  <a:pt x="720" y="765"/>
                </a:lnTo>
                <a:lnTo>
                  <a:pt x="696" y="768"/>
                </a:lnTo>
                <a:lnTo>
                  <a:pt x="104" y="768"/>
                </a:lnTo>
                <a:lnTo>
                  <a:pt x="81" y="765"/>
                </a:lnTo>
                <a:lnTo>
                  <a:pt x="59" y="758"/>
                </a:lnTo>
                <a:lnTo>
                  <a:pt x="40" y="746"/>
                </a:lnTo>
                <a:lnTo>
                  <a:pt x="23" y="731"/>
                </a:lnTo>
                <a:lnTo>
                  <a:pt x="11" y="712"/>
                </a:lnTo>
                <a:lnTo>
                  <a:pt x="3" y="691"/>
                </a:lnTo>
                <a:lnTo>
                  <a:pt x="0" y="668"/>
                </a:lnTo>
                <a:lnTo>
                  <a:pt x="0" y="100"/>
                </a:lnTo>
                <a:lnTo>
                  <a:pt x="3" y="78"/>
                </a:lnTo>
                <a:lnTo>
                  <a:pt x="11" y="57"/>
                </a:lnTo>
                <a:lnTo>
                  <a:pt x="23" y="38"/>
                </a:lnTo>
                <a:lnTo>
                  <a:pt x="40" y="22"/>
                </a:lnTo>
                <a:lnTo>
                  <a:pt x="59" y="11"/>
                </a:lnTo>
                <a:lnTo>
                  <a:pt x="81" y="3"/>
                </a:lnTo>
                <a:lnTo>
                  <a:pt x="104" y="0"/>
                </a:lnTo>
                <a:close/>
              </a:path>
            </a:pathLst>
          </a:custGeom>
          <a:solidFill>
            <a:srgbClr val="BFBFB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47" name="Freeform 9">
            <a:extLst>
              <a:ext uri="{FF2B5EF4-FFF2-40B4-BE49-F238E27FC236}">
                <a16:creationId xmlns:a16="http://schemas.microsoft.com/office/drawing/2014/main" id="{FC9E1C22-6162-43E6-B70F-B35498A34B17}"/>
              </a:ext>
            </a:extLst>
          </xdr:cNvPr>
          <xdr:cNvSpPr>
            <a:spLocks noEditPoints="1"/>
          </xdr:cNvSpPr>
        </xdr:nvSpPr>
        <xdr:spPr bwMode="auto">
          <a:xfrm>
            <a:off x="175" y="34"/>
            <a:ext cx="42" cy="43"/>
          </a:xfrm>
          <a:custGeom>
            <a:avLst/>
            <a:gdLst>
              <a:gd name="T0" fmla="*/ 98 w 856"/>
              <a:gd name="T1" fmla="*/ 8 h 822"/>
              <a:gd name="T2" fmla="*/ 50 w 856"/>
              <a:gd name="T3" fmla="*/ 30 h 822"/>
              <a:gd name="T4" fmla="*/ 17 w 856"/>
              <a:gd name="T5" fmla="*/ 71 h 822"/>
              <a:gd name="T6" fmla="*/ 4 w 856"/>
              <a:gd name="T7" fmla="*/ 122 h 822"/>
              <a:gd name="T8" fmla="*/ 8 w 856"/>
              <a:gd name="T9" fmla="*/ 727 h 822"/>
              <a:gd name="T10" fmla="*/ 31 w 856"/>
              <a:gd name="T11" fmla="*/ 774 h 822"/>
              <a:gd name="T12" fmla="*/ 73 w 856"/>
              <a:gd name="T13" fmla="*/ 806 h 822"/>
              <a:gd name="T14" fmla="*/ 127 w 856"/>
              <a:gd name="T15" fmla="*/ 818 h 822"/>
              <a:gd name="T16" fmla="*/ 758 w 856"/>
              <a:gd name="T17" fmla="*/ 815 h 822"/>
              <a:gd name="T18" fmla="*/ 806 w 856"/>
              <a:gd name="T19" fmla="*/ 792 h 822"/>
              <a:gd name="T20" fmla="*/ 840 w 856"/>
              <a:gd name="T21" fmla="*/ 753 h 822"/>
              <a:gd name="T22" fmla="*/ 852 w 856"/>
              <a:gd name="T23" fmla="*/ 701 h 822"/>
              <a:gd name="T24" fmla="*/ 849 w 856"/>
              <a:gd name="T25" fmla="*/ 95 h 822"/>
              <a:gd name="T26" fmla="*/ 825 w 856"/>
              <a:gd name="T27" fmla="*/ 48 h 822"/>
              <a:gd name="T28" fmla="*/ 784 w 856"/>
              <a:gd name="T29" fmla="*/ 16 h 822"/>
              <a:gd name="T30" fmla="*/ 731 w 856"/>
              <a:gd name="T31" fmla="*/ 5 h 822"/>
              <a:gd name="T32" fmla="*/ 127 w 856"/>
              <a:gd name="T33" fmla="*/ 0 h 822"/>
              <a:gd name="T34" fmla="*/ 756 w 856"/>
              <a:gd name="T35" fmla="*/ 3 h 822"/>
              <a:gd name="T36" fmla="*/ 801 w 856"/>
              <a:gd name="T37" fmla="*/ 21 h 822"/>
              <a:gd name="T38" fmla="*/ 834 w 856"/>
              <a:gd name="T39" fmla="*/ 54 h 822"/>
              <a:gd name="T40" fmla="*/ 854 w 856"/>
              <a:gd name="T41" fmla="*/ 98 h 822"/>
              <a:gd name="T42" fmla="*/ 856 w 856"/>
              <a:gd name="T43" fmla="*/ 701 h 822"/>
              <a:gd name="T44" fmla="*/ 847 w 856"/>
              <a:gd name="T45" fmla="*/ 748 h 822"/>
              <a:gd name="T46" fmla="*/ 820 w 856"/>
              <a:gd name="T47" fmla="*/ 787 h 822"/>
              <a:gd name="T48" fmla="*/ 779 w 856"/>
              <a:gd name="T49" fmla="*/ 813 h 822"/>
              <a:gd name="T50" fmla="*/ 731 w 856"/>
              <a:gd name="T51" fmla="*/ 822 h 822"/>
              <a:gd name="T52" fmla="*/ 101 w 856"/>
              <a:gd name="T53" fmla="*/ 820 h 822"/>
              <a:gd name="T54" fmla="*/ 56 w 856"/>
              <a:gd name="T55" fmla="*/ 802 h 822"/>
              <a:gd name="T56" fmla="*/ 22 w 856"/>
              <a:gd name="T57" fmla="*/ 769 h 822"/>
              <a:gd name="T58" fmla="*/ 3 w 856"/>
              <a:gd name="T59" fmla="*/ 725 h 822"/>
              <a:gd name="T60" fmla="*/ 0 w 856"/>
              <a:gd name="T61" fmla="*/ 122 h 822"/>
              <a:gd name="T62" fmla="*/ 10 w 856"/>
              <a:gd name="T63" fmla="*/ 75 h 822"/>
              <a:gd name="T64" fmla="*/ 38 w 856"/>
              <a:gd name="T65" fmla="*/ 36 h 822"/>
              <a:gd name="T66" fmla="*/ 77 w 856"/>
              <a:gd name="T67" fmla="*/ 10 h 822"/>
              <a:gd name="T68" fmla="*/ 127 w 856"/>
              <a:gd name="T69" fmla="*/ 0 h 82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</a:cxnLst>
            <a:rect l="0" t="0" r="r" b="b"/>
            <a:pathLst>
              <a:path w="856" h="822">
                <a:moveTo>
                  <a:pt x="127" y="5"/>
                </a:moveTo>
                <a:lnTo>
                  <a:pt x="98" y="8"/>
                </a:lnTo>
                <a:lnTo>
                  <a:pt x="73" y="16"/>
                </a:lnTo>
                <a:lnTo>
                  <a:pt x="50" y="30"/>
                </a:lnTo>
                <a:lnTo>
                  <a:pt x="31" y="48"/>
                </a:lnTo>
                <a:lnTo>
                  <a:pt x="17" y="71"/>
                </a:lnTo>
                <a:lnTo>
                  <a:pt x="8" y="95"/>
                </a:lnTo>
                <a:lnTo>
                  <a:pt x="4" y="122"/>
                </a:lnTo>
                <a:lnTo>
                  <a:pt x="4" y="701"/>
                </a:lnTo>
                <a:lnTo>
                  <a:pt x="8" y="727"/>
                </a:lnTo>
                <a:lnTo>
                  <a:pt x="17" y="753"/>
                </a:lnTo>
                <a:lnTo>
                  <a:pt x="31" y="774"/>
                </a:lnTo>
                <a:lnTo>
                  <a:pt x="50" y="792"/>
                </a:lnTo>
                <a:lnTo>
                  <a:pt x="73" y="806"/>
                </a:lnTo>
                <a:lnTo>
                  <a:pt x="98" y="815"/>
                </a:lnTo>
                <a:lnTo>
                  <a:pt x="127" y="818"/>
                </a:lnTo>
                <a:lnTo>
                  <a:pt x="731" y="818"/>
                </a:lnTo>
                <a:lnTo>
                  <a:pt x="758" y="815"/>
                </a:lnTo>
                <a:lnTo>
                  <a:pt x="784" y="806"/>
                </a:lnTo>
                <a:lnTo>
                  <a:pt x="806" y="792"/>
                </a:lnTo>
                <a:lnTo>
                  <a:pt x="825" y="774"/>
                </a:lnTo>
                <a:lnTo>
                  <a:pt x="840" y="753"/>
                </a:lnTo>
                <a:lnTo>
                  <a:pt x="849" y="727"/>
                </a:lnTo>
                <a:lnTo>
                  <a:pt x="852" y="701"/>
                </a:lnTo>
                <a:lnTo>
                  <a:pt x="852" y="122"/>
                </a:lnTo>
                <a:lnTo>
                  <a:pt x="849" y="95"/>
                </a:lnTo>
                <a:lnTo>
                  <a:pt x="840" y="71"/>
                </a:lnTo>
                <a:lnTo>
                  <a:pt x="825" y="48"/>
                </a:lnTo>
                <a:lnTo>
                  <a:pt x="806" y="30"/>
                </a:lnTo>
                <a:lnTo>
                  <a:pt x="784" y="16"/>
                </a:lnTo>
                <a:lnTo>
                  <a:pt x="758" y="8"/>
                </a:lnTo>
                <a:lnTo>
                  <a:pt x="731" y="5"/>
                </a:lnTo>
                <a:lnTo>
                  <a:pt x="127" y="5"/>
                </a:lnTo>
                <a:close/>
                <a:moveTo>
                  <a:pt x="127" y="0"/>
                </a:moveTo>
                <a:lnTo>
                  <a:pt x="731" y="0"/>
                </a:lnTo>
                <a:lnTo>
                  <a:pt x="756" y="3"/>
                </a:lnTo>
                <a:lnTo>
                  <a:pt x="779" y="10"/>
                </a:lnTo>
                <a:lnTo>
                  <a:pt x="801" y="21"/>
                </a:lnTo>
                <a:lnTo>
                  <a:pt x="820" y="36"/>
                </a:lnTo>
                <a:lnTo>
                  <a:pt x="834" y="54"/>
                </a:lnTo>
                <a:lnTo>
                  <a:pt x="847" y="75"/>
                </a:lnTo>
                <a:lnTo>
                  <a:pt x="854" y="98"/>
                </a:lnTo>
                <a:lnTo>
                  <a:pt x="856" y="122"/>
                </a:lnTo>
                <a:lnTo>
                  <a:pt x="856" y="701"/>
                </a:lnTo>
                <a:lnTo>
                  <a:pt x="854" y="725"/>
                </a:lnTo>
                <a:lnTo>
                  <a:pt x="847" y="748"/>
                </a:lnTo>
                <a:lnTo>
                  <a:pt x="834" y="769"/>
                </a:lnTo>
                <a:lnTo>
                  <a:pt x="820" y="787"/>
                </a:lnTo>
                <a:lnTo>
                  <a:pt x="801" y="802"/>
                </a:lnTo>
                <a:lnTo>
                  <a:pt x="779" y="813"/>
                </a:lnTo>
                <a:lnTo>
                  <a:pt x="756" y="820"/>
                </a:lnTo>
                <a:lnTo>
                  <a:pt x="731" y="822"/>
                </a:lnTo>
                <a:lnTo>
                  <a:pt x="127" y="822"/>
                </a:lnTo>
                <a:lnTo>
                  <a:pt x="101" y="820"/>
                </a:lnTo>
                <a:lnTo>
                  <a:pt x="77" y="813"/>
                </a:lnTo>
                <a:lnTo>
                  <a:pt x="56" y="802"/>
                </a:lnTo>
                <a:lnTo>
                  <a:pt x="38" y="787"/>
                </a:lnTo>
                <a:lnTo>
                  <a:pt x="22" y="769"/>
                </a:lnTo>
                <a:lnTo>
                  <a:pt x="10" y="748"/>
                </a:lnTo>
                <a:lnTo>
                  <a:pt x="3" y="725"/>
                </a:lnTo>
                <a:lnTo>
                  <a:pt x="0" y="701"/>
                </a:lnTo>
                <a:lnTo>
                  <a:pt x="0" y="122"/>
                </a:lnTo>
                <a:lnTo>
                  <a:pt x="3" y="98"/>
                </a:lnTo>
                <a:lnTo>
                  <a:pt x="10" y="75"/>
                </a:lnTo>
                <a:lnTo>
                  <a:pt x="22" y="54"/>
                </a:lnTo>
                <a:lnTo>
                  <a:pt x="38" y="36"/>
                </a:lnTo>
                <a:lnTo>
                  <a:pt x="56" y="21"/>
                </a:lnTo>
                <a:lnTo>
                  <a:pt x="77" y="10"/>
                </a:lnTo>
                <a:lnTo>
                  <a:pt x="101" y="3"/>
                </a:lnTo>
                <a:lnTo>
                  <a:pt x="127" y="0"/>
                </a:lnTo>
                <a:close/>
              </a:path>
            </a:pathLst>
          </a:custGeom>
          <a:solidFill>
            <a:srgbClr val="BFBFB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48" name="Freeform 10">
            <a:extLst>
              <a:ext uri="{FF2B5EF4-FFF2-40B4-BE49-F238E27FC236}">
                <a16:creationId xmlns:a16="http://schemas.microsoft.com/office/drawing/2014/main" id="{B4BAA179-3D71-4054-9223-C5A759026719}"/>
              </a:ext>
            </a:extLst>
          </xdr:cNvPr>
          <xdr:cNvSpPr>
            <a:spLocks noEditPoints="1"/>
          </xdr:cNvSpPr>
        </xdr:nvSpPr>
        <xdr:spPr bwMode="auto">
          <a:xfrm>
            <a:off x="232" y="35"/>
            <a:ext cx="40" cy="41"/>
          </a:xfrm>
          <a:custGeom>
            <a:avLst/>
            <a:gdLst>
              <a:gd name="T0" fmla="*/ 80 w 799"/>
              <a:gd name="T1" fmla="*/ 7 h 768"/>
              <a:gd name="T2" fmla="*/ 41 w 799"/>
              <a:gd name="T3" fmla="*/ 25 h 768"/>
              <a:gd name="T4" fmla="*/ 13 w 799"/>
              <a:gd name="T5" fmla="*/ 59 h 768"/>
              <a:gd name="T6" fmla="*/ 4 w 799"/>
              <a:gd name="T7" fmla="*/ 100 h 768"/>
              <a:gd name="T8" fmla="*/ 6 w 799"/>
              <a:gd name="T9" fmla="*/ 690 h 768"/>
              <a:gd name="T10" fmla="*/ 26 w 799"/>
              <a:gd name="T11" fmla="*/ 728 h 768"/>
              <a:gd name="T12" fmla="*/ 59 w 799"/>
              <a:gd name="T13" fmla="*/ 754 h 768"/>
              <a:gd name="T14" fmla="*/ 104 w 799"/>
              <a:gd name="T15" fmla="*/ 764 h 768"/>
              <a:gd name="T16" fmla="*/ 718 w 799"/>
              <a:gd name="T17" fmla="*/ 761 h 768"/>
              <a:gd name="T18" fmla="*/ 757 w 799"/>
              <a:gd name="T19" fmla="*/ 743 h 768"/>
              <a:gd name="T20" fmla="*/ 784 w 799"/>
              <a:gd name="T21" fmla="*/ 710 h 768"/>
              <a:gd name="T22" fmla="*/ 794 w 799"/>
              <a:gd name="T23" fmla="*/ 668 h 768"/>
              <a:gd name="T24" fmla="*/ 792 w 799"/>
              <a:gd name="T25" fmla="*/ 79 h 768"/>
              <a:gd name="T26" fmla="*/ 772 w 799"/>
              <a:gd name="T27" fmla="*/ 41 h 768"/>
              <a:gd name="T28" fmla="*/ 739 w 799"/>
              <a:gd name="T29" fmla="*/ 14 h 768"/>
              <a:gd name="T30" fmla="*/ 695 w 799"/>
              <a:gd name="T31" fmla="*/ 5 h 768"/>
              <a:gd name="T32" fmla="*/ 104 w 799"/>
              <a:gd name="T33" fmla="*/ 0 h 768"/>
              <a:gd name="T34" fmla="*/ 719 w 799"/>
              <a:gd name="T35" fmla="*/ 3 h 768"/>
              <a:gd name="T36" fmla="*/ 760 w 799"/>
              <a:gd name="T37" fmla="*/ 22 h 768"/>
              <a:gd name="T38" fmla="*/ 788 w 799"/>
              <a:gd name="T39" fmla="*/ 57 h 768"/>
              <a:gd name="T40" fmla="*/ 799 w 799"/>
              <a:gd name="T41" fmla="*/ 100 h 768"/>
              <a:gd name="T42" fmla="*/ 797 w 799"/>
              <a:gd name="T43" fmla="*/ 691 h 768"/>
              <a:gd name="T44" fmla="*/ 776 w 799"/>
              <a:gd name="T45" fmla="*/ 731 h 768"/>
              <a:gd name="T46" fmla="*/ 741 w 799"/>
              <a:gd name="T47" fmla="*/ 758 h 768"/>
              <a:gd name="T48" fmla="*/ 695 w 799"/>
              <a:gd name="T49" fmla="*/ 768 h 768"/>
              <a:gd name="T50" fmla="*/ 79 w 799"/>
              <a:gd name="T51" fmla="*/ 765 h 768"/>
              <a:gd name="T52" fmla="*/ 39 w 799"/>
              <a:gd name="T53" fmla="*/ 746 h 768"/>
              <a:gd name="T54" fmla="*/ 10 w 799"/>
              <a:gd name="T55" fmla="*/ 712 h 768"/>
              <a:gd name="T56" fmla="*/ 0 w 799"/>
              <a:gd name="T57" fmla="*/ 668 h 768"/>
              <a:gd name="T58" fmla="*/ 2 w 799"/>
              <a:gd name="T59" fmla="*/ 78 h 768"/>
              <a:gd name="T60" fmla="*/ 22 w 799"/>
              <a:gd name="T61" fmla="*/ 38 h 768"/>
              <a:gd name="T62" fmla="*/ 57 w 799"/>
              <a:gd name="T63" fmla="*/ 11 h 768"/>
              <a:gd name="T64" fmla="*/ 104 w 799"/>
              <a:gd name="T65" fmla="*/ 0 h 76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</a:cxnLst>
            <a:rect l="0" t="0" r="r" b="b"/>
            <a:pathLst>
              <a:path w="799" h="768">
                <a:moveTo>
                  <a:pt x="104" y="5"/>
                </a:moveTo>
                <a:lnTo>
                  <a:pt x="80" y="7"/>
                </a:lnTo>
                <a:lnTo>
                  <a:pt x="59" y="14"/>
                </a:lnTo>
                <a:lnTo>
                  <a:pt x="41" y="25"/>
                </a:lnTo>
                <a:lnTo>
                  <a:pt x="26" y="41"/>
                </a:lnTo>
                <a:lnTo>
                  <a:pt x="13" y="59"/>
                </a:lnTo>
                <a:lnTo>
                  <a:pt x="6" y="79"/>
                </a:lnTo>
                <a:lnTo>
                  <a:pt x="4" y="100"/>
                </a:lnTo>
                <a:lnTo>
                  <a:pt x="4" y="668"/>
                </a:lnTo>
                <a:lnTo>
                  <a:pt x="6" y="690"/>
                </a:lnTo>
                <a:lnTo>
                  <a:pt x="13" y="710"/>
                </a:lnTo>
                <a:lnTo>
                  <a:pt x="26" y="728"/>
                </a:lnTo>
                <a:lnTo>
                  <a:pt x="41" y="743"/>
                </a:lnTo>
                <a:lnTo>
                  <a:pt x="59" y="754"/>
                </a:lnTo>
                <a:lnTo>
                  <a:pt x="80" y="761"/>
                </a:lnTo>
                <a:lnTo>
                  <a:pt x="104" y="764"/>
                </a:lnTo>
                <a:lnTo>
                  <a:pt x="695" y="764"/>
                </a:lnTo>
                <a:lnTo>
                  <a:pt x="718" y="761"/>
                </a:lnTo>
                <a:lnTo>
                  <a:pt x="739" y="754"/>
                </a:lnTo>
                <a:lnTo>
                  <a:pt x="757" y="743"/>
                </a:lnTo>
                <a:lnTo>
                  <a:pt x="772" y="728"/>
                </a:lnTo>
                <a:lnTo>
                  <a:pt x="784" y="710"/>
                </a:lnTo>
                <a:lnTo>
                  <a:pt x="792" y="690"/>
                </a:lnTo>
                <a:lnTo>
                  <a:pt x="794" y="668"/>
                </a:lnTo>
                <a:lnTo>
                  <a:pt x="794" y="100"/>
                </a:lnTo>
                <a:lnTo>
                  <a:pt x="792" y="79"/>
                </a:lnTo>
                <a:lnTo>
                  <a:pt x="784" y="59"/>
                </a:lnTo>
                <a:lnTo>
                  <a:pt x="772" y="41"/>
                </a:lnTo>
                <a:lnTo>
                  <a:pt x="757" y="25"/>
                </a:lnTo>
                <a:lnTo>
                  <a:pt x="739" y="14"/>
                </a:lnTo>
                <a:lnTo>
                  <a:pt x="718" y="7"/>
                </a:lnTo>
                <a:lnTo>
                  <a:pt x="695" y="5"/>
                </a:lnTo>
                <a:lnTo>
                  <a:pt x="104" y="5"/>
                </a:lnTo>
                <a:close/>
                <a:moveTo>
                  <a:pt x="104" y="0"/>
                </a:moveTo>
                <a:lnTo>
                  <a:pt x="695" y="0"/>
                </a:lnTo>
                <a:lnTo>
                  <a:pt x="719" y="3"/>
                </a:lnTo>
                <a:lnTo>
                  <a:pt x="741" y="11"/>
                </a:lnTo>
                <a:lnTo>
                  <a:pt x="760" y="22"/>
                </a:lnTo>
                <a:lnTo>
                  <a:pt x="776" y="38"/>
                </a:lnTo>
                <a:lnTo>
                  <a:pt x="788" y="57"/>
                </a:lnTo>
                <a:lnTo>
                  <a:pt x="797" y="78"/>
                </a:lnTo>
                <a:lnTo>
                  <a:pt x="799" y="100"/>
                </a:lnTo>
                <a:lnTo>
                  <a:pt x="799" y="668"/>
                </a:lnTo>
                <a:lnTo>
                  <a:pt x="797" y="691"/>
                </a:lnTo>
                <a:lnTo>
                  <a:pt x="788" y="712"/>
                </a:lnTo>
                <a:lnTo>
                  <a:pt x="776" y="731"/>
                </a:lnTo>
                <a:lnTo>
                  <a:pt x="760" y="746"/>
                </a:lnTo>
                <a:lnTo>
                  <a:pt x="741" y="758"/>
                </a:lnTo>
                <a:lnTo>
                  <a:pt x="719" y="765"/>
                </a:lnTo>
                <a:lnTo>
                  <a:pt x="695" y="768"/>
                </a:lnTo>
                <a:lnTo>
                  <a:pt x="104" y="768"/>
                </a:lnTo>
                <a:lnTo>
                  <a:pt x="79" y="765"/>
                </a:lnTo>
                <a:lnTo>
                  <a:pt x="57" y="758"/>
                </a:lnTo>
                <a:lnTo>
                  <a:pt x="39" y="746"/>
                </a:lnTo>
                <a:lnTo>
                  <a:pt x="22" y="731"/>
                </a:lnTo>
                <a:lnTo>
                  <a:pt x="10" y="712"/>
                </a:lnTo>
                <a:lnTo>
                  <a:pt x="2" y="691"/>
                </a:lnTo>
                <a:lnTo>
                  <a:pt x="0" y="668"/>
                </a:lnTo>
                <a:lnTo>
                  <a:pt x="0" y="100"/>
                </a:lnTo>
                <a:lnTo>
                  <a:pt x="2" y="78"/>
                </a:lnTo>
                <a:lnTo>
                  <a:pt x="10" y="57"/>
                </a:lnTo>
                <a:lnTo>
                  <a:pt x="22" y="38"/>
                </a:lnTo>
                <a:lnTo>
                  <a:pt x="39" y="22"/>
                </a:lnTo>
                <a:lnTo>
                  <a:pt x="57" y="11"/>
                </a:lnTo>
                <a:lnTo>
                  <a:pt x="79" y="3"/>
                </a:lnTo>
                <a:lnTo>
                  <a:pt x="104" y="0"/>
                </a:lnTo>
                <a:close/>
              </a:path>
            </a:pathLst>
          </a:custGeom>
          <a:solidFill>
            <a:srgbClr val="BFBFB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49" name="Freeform 11">
            <a:extLst>
              <a:ext uri="{FF2B5EF4-FFF2-40B4-BE49-F238E27FC236}">
                <a16:creationId xmlns:a16="http://schemas.microsoft.com/office/drawing/2014/main" id="{40786F76-9DDC-47FA-854F-EA58814ECED3}"/>
              </a:ext>
            </a:extLst>
          </xdr:cNvPr>
          <xdr:cNvSpPr>
            <a:spLocks noEditPoints="1"/>
          </xdr:cNvSpPr>
        </xdr:nvSpPr>
        <xdr:spPr bwMode="auto">
          <a:xfrm>
            <a:off x="230" y="34"/>
            <a:ext cx="43" cy="43"/>
          </a:xfrm>
          <a:custGeom>
            <a:avLst/>
            <a:gdLst>
              <a:gd name="T0" fmla="*/ 99 w 857"/>
              <a:gd name="T1" fmla="*/ 8 h 822"/>
              <a:gd name="T2" fmla="*/ 51 w 857"/>
              <a:gd name="T3" fmla="*/ 30 h 822"/>
              <a:gd name="T4" fmla="*/ 17 w 857"/>
              <a:gd name="T5" fmla="*/ 71 h 822"/>
              <a:gd name="T6" fmla="*/ 6 w 857"/>
              <a:gd name="T7" fmla="*/ 122 h 822"/>
              <a:gd name="T8" fmla="*/ 9 w 857"/>
              <a:gd name="T9" fmla="*/ 727 h 822"/>
              <a:gd name="T10" fmla="*/ 32 w 857"/>
              <a:gd name="T11" fmla="*/ 774 h 822"/>
              <a:gd name="T12" fmla="*/ 74 w 857"/>
              <a:gd name="T13" fmla="*/ 806 h 822"/>
              <a:gd name="T14" fmla="*/ 127 w 857"/>
              <a:gd name="T15" fmla="*/ 818 h 822"/>
              <a:gd name="T16" fmla="*/ 758 w 857"/>
              <a:gd name="T17" fmla="*/ 815 h 822"/>
              <a:gd name="T18" fmla="*/ 808 w 857"/>
              <a:gd name="T19" fmla="*/ 792 h 822"/>
              <a:gd name="T20" fmla="*/ 840 w 857"/>
              <a:gd name="T21" fmla="*/ 753 h 822"/>
              <a:gd name="T22" fmla="*/ 853 w 857"/>
              <a:gd name="T23" fmla="*/ 701 h 822"/>
              <a:gd name="T24" fmla="*/ 850 w 857"/>
              <a:gd name="T25" fmla="*/ 95 h 822"/>
              <a:gd name="T26" fmla="*/ 827 w 857"/>
              <a:gd name="T27" fmla="*/ 48 h 822"/>
              <a:gd name="T28" fmla="*/ 785 w 857"/>
              <a:gd name="T29" fmla="*/ 16 h 822"/>
              <a:gd name="T30" fmla="*/ 731 w 857"/>
              <a:gd name="T31" fmla="*/ 5 h 822"/>
              <a:gd name="T32" fmla="*/ 127 w 857"/>
              <a:gd name="T33" fmla="*/ 0 h 822"/>
              <a:gd name="T34" fmla="*/ 756 w 857"/>
              <a:gd name="T35" fmla="*/ 3 h 822"/>
              <a:gd name="T36" fmla="*/ 801 w 857"/>
              <a:gd name="T37" fmla="*/ 21 h 822"/>
              <a:gd name="T38" fmla="*/ 836 w 857"/>
              <a:gd name="T39" fmla="*/ 54 h 822"/>
              <a:gd name="T40" fmla="*/ 855 w 857"/>
              <a:gd name="T41" fmla="*/ 98 h 822"/>
              <a:gd name="T42" fmla="*/ 857 w 857"/>
              <a:gd name="T43" fmla="*/ 701 h 822"/>
              <a:gd name="T44" fmla="*/ 848 w 857"/>
              <a:gd name="T45" fmla="*/ 748 h 822"/>
              <a:gd name="T46" fmla="*/ 820 w 857"/>
              <a:gd name="T47" fmla="*/ 787 h 822"/>
              <a:gd name="T48" fmla="*/ 780 w 857"/>
              <a:gd name="T49" fmla="*/ 813 h 822"/>
              <a:gd name="T50" fmla="*/ 731 w 857"/>
              <a:gd name="T51" fmla="*/ 822 h 822"/>
              <a:gd name="T52" fmla="*/ 102 w 857"/>
              <a:gd name="T53" fmla="*/ 820 h 822"/>
              <a:gd name="T54" fmla="*/ 57 w 857"/>
              <a:gd name="T55" fmla="*/ 802 h 822"/>
              <a:gd name="T56" fmla="*/ 22 w 857"/>
              <a:gd name="T57" fmla="*/ 769 h 822"/>
              <a:gd name="T58" fmla="*/ 4 w 857"/>
              <a:gd name="T59" fmla="*/ 725 h 822"/>
              <a:gd name="T60" fmla="*/ 0 w 857"/>
              <a:gd name="T61" fmla="*/ 122 h 822"/>
              <a:gd name="T62" fmla="*/ 11 w 857"/>
              <a:gd name="T63" fmla="*/ 75 h 822"/>
              <a:gd name="T64" fmla="*/ 38 w 857"/>
              <a:gd name="T65" fmla="*/ 36 h 822"/>
              <a:gd name="T66" fmla="*/ 78 w 857"/>
              <a:gd name="T67" fmla="*/ 10 h 822"/>
              <a:gd name="T68" fmla="*/ 127 w 857"/>
              <a:gd name="T69" fmla="*/ 0 h 82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</a:cxnLst>
            <a:rect l="0" t="0" r="r" b="b"/>
            <a:pathLst>
              <a:path w="857" h="822">
                <a:moveTo>
                  <a:pt x="127" y="5"/>
                </a:moveTo>
                <a:lnTo>
                  <a:pt x="99" y="8"/>
                </a:lnTo>
                <a:lnTo>
                  <a:pt x="74" y="16"/>
                </a:lnTo>
                <a:lnTo>
                  <a:pt x="51" y="30"/>
                </a:lnTo>
                <a:lnTo>
                  <a:pt x="32" y="48"/>
                </a:lnTo>
                <a:lnTo>
                  <a:pt x="17" y="71"/>
                </a:lnTo>
                <a:lnTo>
                  <a:pt x="9" y="95"/>
                </a:lnTo>
                <a:lnTo>
                  <a:pt x="6" y="122"/>
                </a:lnTo>
                <a:lnTo>
                  <a:pt x="6" y="701"/>
                </a:lnTo>
                <a:lnTo>
                  <a:pt x="9" y="727"/>
                </a:lnTo>
                <a:lnTo>
                  <a:pt x="17" y="753"/>
                </a:lnTo>
                <a:lnTo>
                  <a:pt x="32" y="774"/>
                </a:lnTo>
                <a:lnTo>
                  <a:pt x="51" y="792"/>
                </a:lnTo>
                <a:lnTo>
                  <a:pt x="74" y="806"/>
                </a:lnTo>
                <a:lnTo>
                  <a:pt x="99" y="815"/>
                </a:lnTo>
                <a:lnTo>
                  <a:pt x="127" y="818"/>
                </a:lnTo>
                <a:lnTo>
                  <a:pt x="731" y="818"/>
                </a:lnTo>
                <a:lnTo>
                  <a:pt x="758" y="815"/>
                </a:lnTo>
                <a:lnTo>
                  <a:pt x="785" y="806"/>
                </a:lnTo>
                <a:lnTo>
                  <a:pt x="808" y="792"/>
                </a:lnTo>
                <a:lnTo>
                  <a:pt x="827" y="774"/>
                </a:lnTo>
                <a:lnTo>
                  <a:pt x="840" y="753"/>
                </a:lnTo>
                <a:lnTo>
                  <a:pt x="850" y="727"/>
                </a:lnTo>
                <a:lnTo>
                  <a:pt x="853" y="701"/>
                </a:lnTo>
                <a:lnTo>
                  <a:pt x="853" y="122"/>
                </a:lnTo>
                <a:lnTo>
                  <a:pt x="850" y="95"/>
                </a:lnTo>
                <a:lnTo>
                  <a:pt x="840" y="71"/>
                </a:lnTo>
                <a:lnTo>
                  <a:pt x="827" y="48"/>
                </a:lnTo>
                <a:lnTo>
                  <a:pt x="808" y="30"/>
                </a:lnTo>
                <a:lnTo>
                  <a:pt x="785" y="16"/>
                </a:lnTo>
                <a:lnTo>
                  <a:pt x="758" y="8"/>
                </a:lnTo>
                <a:lnTo>
                  <a:pt x="731" y="5"/>
                </a:lnTo>
                <a:lnTo>
                  <a:pt x="127" y="5"/>
                </a:lnTo>
                <a:close/>
                <a:moveTo>
                  <a:pt x="127" y="0"/>
                </a:moveTo>
                <a:lnTo>
                  <a:pt x="731" y="0"/>
                </a:lnTo>
                <a:lnTo>
                  <a:pt x="756" y="3"/>
                </a:lnTo>
                <a:lnTo>
                  <a:pt x="780" y="10"/>
                </a:lnTo>
                <a:lnTo>
                  <a:pt x="801" y="21"/>
                </a:lnTo>
                <a:lnTo>
                  <a:pt x="820" y="36"/>
                </a:lnTo>
                <a:lnTo>
                  <a:pt x="836" y="54"/>
                </a:lnTo>
                <a:lnTo>
                  <a:pt x="848" y="75"/>
                </a:lnTo>
                <a:lnTo>
                  <a:pt x="855" y="98"/>
                </a:lnTo>
                <a:lnTo>
                  <a:pt x="857" y="122"/>
                </a:lnTo>
                <a:lnTo>
                  <a:pt x="857" y="701"/>
                </a:lnTo>
                <a:lnTo>
                  <a:pt x="855" y="725"/>
                </a:lnTo>
                <a:lnTo>
                  <a:pt x="848" y="748"/>
                </a:lnTo>
                <a:lnTo>
                  <a:pt x="836" y="769"/>
                </a:lnTo>
                <a:lnTo>
                  <a:pt x="820" y="787"/>
                </a:lnTo>
                <a:lnTo>
                  <a:pt x="801" y="802"/>
                </a:lnTo>
                <a:lnTo>
                  <a:pt x="780" y="813"/>
                </a:lnTo>
                <a:lnTo>
                  <a:pt x="756" y="820"/>
                </a:lnTo>
                <a:lnTo>
                  <a:pt x="731" y="822"/>
                </a:lnTo>
                <a:lnTo>
                  <a:pt x="127" y="822"/>
                </a:lnTo>
                <a:lnTo>
                  <a:pt x="102" y="820"/>
                </a:lnTo>
                <a:lnTo>
                  <a:pt x="78" y="813"/>
                </a:lnTo>
                <a:lnTo>
                  <a:pt x="57" y="802"/>
                </a:lnTo>
                <a:lnTo>
                  <a:pt x="38" y="787"/>
                </a:lnTo>
                <a:lnTo>
                  <a:pt x="22" y="769"/>
                </a:lnTo>
                <a:lnTo>
                  <a:pt x="11" y="748"/>
                </a:lnTo>
                <a:lnTo>
                  <a:pt x="4" y="725"/>
                </a:lnTo>
                <a:lnTo>
                  <a:pt x="0" y="701"/>
                </a:lnTo>
                <a:lnTo>
                  <a:pt x="0" y="122"/>
                </a:lnTo>
                <a:lnTo>
                  <a:pt x="4" y="98"/>
                </a:lnTo>
                <a:lnTo>
                  <a:pt x="11" y="75"/>
                </a:lnTo>
                <a:lnTo>
                  <a:pt x="22" y="54"/>
                </a:lnTo>
                <a:lnTo>
                  <a:pt x="38" y="36"/>
                </a:lnTo>
                <a:lnTo>
                  <a:pt x="57" y="21"/>
                </a:lnTo>
                <a:lnTo>
                  <a:pt x="78" y="10"/>
                </a:lnTo>
                <a:lnTo>
                  <a:pt x="102" y="3"/>
                </a:lnTo>
                <a:lnTo>
                  <a:pt x="127" y="0"/>
                </a:lnTo>
                <a:close/>
              </a:path>
            </a:pathLst>
          </a:custGeom>
          <a:solidFill>
            <a:srgbClr val="BFBFB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50" name="Freeform 12">
            <a:extLst>
              <a:ext uri="{FF2B5EF4-FFF2-40B4-BE49-F238E27FC236}">
                <a16:creationId xmlns:a16="http://schemas.microsoft.com/office/drawing/2014/main" id="{55760DA1-1CF8-4BE8-A65B-E6A4108F533B}"/>
              </a:ext>
            </a:extLst>
          </xdr:cNvPr>
          <xdr:cNvSpPr>
            <a:spLocks/>
          </xdr:cNvSpPr>
        </xdr:nvSpPr>
        <xdr:spPr bwMode="auto">
          <a:xfrm>
            <a:off x="125" y="41"/>
            <a:ext cx="30" cy="29"/>
          </a:xfrm>
          <a:custGeom>
            <a:avLst/>
            <a:gdLst>
              <a:gd name="T0" fmla="*/ 310 w 605"/>
              <a:gd name="T1" fmla="*/ 2 h 555"/>
              <a:gd name="T2" fmla="*/ 321 w 605"/>
              <a:gd name="T3" fmla="*/ 13 h 555"/>
              <a:gd name="T4" fmla="*/ 326 w 605"/>
              <a:gd name="T5" fmla="*/ 28 h 555"/>
              <a:gd name="T6" fmla="*/ 327 w 605"/>
              <a:gd name="T7" fmla="*/ 44 h 555"/>
              <a:gd name="T8" fmla="*/ 330 w 605"/>
              <a:gd name="T9" fmla="*/ 75 h 555"/>
              <a:gd name="T10" fmla="*/ 333 w 605"/>
              <a:gd name="T11" fmla="*/ 113 h 555"/>
              <a:gd name="T12" fmla="*/ 337 w 605"/>
              <a:gd name="T13" fmla="*/ 146 h 555"/>
              <a:gd name="T14" fmla="*/ 338 w 605"/>
              <a:gd name="T15" fmla="*/ 167 h 555"/>
              <a:gd name="T16" fmla="*/ 429 w 605"/>
              <a:gd name="T17" fmla="*/ 228 h 555"/>
              <a:gd name="T18" fmla="*/ 451 w 605"/>
              <a:gd name="T19" fmla="*/ 211 h 555"/>
              <a:gd name="T20" fmla="*/ 514 w 605"/>
              <a:gd name="T21" fmla="*/ 283 h 555"/>
              <a:gd name="T22" fmla="*/ 536 w 605"/>
              <a:gd name="T23" fmla="*/ 264 h 555"/>
              <a:gd name="T24" fmla="*/ 605 w 605"/>
              <a:gd name="T25" fmla="*/ 344 h 555"/>
              <a:gd name="T26" fmla="*/ 386 w 605"/>
              <a:gd name="T27" fmla="*/ 303 h 555"/>
              <a:gd name="T28" fmla="*/ 382 w 605"/>
              <a:gd name="T29" fmla="*/ 301 h 555"/>
              <a:gd name="T30" fmla="*/ 369 w 605"/>
              <a:gd name="T31" fmla="*/ 298 h 555"/>
              <a:gd name="T32" fmla="*/ 354 w 605"/>
              <a:gd name="T33" fmla="*/ 298 h 555"/>
              <a:gd name="T34" fmla="*/ 342 w 605"/>
              <a:gd name="T35" fmla="*/ 306 h 555"/>
              <a:gd name="T36" fmla="*/ 337 w 605"/>
              <a:gd name="T37" fmla="*/ 326 h 555"/>
              <a:gd name="T38" fmla="*/ 418 w 605"/>
              <a:gd name="T39" fmla="*/ 539 h 555"/>
              <a:gd name="T40" fmla="*/ 324 w 605"/>
              <a:gd name="T41" fmla="*/ 533 h 555"/>
              <a:gd name="T42" fmla="*/ 188 w 605"/>
              <a:gd name="T43" fmla="*/ 555 h 555"/>
              <a:gd name="T44" fmla="*/ 273 w 605"/>
              <a:gd name="T45" fmla="*/ 472 h 555"/>
              <a:gd name="T46" fmla="*/ 267 w 605"/>
              <a:gd name="T47" fmla="*/ 314 h 555"/>
              <a:gd name="T48" fmla="*/ 258 w 605"/>
              <a:gd name="T49" fmla="*/ 301 h 555"/>
              <a:gd name="T50" fmla="*/ 243 w 605"/>
              <a:gd name="T51" fmla="*/ 297 h 555"/>
              <a:gd name="T52" fmla="*/ 230 w 605"/>
              <a:gd name="T53" fmla="*/ 300 h 555"/>
              <a:gd name="T54" fmla="*/ 220 w 605"/>
              <a:gd name="T55" fmla="*/ 303 h 555"/>
              <a:gd name="T56" fmla="*/ 0 w 605"/>
              <a:gd name="T57" fmla="*/ 379 h 555"/>
              <a:gd name="T58" fmla="*/ 70 w 605"/>
              <a:gd name="T59" fmla="*/ 297 h 555"/>
              <a:gd name="T60" fmla="*/ 91 w 605"/>
              <a:gd name="T61" fmla="*/ 264 h 555"/>
              <a:gd name="T62" fmla="*/ 155 w 605"/>
              <a:gd name="T63" fmla="*/ 243 h 555"/>
              <a:gd name="T64" fmla="*/ 176 w 605"/>
              <a:gd name="T65" fmla="*/ 211 h 555"/>
              <a:gd name="T66" fmla="*/ 267 w 605"/>
              <a:gd name="T67" fmla="*/ 170 h 555"/>
              <a:gd name="T68" fmla="*/ 268 w 605"/>
              <a:gd name="T69" fmla="*/ 159 h 555"/>
              <a:gd name="T70" fmla="*/ 271 w 605"/>
              <a:gd name="T71" fmla="*/ 131 h 555"/>
              <a:gd name="T72" fmla="*/ 274 w 605"/>
              <a:gd name="T73" fmla="*/ 93 h 555"/>
              <a:gd name="T74" fmla="*/ 277 w 605"/>
              <a:gd name="T75" fmla="*/ 59 h 555"/>
              <a:gd name="T76" fmla="*/ 279 w 605"/>
              <a:gd name="T77" fmla="*/ 34 h 555"/>
              <a:gd name="T78" fmla="*/ 281 w 605"/>
              <a:gd name="T79" fmla="*/ 21 h 555"/>
              <a:gd name="T80" fmla="*/ 288 w 605"/>
              <a:gd name="T81" fmla="*/ 6 h 555"/>
              <a:gd name="T82" fmla="*/ 303 w 605"/>
              <a:gd name="T83" fmla="*/ 0 h 55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</a:cxnLst>
            <a:rect l="0" t="0" r="r" b="b"/>
            <a:pathLst>
              <a:path w="605" h="555">
                <a:moveTo>
                  <a:pt x="303" y="0"/>
                </a:moveTo>
                <a:lnTo>
                  <a:pt x="310" y="2"/>
                </a:lnTo>
                <a:lnTo>
                  <a:pt x="317" y="6"/>
                </a:lnTo>
                <a:lnTo>
                  <a:pt x="321" y="13"/>
                </a:lnTo>
                <a:lnTo>
                  <a:pt x="324" y="21"/>
                </a:lnTo>
                <a:lnTo>
                  <a:pt x="326" y="28"/>
                </a:lnTo>
                <a:lnTo>
                  <a:pt x="326" y="34"/>
                </a:lnTo>
                <a:lnTo>
                  <a:pt x="327" y="44"/>
                </a:lnTo>
                <a:lnTo>
                  <a:pt x="328" y="59"/>
                </a:lnTo>
                <a:lnTo>
                  <a:pt x="330" y="75"/>
                </a:lnTo>
                <a:lnTo>
                  <a:pt x="331" y="93"/>
                </a:lnTo>
                <a:lnTo>
                  <a:pt x="333" y="113"/>
                </a:lnTo>
                <a:lnTo>
                  <a:pt x="334" y="131"/>
                </a:lnTo>
                <a:lnTo>
                  <a:pt x="337" y="146"/>
                </a:lnTo>
                <a:lnTo>
                  <a:pt x="338" y="159"/>
                </a:lnTo>
                <a:lnTo>
                  <a:pt x="338" y="167"/>
                </a:lnTo>
                <a:lnTo>
                  <a:pt x="339" y="170"/>
                </a:lnTo>
                <a:lnTo>
                  <a:pt x="429" y="228"/>
                </a:lnTo>
                <a:lnTo>
                  <a:pt x="429" y="211"/>
                </a:lnTo>
                <a:lnTo>
                  <a:pt x="451" y="211"/>
                </a:lnTo>
                <a:lnTo>
                  <a:pt x="451" y="243"/>
                </a:lnTo>
                <a:lnTo>
                  <a:pt x="514" y="283"/>
                </a:lnTo>
                <a:lnTo>
                  <a:pt x="514" y="264"/>
                </a:lnTo>
                <a:lnTo>
                  <a:pt x="536" y="264"/>
                </a:lnTo>
                <a:lnTo>
                  <a:pt x="536" y="297"/>
                </a:lnTo>
                <a:lnTo>
                  <a:pt x="605" y="344"/>
                </a:lnTo>
                <a:lnTo>
                  <a:pt x="605" y="379"/>
                </a:lnTo>
                <a:lnTo>
                  <a:pt x="386" y="303"/>
                </a:lnTo>
                <a:lnTo>
                  <a:pt x="385" y="303"/>
                </a:lnTo>
                <a:lnTo>
                  <a:pt x="382" y="301"/>
                </a:lnTo>
                <a:lnTo>
                  <a:pt x="375" y="300"/>
                </a:lnTo>
                <a:lnTo>
                  <a:pt x="369" y="298"/>
                </a:lnTo>
                <a:lnTo>
                  <a:pt x="362" y="297"/>
                </a:lnTo>
                <a:lnTo>
                  <a:pt x="354" y="298"/>
                </a:lnTo>
                <a:lnTo>
                  <a:pt x="348" y="301"/>
                </a:lnTo>
                <a:lnTo>
                  <a:pt x="342" y="306"/>
                </a:lnTo>
                <a:lnTo>
                  <a:pt x="339" y="314"/>
                </a:lnTo>
                <a:lnTo>
                  <a:pt x="337" y="326"/>
                </a:lnTo>
                <a:lnTo>
                  <a:pt x="332" y="472"/>
                </a:lnTo>
                <a:lnTo>
                  <a:pt x="418" y="539"/>
                </a:lnTo>
                <a:lnTo>
                  <a:pt x="418" y="555"/>
                </a:lnTo>
                <a:lnTo>
                  <a:pt x="324" y="533"/>
                </a:lnTo>
                <a:lnTo>
                  <a:pt x="281" y="533"/>
                </a:lnTo>
                <a:lnTo>
                  <a:pt x="188" y="555"/>
                </a:lnTo>
                <a:lnTo>
                  <a:pt x="188" y="539"/>
                </a:lnTo>
                <a:lnTo>
                  <a:pt x="273" y="472"/>
                </a:lnTo>
                <a:lnTo>
                  <a:pt x="268" y="326"/>
                </a:lnTo>
                <a:lnTo>
                  <a:pt x="267" y="314"/>
                </a:lnTo>
                <a:lnTo>
                  <a:pt x="263" y="306"/>
                </a:lnTo>
                <a:lnTo>
                  <a:pt x="258" y="301"/>
                </a:lnTo>
                <a:lnTo>
                  <a:pt x="251" y="298"/>
                </a:lnTo>
                <a:lnTo>
                  <a:pt x="243" y="297"/>
                </a:lnTo>
                <a:lnTo>
                  <a:pt x="236" y="298"/>
                </a:lnTo>
                <a:lnTo>
                  <a:pt x="230" y="300"/>
                </a:lnTo>
                <a:lnTo>
                  <a:pt x="224" y="301"/>
                </a:lnTo>
                <a:lnTo>
                  <a:pt x="220" y="303"/>
                </a:lnTo>
                <a:lnTo>
                  <a:pt x="219" y="303"/>
                </a:lnTo>
                <a:lnTo>
                  <a:pt x="0" y="379"/>
                </a:lnTo>
                <a:lnTo>
                  <a:pt x="0" y="344"/>
                </a:lnTo>
                <a:lnTo>
                  <a:pt x="70" y="297"/>
                </a:lnTo>
                <a:lnTo>
                  <a:pt x="70" y="264"/>
                </a:lnTo>
                <a:lnTo>
                  <a:pt x="91" y="264"/>
                </a:lnTo>
                <a:lnTo>
                  <a:pt x="91" y="283"/>
                </a:lnTo>
                <a:lnTo>
                  <a:pt x="155" y="243"/>
                </a:lnTo>
                <a:lnTo>
                  <a:pt x="155" y="211"/>
                </a:lnTo>
                <a:lnTo>
                  <a:pt x="176" y="211"/>
                </a:lnTo>
                <a:lnTo>
                  <a:pt x="176" y="228"/>
                </a:lnTo>
                <a:lnTo>
                  <a:pt x="267" y="170"/>
                </a:lnTo>
                <a:lnTo>
                  <a:pt x="267" y="167"/>
                </a:lnTo>
                <a:lnTo>
                  <a:pt x="268" y="159"/>
                </a:lnTo>
                <a:lnTo>
                  <a:pt x="269" y="146"/>
                </a:lnTo>
                <a:lnTo>
                  <a:pt x="271" y="131"/>
                </a:lnTo>
                <a:lnTo>
                  <a:pt x="273" y="113"/>
                </a:lnTo>
                <a:lnTo>
                  <a:pt x="274" y="93"/>
                </a:lnTo>
                <a:lnTo>
                  <a:pt x="276" y="75"/>
                </a:lnTo>
                <a:lnTo>
                  <a:pt x="277" y="59"/>
                </a:lnTo>
                <a:lnTo>
                  <a:pt x="278" y="44"/>
                </a:lnTo>
                <a:lnTo>
                  <a:pt x="279" y="34"/>
                </a:lnTo>
                <a:lnTo>
                  <a:pt x="280" y="28"/>
                </a:lnTo>
                <a:lnTo>
                  <a:pt x="281" y="21"/>
                </a:lnTo>
                <a:lnTo>
                  <a:pt x="284" y="13"/>
                </a:lnTo>
                <a:lnTo>
                  <a:pt x="288" y="6"/>
                </a:lnTo>
                <a:lnTo>
                  <a:pt x="295" y="2"/>
                </a:lnTo>
                <a:lnTo>
                  <a:pt x="303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51" name="Freeform 13">
            <a:extLst>
              <a:ext uri="{FF2B5EF4-FFF2-40B4-BE49-F238E27FC236}">
                <a16:creationId xmlns:a16="http://schemas.microsoft.com/office/drawing/2014/main" id="{2682FFB0-007F-45CE-AE37-4F2660E79C14}"/>
              </a:ext>
            </a:extLst>
          </xdr:cNvPr>
          <xdr:cNvSpPr>
            <a:spLocks noEditPoints="1"/>
          </xdr:cNvSpPr>
        </xdr:nvSpPr>
        <xdr:spPr bwMode="auto">
          <a:xfrm>
            <a:off x="115" y="30"/>
            <a:ext cx="51" cy="51"/>
          </a:xfrm>
          <a:custGeom>
            <a:avLst/>
            <a:gdLst>
              <a:gd name="T0" fmla="*/ 152 w 1019"/>
              <a:gd name="T1" fmla="*/ 19 h 976"/>
              <a:gd name="T2" fmla="*/ 100 w 1019"/>
              <a:gd name="T3" fmla="*/ 38 h 976"/>
              <a:gd name="T4" fmla="*/ 57 w 1019"/>
              <a:gd name="T5" fmla="*/ 73 h 976"/>
              <a:gd name="T6" fmla="*/ 29 w 1019"/>
              <a:gd name="T7" fmla="*/ 119 h 976"/>
              <a:gd name="T8" fmla="*/ 18 w 1019"/>
              <a:gd name="T9" fmla="*/ 175 h 976"/>
              <a:gd name="T10" fmla="*/ 20 w 1019"/>
              <a:gd name="T11" fmla="*/ 831 h 976"/>
              <a:gd name="T12" fmla="*/ 40 w 1019"/>
              <a:gd name="T13" fmla="*/ 882 h 976"/>
              <a:gd name="T14" fmla="*/ 77 w 1019"/>
              <a:gd name="T15" fmla="*/ 923 h 976"/>
              <a:gd name="T16" fmla="*/ 125 w 1019"/>
              <a:gd name="T17" fmla="*/ 950 h 976"/>
              <a:gd name="T18" fmla="*/ 183 w 1019"/>
              <a:gd name="T19" fmla="*/ 960 h 976"/>
              <a:gd name="T20" fmla="*/ 867 w 1019"/>
              <a:gd name="T21" fmla="*/ 957 h 976"/>
              <a:gd name="T22" fmla="*/ 920 w 1019"/>
              <a:gd name="T23" fmla="*/ 938 h 976"/>
              <a:gd name="T24" fmla="*/ 963 w 1019"/>
              <a:gd name="T25" fmla="*/ 904 h 976"/>
              <a:gd name="T26" fmla="*/ 991 w 1019"/>
              <a:gd name="T27" fmla="*/ 857 h 976"/>
              <a:gd name="T28" fmla="*/ 1001 w 1019"/>
              <a:gd name="T29" fmla="*/ 802 h 976"/>
              <a:gd name="T30" fmla="*/ 999 w 1019"/>
              <a:gd name="T31" fmla="*/ 147 h 976"/>
              <a:gd name="T32" fmla="*/ 979 w 1019"/>
              <a:gd name="T33" fmla="*/ 95 h 976"/>
              <a:gd name="T34" fmla="*/ 943 w 1019"/>
              <a:gd name="T35" fmla="*/ 54 h 976"/>
              <a:gd name="T36" fmla="*/ 894 w 1019"/>
              <a:gd name="T37" fmla="*/ 27 h 976"/>
              <a:gd name="T38" fmla="*/ 837 w 1019"/>
              <a:gd name="T39" fmla="*/ 17 h 976"/>
              <a:gd name="T40" fmla="*/ 183 w 1019"/>
              <a:gd name="T41" fmla="*/ 0 h 976"/>
              <a:gd name="T42" fmla="*/ 870 w 1019"/>
              <a:gd name="T43" fmla="*/ 3 h 976"/>
              <a:gd name="T44" fmla="*/ 928 w 1019"/>
              <a:gd name="T45" fmla="*/ 24 h 976"/>
              <a:gd name="T46" fmla="*/ 976 w 1019"/>
              <a:gd name="T47" fmla="*/ 62 h 976"/>
              <a:gd name="T48" fmla="*/ 1007 w 1019"/>
              <a:gd name="T49" fmla="*/ 113 h 976"/>
              <a:gd name="T50" fmla="*/ 1019 w 1019"/>
              <a:gd name="T51" fmla="*/ 175 h 976"/>
              <a:gd name="T52" fmla="*/ 1015 w 1019"/>
              <a:gd name="T53" fmla="*/ 834 h 976"/>
              <a:gd name="T54" fmla="*/ 993 w 1019"/>
              <a:gd name="T55" fmla="*/ 890 h 976"/>
              <a:gd name="T56" fmla="*/ 954 w 1019"/>
              <a:gd name="T57" fmla="*/ 935 h 976"/>
              <a:gd name="T58" fmla="*/ 900 w 1019"/>
              <a:gd name="T59" fmla="*/ 965 h 976"/>
              <a:gd name="T60" fmla="*/ 837 w 1019"/>
              <a:gd name="T61" fmla="*/ 976 h 976"/>
              <a:gd name="T62" fmla="*/ 150 w 1019"/>
              <a:gd name="T63" fmla="*/ 973 h 976"/>
              <a:gd name="T64" fmla="*/ 91 w 1019"/>
              <a:gd name="T65" fmla="*/ 952 h 976"/>
              <a:gd name="T66" fmla="*/ 43 w 1019"/>
              <a:gd name="T67" fmla="*/ 914 h 976"/>
              <a:gd name="T68" fmla="*/ 12 w 1019"/>
              <a:gd name="T69" fmla="*/ 863 h 976"/>
              <a:gd name="T70" fmla="*/ 0 w 1019"/>
              <a:gd name="T71" fmla="*/ 802 h 976"/>
              <a:gd name="T72" fmla="*/ 4 w 1019"/>
              <a:gd name="T73" fmla="*/ 143 h 976"/>
              <a:gd name="T74" fmla="*/ 26 w 1019"/>
              <a:gd name="T75" fmla="*/ 86 h 976"/>
              <a:gd name="T76" fmla="*/ 65 w 1019"/>
              <a:gd name="T77" fmla="*/ 41 h 976"/>
              <a:gd name="T78" fmla="*/ 119 w 1019"/>
              <a:gd name="T79" fmla="*/ 11 h 976"/>
              <a:gd name="T80" fmla="*/ 183 w 1019"/>
              <a:gd name="T81" fmla="*/ 0 h 9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</a:cxnLst>
            <a:rect l="0" t="0" r="r" b="b"/>
            <a:pathLst>
              <a:path w="1019" h="976">
                <a:moveTo>
                  <a:pt x="183" y="17"/>
                </a:moveTo>
                <a:lnTo>
                  <a:pt x="152" y="19"/>
                </a:lnTo>
                <a:lnTo>
                  <a:pt x="125" y="27"/>
                </a:lnTo>
                <a:lnTo>
                  <a:pt x="100" y="38"/>
                </a:lnTo>
                <a:lnTo>
                  <a:pt x="77" y="54"/>
                </a:lnTo>
                <a:lnTo>
                  <a:pt x="57" y="73"/>
                </a:lnTo>
                <a:lnTo>
                  <a:pt x="40" y="95"/>
                </a:lnTo>
                <a:lnTo>
                  <a:pt x="29" y="119"/>
                </a:lnTo>
                <a:lnTo>
                  <a:pt x="20" y="147"/>
                </a:lnTo>
                <a:lnTo>
                  <a:pt x="18" y="175"/>
                </a:lnTo>
                <a:lnTo>
                  <a:pt x="18" y="802"/>
                </a:lnTo>
                <a:lnTo>
                  <a:pt x="20" y="831"/>
                </a:lnTo>
                <a:lnTo>
                  <a:pt x="29" y="857"/>
                </a:lnTo>
                <a:lnTo>
                  <a:pt x="40" y="882"/>
                </a:lnTo>
                <a:lnTo>
                  <a:pt x="57" y="904"/>
                </a:lnTo>
                <a:lnTo>
                  <a:pt x="77" y="923"/>
                </a:lnTo>
                <a:lnTo>
                  <a:pt x="100" y="938"/>
                </a:lnTo>
                <a:lnTo>
                  <a:pt x="125" y="950"/>
                </a:lnTo>
                <a:lnTo>
                  <a:pt x="152" y="957"/>
                </a:lnTo>
                <a:lnTo>
                  <a:pt x="183" y="960"/>
                </a:lnTo>
                <a:lnTo>
                  <a:pt x="837" y="960"/>
                </a:lnTo>
                <a:lnTo>
                  <a:pt x="867" y="957"/>
                </a:lnTo>
                <a:lnTo>
                  <a:pt x="894" y="950"/>
                </a:lnTo>
                <a:lnTo>
                  <a:pt x="920" y="938"/>
                </a:lnTo>
                <a:lnTo>
                  <a:pt x="943" y="923"/>
                </a:lnTo>
                <a:lnTo>
                  <a:pt x="963" y="904"/>
                </a:lnTo>
                <a:lnTo>
                  <a:pt x="979" y="882"/>
                </a:lnTo>
                <a:lnTo>
                  <a:pt x="991" y="857"/>
                </a:lnTo>
                <a:lnTo>
                  <a:pt x="999" y="831"/>
                </a:lnTo>
                <a:lnTo>
                  <a:pt x="1001" y="802"/>
                </a:lnTo>
                <a:lnTo>
                  <a:pt x="1001" y="175"/>
                </a:lnTo>
                <a:lnTo>
                  <a:pt x="999" y="147"/>
                </a:lnTo>
                <a:lnTo>
                  <a:pt x="991" y="119"/>
                </a:lnTo>
                <a:lnTo>
                  <a:pt x="979" y="95"/>
                </a:lnTo>
                <a:lnTo>
                  <a:pt x="963" y="73"/>
                </a:lnTo>
                <a:lnTo>
                  <a:pt x="943" y="54"/>
                </a:lnTo>
                <a:lnTo>
                  <a:pt x="920" y="38"/>
                </a:lnTo>
                <a:lnTo>
                  <a:pt x="894" y="27"/>
                </a:lnTo>
                <a:lnTo>
                  <a:pt x="867" y="19"/>
                </a:lnTo>
                <a:lnTo>
                  <a:pt x="837" y="17"/>
                </a:lnTo>
                <a:lnTo>
                  <a:pt x="183" y="17"/>
                </a:lnTo>
                <a:close/>
                <a:moveTo>
                  <a:pt x="183" y="0"/>
                </a:moveTo>
                <a:lnTo>
                  <a:pt x="837" y="0"/>
                </a:lnTo>
                <a:lnTo>
                  <a:pt x="870" y="3"/>
                </a:lnTo>
                <a:lnTo>
                  <a:pt x="900" y="11"/>
                </a:lnTo>
                <a:lnTo>
                  <a:pt x="928" y="24"/>
                </a:lnTo>
                <a:lnTo>
                  <a:pt x="954" y="41"/>
                </a:lnTo>
                <a:lnTo>
                  <a:pt x="976" y="62"/>
                </a:lnTo>
                <a:lnTo>
                  <a:pt x="993" y="86"/>
                </a:lnTo>
                <a:lnTo>
                  <a:pt x="1007" y="113"/>
                </a:lnTo>
                <a:lnTo>
                  <a:pt x="1015" y="143"/>
                </a:lnTo>
                <a:lnTo>
                  <a:pt x="1019" y="175"/>
                </a:lnTo>
                <a:lnTo>
                  <a:pt x="1019" y="802"/>
                </a:lnTo>
                <a:lnTo>
                  <a:pt x="1015" y="834"/>
                </a:lnTo>
                <a:lnTo>
                  <a:pt x="1007" y="863"/>
                </a:lnTo>
                <a:lnTo>
                  <a:pt x="993" y="890"/>
                </a:lnTo>
                <a:lnTo>
                  <a:pt x="976" y="914"/>
                </a:lnTo>
                <a:lnTo>
                  <a:pt x="954" y="935"/>
                </a:lnTo>
                <a:lnTo>
                  <a:pt x="928" y="952"/>
                </a:lnTo>
                <a:lnTo>
                  <a:pt x="900" y="965"/>
                </a:lnTo>
                <a:lnTo>
                  <a:pt x="870" y="973"/>
                </a:lnTo>
                <a:lnTo>
                  <a:pt x="837" y="976"/>
                </a:lnTo>
                <a:lnTo>
                  <a:pt x="183" y="976"/>
                </a:lnTo>
                <a:lnTo>
                  <a:pt x="150" y="973"/>
                </a:lnTo>
                <a:lnTo>
                  <a:pt x="119" y="965"/>
                </a:lnTo>
                <a:lnTo>
                  <a:pt x="91" y="952"/>
                </a:lnTo>
                <a:lnTo>
                  <a:pt x="65" y="935"/>
                </a:lnTo>
                <a:lnTo>
                  <a:pt x="43" y="914"/>
                </a:lnTo>
                <a:lnTo>
                  <a:pt x="26" y="890"/>
                </a:lnTo>
                <a:lnTo>
                  <a:pt x="12" y="863"/>
                </a:lnTo>
                <a:lnTo>
                  <a:pt x="4" y="834"/>
                </a:lnTo>
                <a:lnTo>
                  <a:pt x="0" y="802"/>
                </a:lnTo>
                <a:lnTo>
                  <a:pt x="0" y="175"/>
                </a:lnTo>
                <a:lnTo>
                  <a:pt x="4" y="143"/>
                </a:lnTo>
                <a:lnTo>
                  <a:pt x="12" y="113"/>
                </a:lnTo>
                <a:lnTo>
                  <a:pt x="26" y="86"/>
                </a:lnTo>
                <a:lnTo>
                  <a:pt x="43" y="62"/>
                </a:lnTo>
                <a:lnTo>
                  <a:pt x="65" y="41"/>
                </a:lnTo>
                <a:lnTo>
                  <a:pt x="91" y="24"/>
                </a:lnTo>
                <a:lnTo>
                  <a:pt x="119" y="11"/>
                </a:lnTo>
                <a:lnTo>
                  <a:pt x="150" y="3"/>
                </a:lnTo>
                <a:lnTo>
                  <a:pt x="183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52" name="Freeform 14">
            <a:extLst>
              <a:ext uri="{FF2B5EF4-FFF2-40B4-BE49-F238E27FC236}">
                <a16:creationId xmlns:a16="http://schemas.microsoft.com/office/drawing/2014/main" id="{0FBF1EB1-34C6-4DAF-9E11-3DD10AFEF313}"/>
              </a:ext>
            </a:extLst>
          </xdr:cNvPr>
          <xdr:cNvSpPr>
            <a:spLocks noEditPoints="1"/>
          </xdr:cNvSpPr>
        </xdr:nvSpPr>
        <xdr:spPr bwMode="auto">
          <a:xfrm>
            <a:off x="186" y="58"/>
            <a:ext cx="20" cy="7"/>
          </a:xfrm>
          <a:custGeom>
            <a:avLst/>
            <a:gdLst>
              <a:gd name="T0" fmla="*/ 336 w 408"/>
              <a:gd name="T1" fmla="*/ 56 h 141"/>
              <a:gd name="T2" fmla="*/ 321 w 408"/>
              <a:gd name="T3" fmla="*/ 70 h 141"/>
              <a:gd name="T4" fmla="*/ 321 w 408"/>
              <a:gd name="T5" fmla="*/ 91 h 141"/>
              <a:gd name="T6" fmla="*/ 336 w 408"/>
              <a:gd name="T7" fmla="*/ 105 h 141"/>
              <a:gd name="T8" fmla="*/ 358 w 408"/>
              <a:gd name="T9" fmla="*/ 105 h 141"/>
              <a:gd name="T10" fmla="*/ 372 w 408"/>
              <a:gd name="T11" fmla="*/ 91 h 141"/>
              <a:gd name="T12" fmla="*/ 372 w 408"/>
              <a:gd name="T13" fmla="*/ 70 h 141"/>
              <a:gd name="T14" fmla="*/ 358 w 408"/>
              <a:gd name="T15" fmla="*/ 56 h 141"/>
              <a:gd name="T16" fmla="*/ 66 w 408"/>
              <a:gd name="T17" fmla="*/ 54 h 141"/>
              <a:gd name="T18" fmla="*/ 46 w 408"/>
              <a:gd name="T19" fmla="*/ 62 h 141"/>
              <a:gd name="T20" fmla="*/ 38 w 408"/>
              <a:gd name="T21" fmla="*/ 80 h 141"/>
              <a:gd name="T22" fmla="*/ 46 w 408"/>
              <a:gd name="T23" fmla="*/ 99 h 141"/>
              <a:gd name="T24" fmla="*/ 66 w 408"/>
              <a:gd name="T25" fmla="*/ 107 h 141"/>
              <a:gd name="T26" fmla="*/ 86 w 408"/>
              <a:gd name="T27" fmla="*/ 99 h 141"/>
              <a:gd name="T28" fmla="*/ 95 w 408"/>
              <a:gd name="T29" fmla="*/ 80 h 141"/>
              <a:gd name="T30" fmla="*/ 86 w 408"/>
              <a:gd name="T31" fmla="*/ 62 h 141"/>
              <a:gd name="T32" fmla="*/ 66 w 408"/>
              <a:gd name="T33" fmla="*/ 54 h 141"/>
              <a:gd name="T34" fmla="*/ 383 w 408"/>
              <a:gd name="T35" fmla="*/ 0 h 141"/>
              <a:gd name="T36" fmla="*/ 408 w 408"/>
              <a:gd name="T37" fmla="*/ 3 h 141"/>
              <a:gd name="T38" fmla="*/ 406 w 408"/>
              <a:gd name="T39" fmla="*/ 95 h 141"/>
              <a:gd name="T40" fmla="*/ 389 w 408"/>
              <a:gd name="T41" fmla="*/ 123 h 141"/>
              <a:gd name="T42" fmla="*/ 361 w 408"/>
              <a:gd name="T43" fmla="*/ 139 h 141"/>
              <a:gd name="T44" fmla="*/ 65 w 408"/>
              <a:gd name="T45" fmla="*/ 141 h 141"/>
              <a:gd name="T46" fmla="*/ 33 w 408"/>
              <a:gd name="T47" fmla="*/ 133 h 141"/>
              <a:gd name="T48" fmla="*/ 10 w 408"/>
              <a:gd name="T49" fmla="*/ 110 h 141"/>
              <a:gd name="T50" fmla="*/ 0 w 408"/>
              <a:gd name="T51" fmla="*/ 78 h 141"/>
              <a:gd name="T52" fmla="*/ 9 w 408"/>
              <a:gd name="T53" fmla="*/ 2 h 141"/>
              <a:gd name="T54" fmla="*/ 38 w 408"/>
              <a:gd name="T55" fmla="*/ 0 h 141"/>
              <a:gd name="T56" fmla="*/ 79 w 408"/>
              <a:gd name="T57" fmla="*/ 3 h 141"/>
              <a:gd name="T58" fmla="*/ 126 w 408"/>
              <a:gd name="T59" fmla="*/ 15 h 141"/>
              <a:gd name="T60" fmla="*/ 174 w 408"/>
              <a:gd name="T61" fmla="*/ 40 h 141"/>
              <a:gd name="T62" fmla="*/ 205 w 408"/>
              <a:gd name="T63" fmla="*/ 65 h 141"/>
              <a:gd name="T64" fmla="*/ 237 w 408"/>
              <a:gd name="T65" fmla="*/ 38 h 141"/>
              <a:gd name="T66" fmla="*/ 291 w 408"/>
              <a:gd name="T67" fmla="*/ 11 h 141"/>
              <a:gd name="T68" fmla="*/ 342 w 408"/>
              <a:gd name="T69" fmla="*/ 1 h 14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</a:cxnLst>
            <a:rect l="0" t="0" r="r" b="b"/>
            <a:pathLst>
              <a:path w="408" h="141">
                <a:moveTo>
                  <a:pt x="347" y="54"/>
                </a:moveTo>
                <a:lnTo>
                  <a:pt x="336" y="56"/>
                </a:lnTo>
                <a:lnTo>
                  <a:pt x="327" y="62"/>
                </a:lnTo>
                <a:lnTo>
                  <a:pt x="321" y="70"/>
                </a:lnTo>
                <a:lnTo>
                  <a:pt x="319" y="80"/>
                </a:lnTo>
                <a:lnTo>
                  <a:pt x="321" y="91"/>
                </a:lnTo>
                <a:lnTo>
                  <a:pt x="327" y="99"/>
                </a:lnTo>
                <a:lnTo>
                  <a:pt x="336" y="105"/>
                </a:lnTo>
                <a:lnTo>
                  <a:pt x="347" y="107"/>
                </a:lnTo>
                <a:lnTo>
                  <a:pt x="358" y="105"/>
                </a:lnTo>
                <a:lnTo>
                  <a:pt x="366" y="99"/>
                </a:lnTo>
                <a:lnTo>
                  <a:pt x="372" y="91"/>
                </a:lnTo>
                <a:lnTo>
                  <a:pt x="374" y="80"/>
                </a:lnTo>
                <a:lnTo>
                  <a:pt x="372" y="70"/>
                </a:lnTo>
                <a:lnTo>
                  <a:pt x="366" y="62"/>
                </a:lnTo>
                <a:lnTo>
                  <a:pt x="358" y="56"/>
                </a:lnTo>
                <a:lnTo>
                  <a:pt x="347" y="54"/>
                </a:lnTo>
                <a:close/>
                <a:moveTo>
                  <a:pt x="66" y="54"/>
                </a:moveTo>
                <a:lnTo>
                  <a:pt x="56" y="56"/>
                </a:lnTo>
                <a:lnTo>
                  <a:pt x="46" y="62"/>
                </a:lnTo>
                <a:lnTo>
                  <a:pt x="40" y="70"/>
                </a:lnTo>
                <a:lnTo>
                  <a:pt x="38" y="80"/>
                </a:lnTo>
                <a:lnTo>
                  <a:pt x="40" y="91"/>
                </a:lnTo>
                <a:lnTo>
                  <a:pt x="46" y="99"/>
                </a:lnTo>
                <a:lnTo>
                  <a:pt x="56" y="105"/>
                </a:lnTo>
                <a:lnTo>
                  <a:pt x="66" y="107"/>
                </a:lnTo>
                <a:lnTo>
                  <a:pt x="77" y="105"/>
                </a:lnTo>
                <a:lnTo>
                  <a:pt x="86" y="99"/>
                </a:lnTo>
                <a:lnTo>
                  <a:pt x="91" y="91"/>
                </a:lnTo>
                <a:lnTo>
                  <a:pt x="95" y="80"/>
                </a:lnTo>
                <a:lnTo>
                  <a:pt x="91" y="70"/>
                </a:lnTo>
                <a:lnTo>
                  <a:pt x="86" y="62"/>
                </a:lnTo>
                <a:lnTo>
                  <a:pt x="77" y="56"/>
                </a:lnTo>
                <a:lnTo>
                  <a:pt x="66" y="54"/>
                </a:lnTo>
                <a:close/>
                <a:moveTo>
                  <a:pt x="364" y="0"/>
                </a:moveTo>
                <a:lnTo>
                  <a:pt x="383" y="0"/>
                </a:lnTo>
                <a:lnTo>
                  <a:pt x="399" y="2"/>
                </a:lnTo>
                <a:lnTo>
                  <a:pt x="408" y="3"/>
                </a:lnTo>
                <a:lnTo>
                  <a:pt x="408" y="78"/>
                </a:lnTo>
                <a:lnTo>
                  <a:pt x="406" y="95"/>
                </a:lnTo>
                <a:lnTo>
                  <a:pt x="400" y="110"/>
                </a:lnTo>
                <a:lnTo>
                  <a:pt x="389" y="123"/>
                </a:lnTo>
                <a:lnTo>
                  <a:pt x="377" y="133"/>
                </a:lnTo>
                <a:lnTo>
                  <a:pt x="361" y="139"/>
                </a:lnTo>
                <a:lnTo>
                  <a:pt x="343" y="141"/>
                </a:lnTo>
                <a:lnTo>
                  <a:pt x="65" y="141"/>
                </a:lnTo>
                <a:lnTo>
                  <a:pt x="48" y="139"/>
                </a:lnTo>
                <a:lnTo>
                  <a:pt x="33" y="133"/>
                </a:lnTo>
                <a:lnTo>
                  <a:pt x="19" y="123"/>
                </a:lnTo>
                <a:lnTo>
                  <a:pt x="10" y="110"/>
                </a:lnTo>
                <a:lnTo>
                  <a:pt x="2" y="95"/>
                </a:lnTo>
                <a:lnTo>
                  <a:pt x="0" y="78"/>
                </a:lnTo>
                <a:lnTo>
                  <a:pt x="0" y="4"/>
                </a:lnTo>
                <a:lnTo>
                  <a:pt x="9" y="2"/>
                </a:lnTo>
                <a:lnTo>
                  <a:pt x="21" y="1"/>
                </a:lnTo>
                <a:lnTo>
                  <a:pt x="38" y="0"/>
                </a:lnTo>
                <a:lnTo>
                  <a:pt x="57" y="1"/>
                </a:lnTo>
                <a:lnTo>
                  <a:pt x="79" y="3"/>
                </a:lnTo>
                <a:lnTo>
                  <a:pt x="102" y="7"/>
                </a:lnTo>
                <a:lnTo>
                  <a:pt x="126" y="15"/>
                </a:lnTo>
                <a:lnTo>
                  <a:pt x="150" y="25"/>
                </a:lnTo>
                <a:lnTo>
                  <a:pt x="174" y="40"/>
                </a:lnTo>
                <a:lnTo>
                  <a:pt x="197" y="59"/>
                </a:lnTo>
                <a:lnTo>
                  <a:pt x="205" y="65"/>
                </a:lnTo>
                <a:lnTo>
                  <a:pt x="211" y="59"/>
                </a:lnTo>
                <a:lnTo>
                  <a:pt x="237" y="38"/>
                </a:lnTo>
                <a:lnTo>
                  <a:pt x="264" y="22"/>
                </a:lnTo>
                <a:lnTo>
                  <a:pt x="291" y="11"/>
                </a:lnTo>
                <a:lnTo>
                  <a:pt x="318" y="4"/>
                </a:lnTo>
                <a:lnTo>
                  <a:pt x="342" y="1"/>
                </a:lnTo>
                <a:lnTo>
                  <a:pt x="364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53" name="Freeform 15">
            <a:extLst>
              <a:ext uri="{FF2B5EF4-FFF2-40B4-BE49-F238E27FC236}">
                <a16:creationId xmlns:a16="http://schemas.microsoft.com/office/drawing/2014/main" id="{15E93E40-0E58-48F2-A5DB-3B8FB0461987}"/>
              </a:ext>
            </a:extLst>
          </xdr:cNvPr>
          <xdr:cNvSpPr>
            <a:spLocks noEditPoints="1"/>
          </xdr:cNvSpPr>
        </xdr:nvSpPr>
        <xdr:spPr bwMode="auto">
          <a:xfrm>
            <a:off x="186" y="41"/>
            <a:ext cx="20" cy="19"/>
          </a:xfrm>
          <a:custGeom>
            <a:avLst/>
            <a:gdLst>
              <a:gd name="T0" fmla="*/ 225 w 408"/>
              <a:gd name="T1" fmla="*/ 86 h 365"/>
              <a:gd name="T2" fmla="*/ 215 w 408"/>
              <a:gd name="T3" fmla="*/ 100 h 365"/>
              <a:gd name="T4" fmla="*/ 217 w 408"/>
              <a:gd name="T5" fmla="*/ 156 h 365"/>
              <a:gd name="T6" fmla="*/ 233 w 408"/>
              <a:gd name="T7" fmla="*/ 168 h 365"/>
              <a:gd name="T8" fmla="*/ 386 w 408"/>
              <a:gd name="T9" fmla="*/ 194 h 365"/>
              <a:gd name="T10" fmla="*/ 395 w 408"/>
              <a:gd name="T11" fmla="*/ 180 h 365"/>
              <a:gd name="T12" fmla="*/ 392 w 408"/>
              <a:gd name="T13" fmla="*/ 125 h 365"/>
              <a:gd name="T14" fmla="*/ 377 w 408"/>
              <a:gd name="T15" fmla="*/ 113 h 365"/>
              <a:gd name="T16" fmla="*/ 179 w 408"/>
              <a:gd name="T17" fmla="*/ 86 h 365"/>
              <a:gd name="T18" fmla="*/ 26 w 408"/>
              <a:gd name="T19" fmla="*/ 118 h 365"/>
              <a:gd name="T20" fmla="*/ 17 w 408"/>
              <a:gd name="T21" fmla="*/ 135 h 365"/>
              <a:gd name="T22" fmla="*/ 20 w 408"/>
              <a:gd name="T23" fmla="*/ 189 h 365"/>
              <a:gd name="T24" fmla="*/ 36 w 408"/>
              <a:gd name="T25" fmla="*/ 194 h 365"/>
              <a:gd name="T26" fmla="*/ 188 w 408"/>
              <a:gd name="T27" fmla="*/ 163 h 365"/>
              <a:gd name="T28" fmla="*/ 197 w 408"/>
              <a:gd name="T29" fmla="*/ 146 h 365"/>
              <a:gd name="T30" fmla="*/ 195 w 408"/>
              <a:gd name="T31" fmla="*/ 92 h 365"/>
              <a:gd name="T32" fmla="*/ 179 w 408"/>
              <a:gd name="T33" fmla="*/ 86 h 365"/>
              <a:gd name="T34" fmla="*/ 192 w 408"/>
              <a:gd name="T35" fmla="*/ 14 h 365"/>
              <a:gd name="T36" fmla="*/ 175 w 408"/>
              <a:gd name="T37" fmla="*/ 30 h 365"/>
              <a:gd name="T38" fmla="*/ 175 w 408"/>
              <a:gd name="T39" fmla="*/ 53 h 365"/>
              <a:gd name="T40" fmla="*/ 192 w 408"/>
              <a:gd name="T41" fmla="*/ 69 h 365"/>
              <a:gd name="T42" fmla="*/ 216 w 408"/>
              <a:gd name="T43" fmla="*/ 69 h 365"/>
              <a:gd name="T44" fmla="*/ 233 w 408"/>
              <a:gd name="T45" fmla="*/ 53 h 365"/>
              <a:gd name="T46" fmla="*/ 233 w 408"/>
              <a:gd name="T47" fmla="*/ 30 h 365"/>
              <a:gd name="T48" fmla="*/ 216 w 408"/>
              <a:gd name="T49" fmla="*/ 14 h 365"/>
              <a:gd name="T50" fmla="*/ 75 w 408"/>
              <a:gd name="T51" fmla="*/ 0 h 365"/>
              <a:gd name="T52" fmla="*/ 353 w 408"/>
              <a:gd name="T53" fmla="*/ 3 h 365"/>
              <a:gd name="T54" fmla="*/ 386 w 408"/>
              <a:gd name="T55" fmla="*/ 21 h 365"/>
              <a:gd name="T56" fmla="*/ 406 w 408"/>
              <a:gd name="T57" fmla="*/ 52 h 365"/>
              <a:gd name="T58" fmla="*/ 408 w 408"/>
              <a:gd name="T59" fmla="*/ 310 h 365"/>
              <a:gd name="T60" fmla="*/ 380 w 408"/>
              <a:gd name="T61" fmla="*/ 307 h 365"/>
              <a:gd name="T62" fmla="*/ 337 w 408"/>
              <a:gd name="T63" fmla="*/ 308 h 365"/>
              <a:gd name="T64" fmla="*/ 285 w 408"/>
              <a:gd name="T65" fmla="*/ 319 h 365"/>
              <a:gd name="T66" fmla="*/ 231 w 408"/>
              <a:gd name="T67" fmla="*/ 345 h 365"/>
              <a:gd name="T68" fmla="*/ 177 w 408"/>
              <a:gd name="T69" fmla="*/ 345 h 365"/>
              <a:gd name="T70" fmla="*/ 123 w 408"/>
              <a:gd name="T71" fmla="*/ 319 h 365"/>
              <a:gd name="T72" fmla="*/ 71 w 408"/>
              <a:gd name="T73" fmla="*/ 309 h 365"/>
              <a:gd name="T74" fmla="*/ 28 w 408"/>
              <a:gd name="T75" fmla="*/ 308 h 365"/>
              <a:gd name="T76" fmla="*/ 0 w 408"/>
              <a:gd name="T77" fmla="*/ 310 h 365"/>
              <a:gd name="T78" fmla="*/ 3 w 408"/>
              <a:gd name="T79" fmla="*/ 52 h 365"/>
              <a:gd name="T80" fmla="*/ 22 w 408"/>
              <a:gd name="T81" fmla="*/ 21 h 365"/>
              <a:gd name="T82" fmla="*/ 55 w 408"/>
              <a:gd name="T83" fmla="*/ 3 h 36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</a:cxnLst>
            <a:rect l="0" t="0" r="r" b="b"/>
            <a:pathLst>
              <a:path w="408" h="365">
                <a:moveTo>
                  <a:pt x="233" y="86"/>
                </a:moveTo>
                <a:lnTo>
                  <a:pt x="225" y="86"/>
                </a:lnTo>
                <a:lnTo>
                  <a:pt x="217" y="92"/>
                </a:lnTo>
                <a:lnTo>
                  <a:pt x="215" y="100"/>
                </a:lnTo>
                <a:lnTo>
                  <a:pt x="215" y="146"/>
                </a:lnTo>
                <a:lnTo>
                  <a:pt x="217" y="156"/>
                </a:lnTo>
                <a:lnTo>
                  <a:pt x="225" y="163"/>
                </a:lnTo>
                <a:lnTo>
                  <a:pt x="233" y="168"/>
                </a:lnTo>
                <a:lnTo>
                  <a:pt x="377" y="194"/>
                </a:lnTo>
                <a:lnTo>
                  <a:pt x="386" y="194"/>
                </a:lnTo>
                <a:lnTo>
                  <a:pt x="392" y="189"/>
                </a:lnTo>
                <a:lnTo>
                  <a:pt x="395" y="180"/>
                </a:lnTo>
                <a:lnTo>
                  <a:pt x="395" y="135"/>
                </a:lnTo>
                <a:lnTo>
                  <a:pt x="392" y="125"/>
                </a:lnTo>
                <a:lnTo>
                  <a:pt x="386" y="118"/>
                </a:lnTo>
                <a:lnTo>
                  <a:pt x="377" y="113"/>
                </a:lnTo>
                <a:lnTo>
                  <a:pt x="233" y="86"/>
                </a:lnTo>
                <a:close/>
                <a:moveTo>
                  <a:pt x="179" y="86"/>
                </a:moveTo>
                <a:lnTo>
                  <a:pt x="36" y="113"/>
                </a:lnTo>
                <a:lnTo>
                  <a:pt x="26" y="118"/>
                </a:lnTo>
                <a:lnTo>
                  <a:pt x="20" y="125"/>
                </a:lnTo>
                <a:lnTo>
                  <a:pt x="17" y="135"/>
                </a:lnTo>
                <a:lnTo>
                  <a:pt x="17" y="180"/>
                </a:lnTo>
                <a:lnTo>
                  <a:pt x="20" y="189"/>
                </a:lnTo>
                <a:lnTo>
                  <a:pt x="26" y="194"/>
                </a:lnTo>
                <a:lnTo>
                  <a:pt x="36" y="194"/>
                </a:lnTo>
                <a:lnTo>
                  <a:pt x="179" y="168"/>
                </a:lnTo>
                <a:lnTo>
                  <a:pt x="188" y="163"/>
                </a:lnTo>
                <a:lnTo>
                  <a:pt x="195" y="156"/>
                </a:lnTo>
                <a:lnTo>
                  <a:pt x="197" y="146"/>
                </a:lnTo>
                <a:lnTo>
                  <a:pt x="197" y="100"/>
                </a:lnTo>
                <a:lnTo>
                  <a:pt x="195" y="92"/>
                </a:lnTo>
                <a:lnTo>
                  <a:pt x="188" y="86"/>
                </a:lnTo>
                <a:lnTo>
                  <a:pt x="179" y="86"/>
                </a:lnTo>
                <a:close/>
                <a:moveTo>
                  <a:pt x="205" y="11"/>
                </a:moveTo>
                <a:lnTo>
                  <a:pt x="192" y="14"/>
                </a:lnTo>
                <a:lnTo>
                  <a:pt x="183" y="20"/>
                </a:lnTo>
                <a:lnTo>
                  <a:pt x="175" y="30"/>
                </a:lnTo>
                <a:lnTo>
                  <a:pt x="173" y="41"/>
                </a:lnTo>
                <a:lnTo>
                  <a:pt x="175" y="53"/>
                </a:lnTo>
                <a:lnTo>
                  <a:pt x="183" y="62"/>
                </a:lnTo>
                <a:lnTo>
                  <a:pt x="192" y="69"/>
                </a:lnTo>
                <a:lnTo>
                  <a:pt x="205" y="71"/>
                </a:lnTo>
                <a:lnTo>
                  <a:pt x="216" y="69"/>
                </a:lnTo>
                <a:lnTo>
                  <a:pt x="227" y="62"/>
                </a:lnTo>
                <a:lnTo>
                  <a:pt x="233" y="53"/>
                </a:lnTo>
                <a:lnTo>
                  <a:pt x="235" y="41"/>
                </a:lnTo>
                <a:lnTo>
                  <a:pt x="233" y="30"/>
                </a:lnTo>
                <a:lnTo>
                  <a:pt x="227" y="20"/>
                </a:lnTo>
                <a:lnTo>
                  <a:pt x="216" y="14"/>
                </a:lnTo>
                <a:lnTo>
                  <a:pt x="205" y="11"/>
                </a:lnTo>
                <a:close/>
                <a:moveTo>
                  <a:pt x="75" y="0"/>
                </a:moveTo>
                <a:lnTo>
                  <a:pt x="334" y="0"/>
                </a:lnTo>
                <a:lnTo>
                  <a:pt x="353" y="3"/>
                </a:lnTo>
                <a:lnTo>
                  <a:pt x="371" y="10"/>
                </a:lnTo>
                <a:lnTo>
                  <a:pt x="386" y="21"/>
                </a:lnTo>
                <a:lnTo>
                  <a:pt x="399" y="35"/>
                </a:lnTo>
                <a:lnTo>
                  <a:pt x="406" y="52"/>
                </a:lnTo>
                <a:lnTo>
                  <a:pt x="408" y="71"/>
                </a:lnTo>
                <a:lnTo>
                  <a:pt x="408" y="310"/>
                </a:lnTo>
                <a:lnTo>
                  <a:pt x="396" y="308"/>
                </a:lnTo>
                <a:lnTo>
                  <a:pt x="380" y="307"/>
                </a:lnTo>
                <a:lnTo>
                  <a:pt x="360" y="307"/>
                </a:lnTo>
                <a:lnTo>
                  <a:pt x="337" y="308"/>
                </a:lnTo>
                <a:lnTo>
                  <a:pt x="312" y="312"/>
                </a:lnTo>
                <a:lnTo>
                  <a:pt x="285" y="319"/>
                </a:lnTo>
                <a:lnTo>
                  <a:pt x="258" y="330"/>
                </a:lnTo>
                <a:lnTo>
                  <a:pt x="231" y="345"/>
                </a:lnTo>
                <a:lnTo>
                  <a:pt x="205" y="365"/>
                </a:lnTo>
                <a:lnTo>
                  <a:pt x="177" y="345"/>
                </a:lnTo>
                <a:lnTo>
                  <a:pt x="150" y="330"/>
                </a:lnTo>
                <a:lnTo>
                  <a:pt x="123" y="319"/>
                </a:lnTo>
                <a:lnTo>
                  <a:pt x="97" y="313"/>
                </a:lnTo>
                <a:lnTo>
                  <a:pt x="71" y="309"/>
                </a:lnTo>
                <a:lnTo>
                  <a:pt x="48" y="307"/>
                </a:lnTo>
                <a:lnTo>
                  <a:pt x="28" y="308"/>
                </a:lnTo>
                <a:lnTo>
                  <a:pt x="12" y="309"/>
                </a:lnTo>
                <a:lnTo>
                  <a:pt x="0" y="310"/>
                </a:lnTo>
                <a:lnTo>
                  <a:pt x="0" y="71"/>
                </a:lnTo>
                <a:lnTo>
                  <a:pt x="3" y="52"/>
                </a:lnTo>
                <a:lnTo>
                  <a:pt x="11" y="35"/>
                </a:lnTo>
                <a:lnTo>
                  <a:pt x="22" y="21"/>
                </a:lnTo>
                <a:lnTo>
                  <a:pt x="37" y="10"/>
                </a:lnTo>
                <a:lnTo>
                  <a:pt x="55" y="3"/>
                </a:lnTo>
                <a:lnTo>
                  <a:pt x="75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54" name="Freeform 16">
            <a:extLst>
              <a:ext uri="{FF2B5EF4-FFF2-40B4-BE49-F238E27FC236}">
                <a16:creationId xmlns:a16="http://schemas.microsoft.com/office/drawing/2014/main" id="{29261E01-5C5D-4A3B-BBAA-55A4C49AD376}"/>
              </a:ext>
            </a:extLst>
          </xdr:cNvPr>
          <xdr:cNvSpPr>
            <a:spLocks/>
          </xdr:cNvSpPr>
        </xdr:nvSpPr>
        <xdr:spPr bwMode="auto">
          <a:xfrm>
            <a:off x="187" y="66"/>
            <a:ext cx="6" cy="4"/>
          </a:xfrm>
          <a:custGeom>
            <a:avLst/>
            <a:gdLst>
              <a:gd name="T0" fmla="*/ 91 w 117"/>
              <a:gd name="T1" fmla="*/ 0 h 79"/>
              <a:gd name="T2" fmla="*/ 117 w 117"/>
              <a:gd name="T3" fmla="*/ 0 h 79"/>
              <a:gd name="T4" fmla="*/ 50 w 117"/>
              <a:gd name="T5" fmla="*/ 79 h 79"/>
              <a:gd name="T6" fmla="*/ 0 w 117"/>
              <a:gd name="T7" fmla="*/ 79 h 79"/>
              <a:gd name="T8" fmla="*/ 91 w 117"/>
              <a:gd name="T9" fmla="*/ 0 h 7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17" h="79">
                <a:moveTo>
                  <a:pt x="91" y="0"/>
                </a:moveTo>
                <a:lnTo>
                  <a:pt x="117" y="0"/>
                </a:lnTo>
                <a:lnTo>
                  <a:pt x="50" y="79"/>
                </a:lnTo>
                <a:lnTo>
                  <a:pt x="0" y="79"/>
                </a:lnTo>
                <a:lnTo>
                  <a:pt x="91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55" name="Freeform 17">
            <a:extLst>
              <a:ext uri="{FF2B5EF4-FFF2-40B4-BE49-F238E27FC236}">
                <a16:creationId xmlns:a16="http://schemas.microsoft.com/office/drawing/2014/main" id="{DD3CCBE2-DC6C-4925-84D6-3570FB83538F}"/>
              </a:ext>
            </a:extLst>
          </xdr:cNvPr>
          <xdr:cNvSpPr>
            <a:spLocks/>
          </xdr:cNvSpPr>
        </xdr:nvSpPr>
        <xdr:spPr bwMode="auto">
          <a:xfrm>
            <a:off x="200" y="66"/>
            <a:ext cx="6" cy="4"/>
          </a:xfrm>
          <a:custGeom>
            <a:avLst/>
            <a:gdLst>
              <a:gd name="T0" fmla="*/ 0 w 115"/>
              <a:gd name="T1" fmla="*/ 0 h 79"/>
              <a:gd name="T2" fmla="*/ 25 w 115"/>
              <a:gd name="T3" fmla="*/ 0 h 79"/>
              <a:gd name="T4" fmla="*/ 115 w 115"/>
              <a:gd name="T5" fmla="*/ 79 h 79"/>
              <a:gd name="T6" fmla="*/ 65 w 115"/>
              <a:gd name="T7" fmla="*/ 79 h 79"/>
              <a:gd name="T8" fmla="*/ 0 w 115"/>
              <a:gd name="T9" fmla="*/ 0 h 7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15" h="79">
                <a:moveTo>
                  <a:pt x="0" y="0"/>
                </a:moveTo>
                <a:lnTo>
                  <a:pt x="25" y="0"/>
                </a:lnTo>
                <a:lnTo>
                  <a:pt x="115" y="79"/>
                </a:lnTo>
                <a:lnTo>
                  <a:pt x="65" y="79"/>
                </a:lnTo>
                <a:lnTo>
                  <a:pt x="0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56" name="Freeform 18">
            <a:extLst>
              <a:ext uri="{FF2B5EF4-FFF2-40B4-BE49-F238E27FC236}">
                <a16:creationId xmlns:a16="http://schemas.microsoft.com/office/drawing/2014/main" id="{BE5A923C-E5B5-4A99-B9F0-AA72546899D4}"/>
              </a:ext>
            </a:extLst>
          </xdr:cNvPr>
          <xdr:cNvSpPr>
            <a:spLocks noEditPoints="1"/>
          </xdr:cNvSpPr>
        </xdr:nvSpPr>
        <xdr:spPr bwMode="auto">
          <a:xfrm>
            <a:off x="171" y="30"/>
            <a:ext cx="51" cy="51"/>
          </a:xfrm>
          <a:custGeom>
            <a:avLst/>
            <a:gdLst>
              <a:gd name="T0" fmla="*/ 152 w 1018"/>
              <a:gd name="T1" fmla="*/ 19 h 976"/>
              <a:gd name="T2" fmla="*/ 100 w 1018"/>
              <a:gd name="T3" fmla="*/ 38 h 976"/>
              <a:gd name="T4" fmla="*/ 57 w 1018"/>
              <a:gd name="T5" fmla="*/ 73 h 976"/>
              <a:gd name="T6" fmla="*/ 28 w 1018"/>
              <a:gd name="T7" fmla="*/ 119 h 976"/>
              <a:gd name="T8" fmla="*/ 18 w 1018"/>
              <a:gd name="T9" fmla="*/ 175 h 976"/>
              <a:gd name="T10" fmla="*/ 20 w 1018"/>
              <a:gd name="T11" fmla="*/ 831 h 976"/>
              <a:gd name="T12" fmla="*/ 40 w 1018"/>
              <a:gd name="T13" fmla="*/ 882 h 976"/>
              <a:gd name="T14" fmla="*/ 77 w 1018"/>
              <a:gd name="T15" fmla="*/ 923 h 976"/>
              <a:gd name="T16" fmla="*/ 125 w 1018"/>
              <a:gd name="T17" fmla="*/ 950 h 976"/>
              <a:gd name="T18" fmla="*/ 182 w 1018"/>
              <a:gd name="T19" fmla="*/ 960 h 976"/>
              <a:gd name="T20" fmla="*/ 866 w 1018"/>
              <a:gd name="T21" fmla="*/ 957 h 976"/>
              <a:gd name="T22" fmla="*/ 920 w 1018"/>
              <a:gd name="T23" fmla="*/ 938 h 976"/>
              <a:gd name="T24" fmla="*/ 963 w 1018"/>
              <a:gd name="T25" fmla="*/ 904 h 976"/>
              <a:gd name="T26" fmla="*/ 991 w 1018"/>
              <a:gd name="T27" fmla="*/ 857 h 976"/>
              <a:gd name="T28" fmla="*/ 1001 w 1018"/>
              <a:gd name="T29" fmla="*/ 802 h 976"/>
              <a:gd name="T30" fmla="*/ 998 w 1018"/>
              <a:gd name="T31" fmla="*/ 147 h 976"/>
              <a:gd name="T32" fmla="*/ 978 w 1018"/>
              <a:gd name="T33" fmla="*/ 95 h 976"/>
              <a:gd name="T34" fmla="*/ 943 w 1018"/>
              <a:gd name="T35" fmla="*/ 54 h 976"/>
              <a:gd name="T36" fmla="*/ 893 w 1018"/>
              <a:gd name="T37" fmla="*/ 27 h 976"/>
              <a:gd name="T38" fmla="*/ 837 w 1018"/>
              <a:gd name="T39" fmla="*/ 17 h 976"/>
              <a:gd name="T40" fmla="*/ 182 w 1018"/>
              <a:gd name="T41" fmla="*/ 0 h 976"/>
              <a:gd name="T42" fmla="*/ 869 w 1018"/>
              <a:gd name="T43" fmla="*/ 3 h 976"/>
              <a:gd name="T44" fmla="*/ 928 w 1018"/>
              <a:gd name="T45" fmla="*/ 24 h 976"/>
              <a:gd name="T46" fmla="*/ 975 w 1018"/>
              <a:gd name="T47" fmla="*/ 62 h 976"/>
              <a:gd name="T48" fmla="*/ 1007 w 1018"/>
              <a:gd name="T49" fmla="*/ 113 h 976"/>
              <a:gd name="T50" fmla="*/ 1018 w 1018"/>
              <a:gd name="T51" fmla="*/ 175 h 976"/>
              <a:gd name="T52" fmla="*/ 1015 w 1018"/>
              <a:gd name="T53" fmla="*/ 834 h 976"/>
              <a:gd name="T54" fmla="*/ 993 w 1018"/>
              <a:gd name="T55" fmla="*/ 890 h 976"/>
              <a:gd name="T56" fmla="*/ 953 w 1018"/>
              <a:gd name="T57" fmla="*/ 935 h 976"/>
              <a:gd name="T58" fmla="*/ 900 w 1018"/>
              <a:gd name="T59" fmla="*/ 965 h 976"/>
              <a:gd name="T60" fmla="*/ 837 w 1018"/>
              <a:gd name="T61" fmla="*/ 976 h 976"/>
              <a:gd name="T62" fmla="*/ 150 w 1018"/>
              <a:gd name="T63" fmla="*/ 973 h 976"/>
              <a:gd name="T64" fmla="*/ 90 w 1018"/>
              <a:gd name="T65" fmla="*/ 952 h 976"/>
              <a:gd name="T66" fmla="*/ 43 w 1018"/>
              <a:gd name="T67" fmla="*/ 914 h 976"/>
              <a:gd name="T68" fmla="*/ 12 w 1018"/>
              <a:gd name="T69" fmla="*/ 863 h 976"/>
              <a:gd name="T70" fmla="*/ 0 w 1018"/>
              <a:gd name="T71" fmla="*/ 802 h 976"/>
              <a:gd name="T72" fmla="*/ 3 w 1018"/>
              <a:gd name="T73" fmla="*/ 143 h 976"/>
              <a:gd name="T74" fmla="*/ 25 w 1018"/>
              <a:gd name="T75" fmla="*/ 86 h 976"/>
              <a:gd name="T76" fmla="*/ 65 w 1018"/>
              <a:gd name="T77" fmla="*/ 41 h 976"/>
              <a:gd name="T78" fmla="*/ 119 w 1018"/>
              <a:gd name="T79" fmla="*/ 11 h 976"/>
              <a:gd name="T80" fmla="*/ 182 w 1018"/>
              <a:gd name="T81" fmla="*/ 0 h 9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</a:cxnLst>
            <a:rect l="0" t="0" r="r" b="b"/>
            <a:pathLst>
              <a:path w="1018" h="976">
                <a:moveTo>
                  <a:pt x="182" y="17"/>
                </a:moveTo>
                <a:lnTo>
                  <a:pt x="152" y="19"/>
                </a:lnTo>
                <a:lnTo>
                  <a:pt x="125" y="27"/>
                </a:lnTo>
                <a:lnTo>
                  <a:pt x="100" y="38"/>
                </a:lnTo>
                <a:lnTo>
                  <a:pt x="77" y="54"/>
                </a:lnTo>
                <a:lnTo>
                  <a:pt x="57" y="73"/>
                </a:lnTo>
                <a:lnTo>
                  <a:pt x="40" y="95"/>
                </a:lnTo>
                <a:lnTo>
                  <a:pt x="28" y="119"/>
                </a:lnTo>
                <a:lnTo>
                  <a:pt x="20" y="147"/>
                </a:lnTo>
                <a:lnTo>
                  <a:pt x="18" y="175"/>
                </a:lnTo>
                <a:lnTo>
                  <a:pt x="18" y="802"/>
                </a:lnTo>
                <a:lnTo>
                  <a:pt x="20" y="831"/>
                </a:lnTo>
                <a:lnTo>
                  <a:pt x="28" y="857"/>
                </a:lnTo>
                <a:lnTo>
                  <a:pt x="40" y="882"/>
                </a:lnTo>
                <a:lnTo>
                  <a:pt x="57" y="904"/>
                </a:lnTo>
                <a:lnTo>
                  <a:pt x="77" y="923"/>
                </a:lnTo>
                <a:lnTo>
                  <a:pt x="100" y="938"/>
                </a:lnTo>
                <a:lnTo>
                  <a:pt x="125" y="950"/>
                </a:lnTo>
                <a:lnTo>
                  <a:pt x="152" y="957"/>
                </a:lnTo>
                <a:lnTo>
                  <a:pt x="182" y="960"/>
                </a:lnTo>
                <a:lnTo>
                  <a:pt x="837" y="960"/>
                </a:lnTo>
                <a:lnTo>
                  <a:pt x="866" y="957"/>
                </a:lnTo>
                <a:lnTo>
                  <a:pt x="893" y="950"/>
                </a:lnTo>
                <a:lnTo>
                  <a:pt x="920" y="938"/>
                </a:lnTo>
                <a:lnTo>
                  <a:pt x="943" y="923"/>
                </a:lnTo>
                <a:lnTo>
                  <a:pt x="963" y="904"/>
                </a:lnTo>
                <a:lnTo>
                  <a:pt x="978" y="882"/>
                </a:lnTo>
                <a:lnTo>
                  <a:pt x="991" y="857"/>
                </a:lnTo>
                <a:lnTo>
                  <a:pt x="998" y="831"/>
                </a:lnTo>
                <a:lnTo>
                  <a:pt x="1001" y="802"/>
                </a:lnTo>
                <a:lnTo>
                  <a:pt x="1001" y="175"/>
                </a:lnTo>
                <a:lnTo>
                  <a:pt x="998" y="147"/>
                </a:lnTo>
                <a:lnTo>
                  <a:pt x="991" y="119"/>
                </a:lnTo>
                <a:lnTo>
                  <a:pt x="978" y="95"/>
                </a:lnTo>
                <a:lnTo>
                  <a:pt x="963" y="73"/>
                </a:lnTo>
                <a:lnTo>
                  <a:pt x="943" y="54"/>
                </a:lnTo>
                <a:lnTo>
                  <a:pt x="920" y="38"/>
                </a:lnTo>
                <a:lnTo>
                  <a:pt x="893" y="27"/>
                </a:lnTo>
                <a:lnTo>
                  <a:pt x="866" y="19"/>
                </a:lnTo>
                <a:lnTo>
                  <a:pt x="837" y="17"/>
                </a:lnTo>
                <a:lnTo>
                  <a:pt x="182" y="17"/>
                </a:lnTo>
                <a:close/>
                <a:moveTo>
                  <a:pt x="182" y="0"/>
                </a:moveTo>
                <a:lnTo>
                  <a:pt x="837" y="0"/>
                </a:lnTo>
                <a:lnTo>
                  <a:pt x="869" y="3"/>
                </a:lnTo>
                <a:lnTo>
                  <a:pt x="900" y="11"/>
                </a:lnTo>
                <a:lnTo>
                  <a:pt x="928" y="24"/>
                </a:lnTo>
                <a:lnTo>
                  <a:pt x="953" y="41"/>
                </a:lnTo>
                <a:lnTo>
                  <a:pt x="975" y="62"/>
                </a:lnTo>
                <a:lnTo>
                  <a:pt x="993" y="86"/>
                </a:lnTo>
                <a:lnTo>
                  <a:pt x="1007" y="113"/>
                </a:lnTo>
                <a:lnTo>
                  <a:pt x="1015" y="143"/>
                </a:lnTo>
                <a:lnTo>
                  <a:pt x="1018" y="175"/>
                </a:lnTo>
                <a:lnTo>
                  <a:pt x="1018" y="802"/>
                </a:lnTo>
                <a:lnTo>
                  <a:pt x="1015" y="834"/>
                </a:lnTo>
                <a:lnTo>
                  <a:pt x="1007" y="863"/>
                </a:lnTo>
                <a:lnTo>
                  <a:pt x="993" y="890"/>
                </a:lnTo>
                <a:lnTo>
                  <a:pt x="975" y="914"/>
                </a:lnTo>
                <a:lnTo>
                  <a:pt x="953" y="935"/>
                </a:lnTo>
                <a:lnTo>
                  <a:pt x="928" y="952"/>
                </a:lnTo>
                <a:lnTo>
                  <a:pt x="900" y="965"/>
                </a:lnTo>
                <a:lnTo>
                  <a:pt x="869" y="973"/>
                </a:lnTo>
                <a:lnTo>
                  <a:pt x="837" y="976"/>
                </a:lnTo>
                <a:lnTo>
                  <a:pt x="182" y="976"/>
                </a:lnTo>
                <a:lnTo>
                  <a:pt x="150" y="973"/>
                </a:lnTo>
                <a:lnTo>
                  <a:pt x="119" y="965"/>
                </a:lnTo>
                <a:lnTo>
                  <a:pt x="90" y="952"/>
                </a:lnTo>
                <a:lnTo>
                  <a:pt x="65" y="935"/>
                </a:lnTo>
                <a:lnTo>
                  <a:pt x="43" y="914"/>
                </a:lnTo>
                <a:lnTo>
                  <a:pt x="25" y="890"/>
                </a:lnTo>
                <a:lnTo>
                  <a:pt x="12" y="863"/>
                </a:lnTo>
                <a:lnTo>
                  <a:pt x="3" y="834"/>
                </a:lnTo>
                <a:lnTo>
                  <a:pt x="0" y="802"/>
                </a:lnTo>
                <a:lnTo>
                  <a:pt x="0" y="175"/>
                </a:lnTo>
                <a:lnTo>
                  <a:pt x="3" y="143"/>
                </a:lnTo>
                <a:lnTo>
                  <a:pt x="12" y="113"/>
                </a:lnTo>
                <a:lnTo>
                  <a:pt x="25" y="86"/>
                </a:lnTo>
                <a:lnTo>
                  <a:pt x="43" y="62"/>
                </a:lnTo>
                <a:lnTo>
                  <a:pt x="65" y="41"/>
                </a:lnTo>
                <a:lnTo>
                  <a:pt x="90" y="24"/>
                </a:lnTo>
                <a:lnTo>
                  <a:pt x="119" y="11"/>
                </a:lnTo>
                <a:lnTo>
                  <a:pt x="150" y="3"/>
                </a:lnTo>
                <a:lnTo>
                  <a:pt x="182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57" name="Freeform 19">
            <a:extLst>
              <a:ext uri="{FF2B5EF4-FFF2-40B4-BE49-F238E27FC236}">
                <a16:creationId xmlns:a16="http://schemas.microsoft.com/office/drawing/2014/main" id="{71EFDFF0-F29D-4ADA-95E1-F1B7E1BE9C50}"/>
              </a:ext>
            </a:extLst>
          </xdr:cNvPr>
          <xdr:cNvSpPr>
            <a:spLocks noEditPoints="1"/>
          </xdr:cNvSpPr>
        </xdr:nvSpPr>
        <xdr:spPr bwMode="auto">
          <a:xfrm>
            <a:off x="237" y="44"/>
            <a:ext cx="30" cy="23"/>
          </a:xfrm>
          <a:custGeom>
            <a:avLst/>
            <a:gdLst>
              <a:gd name="T0" fmla="*/ 482 w 594"/>
              <a:gd name="T1" fmla="*/ 190 h 431"/>
              <a:gd name="T2" fmla="*/ 465 w 594"/>
              <a:gd name="T3" fmla="*/ 211 h 431"/>
              <a:gd name="T4" fmla="*/ 465 w 594"/>
              <a:gd name="T5" fmla="*/ 237 h 431"/>
              <a:gd name="T6" fmla="*/ 480 w 594"/>
              <a:gd name="T7" fmla="*/ 257 h 431"/>
              <a:gd name="T8" fmla="*/ 504 w 594"/>
              <a:gd name="T9" fmla="*/ 264 h 431"/>
              <a:gd name="T10" fmla="*/ 528 w 594"/>
              <a:gd name="T11" fmla="*/ 257 h 431"/>
              <a:gd name="T12" fmla="*/ 544 w 594"/>
              <a:gd name="T13" fmla="*/ 237 h 431"/>
              <a:gd name="T14" fmla="*/ 543 w 594"/>
              <a:gd name="T15" fmla="*/ 211 h 431"/>
              <a:gd name="T16" fmla="*/ 526 w 594"/>
              <a:gd name="T17" fmla="*/ 190 h 431"/>
              <a:gd name="T18" fmla="*/ 495 w 594"/>
              <a:gd name="T19" fmla="*/ 185 h 431"/>
              <a:gd name="T20" fmla="*/ 70 w 594"/>
              <a:gd name="T21" fmla="*/ 190 h 431"/>
              <a:gd name="T22" fmla="*/ 53 w 594"/>
              <a:gd name="T23" fmla="*/ 211 h 431"/>
              <a:gd name="T24" fmla="*/ 52 w 594"/>
              <a:gd name="T25" fmla="*/ 237 h 431"/>
              <a:gd name="T26" fmla="*/ 67 w 594"/>
              <a:gd name="T27" fmla="*/ 257 h 431"/>
              <a:gd name="T28" fmla="*/ 92 w 594"/>
              <a:gd name="T29" fmla="*/ 264 h 431"/>
              <a:gd name="T30" fmla="*/ 116 w 594"/>
              <a:gd name="T31" fmla="*/ 257 h 431"/>
              <a:gd name="T32" fmla="*/ 130 w 594"/>
              <a:gd name="T33" fmla="*/ 237 h 431"/>
              <a:gd name="T34" fmla="*/ 130 w 594"/>
              <a:gd name="T35" fmla="*/ 211 h 431"/>
              <a:gd name="T36" fmla="*/ 113 w 594"/>
              <a:gd name="T37" fmla="*/ 190 h 431"/>
              <a:gd name="T38" fmla="*/ 82 w 594"/>
              <a:gd name="T39" fmla="*/ 185 h 431"/>
              <a:gd name="T40" fmla="*/ 153 w 594"/>
              <a:gd name="T41" fmla="*/ 37 h 431"/>
              <a:gd name="T42" fmla="*/ 145 w 594"/>
              <a:gd name="T43" fmla="*/ 43 h 431"/>
              <a:gd name="T44" fmla="*/ 99 w 594"/>
              <a:gd name="T45" fmla="*/ 147 h 431"/>
              <a:gd name="T46" fmla="*/ 450 w 594"/>
              <a:gd name="T47" fmla="*/ 46 h 431"/>
              <a:gd name="T48" fmla="*/ 445 w 594"/>
              <a:gd name="T49" fmla="*/ 39 h 431"/>
              <a:gd name="T50" fmla="*/ 437 w 594"/>
              <a:gd name="T51" fmla="*/ 37 h 431"/>
              <a:gd name="T52" fmla="*/ 154 w 594"/>
              <a:gd name="T53" fmla="*/ 0 h 431"/>
              <a:gd name="T54" fmla="*/ 454 w 594"/>
              <a:gd name="T55" fmla="*/ 2 h 431"/>
              <a:gd name="T56" fmla="*/ 482 w 594"/>
              <a:gd name="T57" fmla="*/ 19 h 431"/>
              <a:gd name="T58" fmla="*/ 540 w 594"/>
              <a:gd name="T59" fmla="*/ 147 h 431"/>
              <a:gd name="T60" fmla="*/ 562 w 594"/>
              <a:gd name="T61" fmla="*/ 150 h 431"/>
              <a:gd name="T62" fmla="*/ 586 w 594"/>
              <a:gd name="T63" fmla="*/ 165 h 431"/>
              <a:gd name="T64" fmla="*/ 594 w 594"/>
              <a:gd name="T65" fmla="*/ 191 h 431"/>
              <a:gd name="T66" fmla="*/ 550 w 594"/>
              <a:gd name="T67" fmla="*/ 344 h 431"/>
              <a:gd name="T68" fmla="*/ 550 w 594"/>
              <a:gd name="T69" fmla="*/ 367 h 431"/>
              <a:gd name="T70" fmla="*/ 551 w 594"/>
              <a:gd name="T71" fmla="*/ 389 h 431"/>
              <a:gd name="T72" fmla="*/ 543 w 594"/>
              <a:gd name="T73" fmla="*/ 414 h 431"/>
              <a:gd name="T74" fmla="*/ 521 w 594"/>
              <a:gd name="T75" fmla="*/ 429 h 431"/>
              <a:gd name="T76" fmla="*/ 492 w 594"/>
              <a:gd name="T77" fmla="*/ 429 h 431"/>
              <a:gd name="T78" fmla="*/ 471 w 594"/>
              <a:gd name="T79" fmla="*/ 414 h 431"/>
              <a:gd name="T80" fmla="*/ 463 w 594"/>
              <a:gd name="T81" fmla="*/ 389 h 431"/>
              <a:gd name="T82" fmla="*/ 133 w 594"/>
              <a:gd name="T83" fmla="*/ 344 h 431"/>
              <a:gd name="T84" fmla="*/ 130 w 594"/>
              <a:gd name="T85" fmla="*/ 402 h 431"/>
              <a:gd name="T86" fmla="*/ 115 w 594"/>
              <a:gd name="T87" fmla="*/ 423 h 431"/>
              <a:gd name="T88" fmla="*/ 89 w 594"/>
              <a:gd name="T89" fmla="*/ 431 h 431"/>
              <a:gd name="T90" fmla="*/ 62 w 594"/>
              <a:gd name="T91" fmla="*/ 423 h 431"/>
              <a:gd name="T92" fmla="*/ 47 w 594"/>
              <a:gd name="T93" fmla="*/ 402 h 431"/>
              <a:gd name="T94" fmla="*/ 45 w 594"/>
              <a:gd name="T95" fmla="*/ 380 h 431"/>
              <a:gd name="T96" fmla="*/ 46 w 594"/>
              <a:gd name="T97" fmla="*/ 354 h 431"/>
              <a:gd name="T98" fmla="*/ 0 w 594"/>
              <a:gd name="T99" fmla="*/ 344 h 431"/>
              <a:gd name="T100" fmla="*/ 3 w 594"/>
              <a:gd name="T101" fmla="*/ 177 h 431"/>
              <a:gd name="T102" fmla="*/ 19 w 594"/>
              <a:gd name="T103" fmla="*/ 156 h 431"/>
              <a:gd name="T104" fmla="*/ 47 w 594"/>
              <a:gd name="T105" fmla="*/ 147 h 431"/>
              <a:gd name="T106" fmla="*/ 103 w 594"/>
              <a:gd name="T107" fmla="*/ 32 h 431"/>
              <a:gd name="T108" fmla="*/ 123 w 594"/>
              <a:gd name="T109" fmla="*/ 9 h 431"/>
              <a:gd name="T110" fmla="*/ 154 w 594"/>
              <a:gd name="T111" fmla="*/ 0 h 4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</a:cxnLst>
            <a:rect l="0" t="0" r="r" b="b"/>
            <a:pathLst>
              <a:path w="594" h="431">
                <a:moveTo>
                  <a:pt x="495" y="185"/>
                </a:moveTo>
                <a:lnTo>
                  <a:pt x="482" y="190"/>
                </a:lnTo>
                <a:lnTo>
                  <a:pt x="472" y="199"/>
                </a:lnTo>
                <a:lnTo>
                  <a:pt x="465" y="211"/>
                </a:lnTo>
                <a:lnTo>
                  <a:pt x="463" y="225"/>
                </a:lnTo>
                <a:lnTo>
                  <a:pt x="465" y="237"/>
                </a:lnTo>
                <a:lnTo>
                  <a:pt x="470" y="248"/>
                </a:lnTo>
                <a:lnTo>
                  <a:pt x="480" y="257"/>
                </a:lnTo>
                <a:lnTo>
                  <a:pt x="491" y="262"/>
                </a:lnTo>
                <a:lnTo>
                  <a:pt x="504" y="264"/>
                </a:lnTo>
                <a:lnTo>
                  <a:pt x="517" y="262"/>
                </a:lnTo>
                <a:lnTo>
                  <a:pt x="528" y="257"/>
                </a:lnTo>
                <a:lnTo>
                  <a:pt x="537" y="248"/>
                </a:lnTo>
                <a:lnTo>
                  <a:pt x="544" y="237"/>
                </a:lnTo>
                <a:lnTo>
                  <a:pt x="546" y="225"/>
                </a:lnTo>
                <a:lnTo>
                  <a:pt x="543" y="211"/>
                </a:lnTo>
                <a:lnTo>
                  <a:pt x="536" y="199"/>
                </a:lnTo>
                <a:lnTo>
                  <a:pt x="526" y="190"/>
                </a:lnTo>
                <a:lnTo>
                  <a:pt x="512" y="185"/>
                </a:lnTo>
                <a:lnTo>
                  <a:pt x="495" y="185"/>
                </a:lnTo>
                <a:close/>
                <a:moveTo>
                  <a:pt x="82" y="185"/>
                </a:moveTo>
                <a:lnTo>
                  <a:pt x="70" y="190"/>
                </a:lnTo>
                <a:lnTo>
                  <a:pt x="59" y="199"/>
                </a:lnTo>
                <a:lnTo>
                  <a:pt x="53" y="211"/>
                </a:lnTo>
                <a:lnTo>
                  <a:pt x="50" y="225"/>
                </a:lnTo>
                <a:lnTo>
                  <a:pt x="52" y="237"/>
                </a:lnTo>
                <a:lnTo>
                  <a:pt x="58" y="248"/>
                </a:lnTo>
                <a:lnTo>
                  <a:pt x="67" y="257"/>
                </a:lnTo>
                <a:lnTo>
                  <a:pt x="78" y="262"/>
                </a:lnTo>
                <a:lnTo>
                  <a:pt x="92" y="264"/>
                </a:lnTo>
                <a:lnTo>
                  <a:pt x="104" y="262"/>
                </a:lnTo>
                <a:lnTo>
                  <a:pt x="116" y="257"/>
                </a:lnTo>
                <a:lnTo>
                  <a:pt x="125" y="248"/>
                </a:lnTo>
                <a:lnTo>
                  <a:pt x="130" y="237"/>
                </a:lnTo>
                <a:lnTo>
                  <a:pt x="133" y="225"/>
                </a:lnTo>
                <a:lnTo>
                  <a:pt x="130" y="211"/>
                </a:lnTo>
                <a:lnTo>
                  <a:pt x="123" y="199"/>
                </a:lnTo>
                <a:lnTo>
                  <a:pt x="113" y="190"/>
                </a:lnTo>
                <a:lnTo>
                  <a:pt x="100" y="185"/>
                </a:lnTo>
                <a:lnTo>
                  <a:pt x="82" y="185"/>
                </a:lnTo>
                <a:close/>
                <a:moveTo>
                  <a:pt x="156" y="37"/>
                </a:moveTo>
                <a:lnTo>
                  <a:pt x="153" y="37"/>
                </a:lnTo>
                <a:lnTo>
                  <a:pt x="148" y="39"/>
                </a:lnTo>
                <a:lnTo>
                  <a:pt x="145" y="43"/>
                </a:lnTo>
                <a:lnTo>
                  <a:pt x="143" y="46"/>
                </a:lnTo>
                <a:lnTo>
                  <a:pt x="99" y="147"/>
                </a:lnTo>
                <a:lnTo>
                  <a:pt x="495" y="147"/>
                </a:lnTo>
                <a:lnTo>
                  <a:pt x="450" y="46"/>
                </a:lnTo>
                <a:lnTo>
                  <a:pt x="448" y="43"/>
                </a:lnTo>
                <a:lnTo>
                  <a:pt x="445" y="39"/>
                </a:lnTo>
                <a:lnTo>
                  <a:pt x="441" y="37"/>
                </a:lnTo>
                <a:lnTo>
                  <a:pt x="437" y="37"/>
                </a:lnTo>
                <a:lnTo>
                  <a:pt x="156" y="37"/>
                </a:lnTo>
                <a:close/>
                <a:moveTo>
                  <a:pt x="154" y="0"/>
                </a:moveTo>
                <a:lnTo>
                  <a:pt x="439" y="0"/>
                </a:lnTo>
                <a:lnTo>
                  <a:pt x="454" y="2"/>
                </a:lnTo>
                <a:lnTo>
                  <a:pt x="469" y="9"/>
                </a:lnTo>
                <a:lnTo>
                  <a:pt x="482" y="19"/>
                </a:lnTo>
                <a:lnTo>
                  <a:pt x="490" y="32"/>
                </a:lnTo>
                <a:lnTo>
                  <a:pt x="540" y="147"/>
                </a:lnTo>
                <a:lnTo>
                  <a:pt x="548" y="147"/>
                </a:lnTo>
                <a:lnTo>
                  <a:pt x="562" y="150"/>
                </a:lnTo>
                <a:lnTo>
                  <a:pt x="575" y="156"/>
                </a:lnTo>
                <a:lnTo>
                  <a:pt x="586" y="165"/>
                </a:lnTo>
                <a:lnTo>
                  <a:pt x="592" y="177"/>
                </a:lnTo>
                <a:lnTo>
                  <a:pt x="594" y="191"/>
                </a:lnTo>
                <a:lnTo>
                  <a:pt x="594" y="344"/>
                </a:lnTo>
                <a:lnTo>
                  <a:pt x="550" y="344"/>
                </a:lnTo>
                <a:lnTo>
                  <a:pt x="550" y="354"/>
                </a:lnTo>
                <a:lnTo>
                  <a:pt x="550" y="367"/>
                </a:lnTo>
                <a:lnTo>
                  <a:pt x="551" y="380"/>
                </a:lnTo>
                <a:lnTo>
                  <a:pt x="551" y="389"/>
                </a:lnTo>
                <a:lnTo>
                  <a:pt x="549" y="402"/>
                </a:lnTo>
                <a:lnTo>
                  <a:pt x="543" y="414"/>
                </a:lnTo>
                <a:lnTo>
                  <a:pt x="532" y="423"/>
                </a:lnTo>
                <a:lnTo>
                  <a:pt x="521" y="429"/>
                </a:lnTo>
                <a:lnTo>
                  <a:pt x="507" y="431"/>
                </a:lnTo>
                <a:lnTo>
                  <a:pt x="492" y="429"/>
                </a:lnTo>
                <a:lnTo>
                  <a:pt x="481" y="423"/>
                </a:lnTo>
                <a:lnTo>
                  <a:pt x="471" y="414"/>
                </a:lnTo>
                <a:lnTo>
                  <a:pt x="465" y="402"/>
                </a:lnTo>
                <a:lnTo>
                  <a:pt x="463" y="389"/>
                </a:lnTo>
                <a:lnTo>
                  <a:pt x="463" y="344"/>
                </a:lnTo>
                <a:lnTo>
                  <a:pt x="133" y="344"/>
                </a:lnTo>
                <a:lnTo>
                  <a:pt x="133" y="389"/>
                </a:lnTo>
                <a:lnTo>
                  <a:pt x="130" y="402"/>
                </a:lnTo>
                <a:lnTo>
                  <a:pt x="124" y="414"/>
                </a:lnTo>
                <a:lnTo>
                  <a:pt x="115" y="423"/>
                </a:lnTo>
                <a:lnTo>
                  <a:pt x="102" y="429"/>
                </a:lnTo>
                <a:lnTo>
                  <a:pt x="89" y="431"/>
                </a:lnTo>
                <a:lnTo>
                  <a:pt x="75" y="429"/>
                </a:lnTo>
                <a:lnTo>
                  <a:pt x="62" y="423"/>
                </a:lnTo>
                <a:lnTo>
                  <a:pt x="53" y="414"/>
                </a:lnTo>
                <a:lnTo>
                  <a:pt x="47" y="402"/>
                </a:lnTo>
                <a:lnTo>
                  <a:pt x="45" y="389"/>
                </a:lnTo>
                <a:lnTo>
                  <a:pt x="45" y="380"/>
                </a:lnTo>
                <a:lnTo>
                  <a:pt x="45" y="367"/>
                </a:lnTo>
                <a:lnTo>
                  <a:pt x="46" y="354"/>
                </a:lnTo>
                <a:lnTo>
                  <a:pt x="46" y="344"/>
                </a:lnTo>
                <a:lnTo>
                  <a:pt x="0" y="344"/>
                </a:lnTo>
                <a:lnTo>
                  <a:pt x="0" y="191"/>
                </a:lnTo>
                <a:lnTo>
                  <a:pt x="3" y="177"/>
                </a:lnTo>
                <a:lnTo>
                  <a:pt x="9" y="165"/>
                </a:lnTo>
                <a:lnTo>
                  <a:pt x="19" y="156"/>
                </a:lnTo>
                <a:lnTo>
                  <a:pt x="32" y="150"/>
                </a:lnTo>
                <a:lnTo>
                  <a:pt x="47" y="147"/>
                </a:lnTo>
                <a:lnTo>
                  <a:pt x="53" y="147"/>
                </a:lnTo>
                <a:lnTo>
                  <a:pt x="103" y="32"/>
                </a:lnTo>
                <a:lnTo>
                  <a:pt x="112" y="19"/>
                </a:lnTo>
                <a:lnTo>
                  <a:pt x="123" y="9"/>
                </a:lnTo>
                <a:lnTo>
                  <a:pt x="138" y="2"/>
                </a:lnTo>
                <a:lnTo>
                  <a:pt x="154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58" name="Freeform 20">
            <a:extLst>
              <a:ext uri="{FF2B5EF4-FFF2-40B4-BE49-F238E27FC236}">
                <a16:creationId xmlns:a16="http://schemas.microsoft.com/office/drawing/2014/main" id="{1A37917C-47DC-4CB8-A0A7-642DF8273212}"/>
              </a:ext>
            </a:extLst>
          </xdr:cNvPr>
          <xdr:cNvSpPr>
            <a:spLocks noEditPoints="1"/>
          </xdr:cNvSpPr>
        </xdr:nvSpPr>
        <xdr:spPr bwMode="auto">
          <a:xfrm>
            <a:off x="226" y="30"/>
            <a:ext cx="51" cy="51"/>
          </a:xfrm>
          <a:custGeom>
            <a:avLst/>
            <a:gdLst>
              <a:gd name="T0" fmla="*/ 152 w 1017"/>
              <a:gd name="T1" fmla="*/ 19 h 976"/>
              <a:gd name="T2" fmla="*/ 98 w 1017"/>
              <a:gd name="T3" fmla="*/ 38 h 976"/>
              <a:gd name="T4" fmla="*/ 55 w 1017"/>
              <a:gd name="T5" fmla="*/ 73 h 976"/>
              <a:gd name="T6" fmla="*/ 27 w 1017"/>
              <a:gd name="T7" fmla="*/ 119 h 976"/>
              <a:gd name="T8" fmla="*/ 16 w 1017"/>
              <a:gd name="T9" fmla="*/ 175 h 976"/>
              <a:gd name="T10" fmla="*/ 20 w 1017"/>
              <a:gd name="T11" fmla="*/ 831 h 976"/>
              <a:gd name="T12" fmla="*/ 38 w 1017"/>
              <a:gd name="T13" fmla="*/ 882 h 976"/>
              <a:gd name="T14" fmla="*/ 75 w 1017"/>
              <a:gd name="T15" fmla="*/ 923 h 976"/>
              <a:gd name="T16" fmla="*/ 123 w 1017"/>
              <a:gd name="T17" fmla="*/ 950 h 976"/>
              <a:gd name="T18" fmla="*/ 181 w 1017"/>
              <a:gd name="T19" fmla="*/ 960 h 976"/>
              <a:gd name="T20" fmla="*/ 865 w 1017"/>
              <a:gd name="T21" fmla="*/ 957 h 976"/>
              <a:gd name="T22" fmla="*/ 918 w 1017"/>
              <a:gd name="T23" fmla="*/ 938 h 976"/>
              <a:gd name="T24" fmla="*/ 961 w 1017"/>
              <a:gd name="T25" fmla="*/ 904 h 976"/>
              <a:gd name="T26" fmla="*/ 989 w 1017"/>
              <a:gd name="T27" fmla="*/ 857 h 976"/>
              <a:gd name="T28" fmla="*/ 1000 w 1017"/>
              <a:gd name="T29" fmla="*/ 802 h 976"/>
              <a:gd name="T30" fmla="*/ 997 w 1017"/>
              <a:gd name="T31" fmla="*/ 147 h 976"/>
              <a:gd name="T32" fmla="*/ 977 w 1017"/>
              <a:gd name="T33" fmla="*/ 95 h 976"/>
              <a:gd name="T34" fmla="*/ 941 w 1017"/>
              <a:gd name="T35" fmla="*/ 54 h 976"/>
              <a:gd name="T36" fmla="*/ 893 w 1017"/>
              <a:gd name="T37" fmla="*/ 27 h 976"/>
              <a:gd name="T38" fmla="*/ 835 w 1017"/>
              <a:gd name="T39" fmla="*/ 17 h 976"/>
              <a:gd name="T40" fmla="*/ 181 w 1017"/>
              <a:gd name="T41" fmla="*/ 0 h 976"/>
              <a:gd name="T42" fmla="*/ 868 w 1017"/>
              <a:gd name="T43" fmla="*/ 3 h 976"/>
              <a:gd name="T44" fmla="*/ 927 w 1017"/>
              <a:gd name="T45" fmla="*/ 24 h 976"/>
              <a:gd name="T46" fmla="*/ 974 w 1017"/>
              <a:gd name="T47" fmla="*/ 62 h 976"/>
              <a:gd name="T48" fmla="*/ 1005 w 1017"/>
              <a:gd name="T49" fmla="*/ 113 h 976"/>
              <a:gd name="T50" fmla="*/ 1017 w 1017"/>
              <a:gd name="T51" fmla="*/ 175 h 976"/>
              <a:gd name="T52" fmla="*/ 1014 w 1017"/>
              <a:gd name="T53" fmla="*/ 834 h 976"/>
              <a:gd name="T54" fmla="*/ 992 w 1017"/>
              <a:gd name="T55" fmla="*/ 890 h 976"/>
              <a:gd name="T56" fmla="*/ 952 w 1017"/>
              <a:gd name="T57" fmla="*/ 935 h 976"/>
              <a:gd name="T58" fmla="*/ 898 w 1017"/>
              <a:gd name="T59" fmla="*/ 965 h 976"/>
              <a:gd name="T60" fmla="*/ 835 w 1017"/>
              <a:gd name="T61" fmla="*/ 976 h 976"/>
              <a:gd name="T62" fmla="*/ 149 w 1017"/>
              <a:gd name="T63" fmla="*/ 973 h 976"/>
              <a:gd name="T64" fmla="*/ 90 w 1017"/>
              <a:gd name="T65" fmla="*/ 952 h 976"/>
              <a:gd name="T66" fmla="*/ 42 w 1017"/>
              <a:gd name="T67" fmla="*/ 914 h 976"/>
              <a:gd name="T68" fmla="*/ 10 w 1017"/>
              <a:gd name="T69" fmla="*/ 863 h 976"/>
              <a:gd name="T70" fmla="*/ 0 w 1017"/>
              <a:gd name="T71" fmla="*/ 802 h 976"/>
              <a:gd name="T72" fmla="*/ 2 w 1017"/>
              <a:gd name="T73" fmla="*/ 143 h 976"/>
              <a:gd name="T74" fmla="*/ 24 w 1017"/>
              <a:gd name="T75" fmla="*/ 86 h 976"/>
              <a:gd name="T76" fmla="*/ 64 w 1017"/>
              <a:gd name="T77" fmla="*/ 41 h 976"/>
              <a:gd name="T78" fmla="*/ 118 w 1017"/>
              <a:gd name="T79" fmla="*/ 11 h 976"/>
              <a:gd name="T80" fmla="*/ 181 w 1017"/>
              <a:gd name="T81" fmla="*/ 0 h 9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</a:cxnLst>
            <a:rect l="0" t="0" r="r" b="b"/>
            <a:pathLst>
              <a:path w="1017" h="976">
                <a:moveTo>
                  <a:pt x="181" y="17"/>
                </a:moveTo>
                <a:lnTo>
                  <a:pt x="152" y="19"/>
                </a:lnTo>
                <a:lnTo>
                  <a:pt x="123" y="27"/>
                </a:lnTo>
                <a:lnTo>
                  <a:pt x="98" y="38"/>
                </a:lnTo>
                <a:lnTo>
                  <a:pt x="75" y="54"/>
                </a:lnTo>
                <a:lnTo>
                  <a:pt x="55" y="73"/>
                </a:lnTo>
                <a:lnTo>
                  <a:pt x="38" y="95"/>
                </a:lnTo>
                <a:lnTo>
                  <a:pt x="27" y="119"/>
                </a:lnTo>
                <a:lnTo>
                  <a:pt x="20" y="147"/>
                </a:lnTo>
                <a:lnTo>
                  <a:pt x="16" y="175"/>
                </a:lnTo>
                <a:lnTo>
                  <a:pt x="16" y="802"/>
                </a:lnTo>
                <a:lnTo>
                  <a:pt x="20" y="831"/>
                </a:lnTo>
                <a:lnTo>
                  <a:pt x="27" y="857"/>
                </a:lnTo>
                <a:lnTo>
                  <a:pt x="38" y="882"/>
                </a:lnTo>
                <a:lnTo>
                  <a:pt x="55" y="904"/>
                </a:lnTo>
                <a:lnTo>
                  <a:pt x="75" y="923"/>
                </a:lnTo>
                <a:lnTo>
                  <a:pt x="98" y="938"/>
                </a:lnTo>
                <a:lnTo>
                  <a:pt x="123" y="950"/>
                </a:lnTo>
                <a:lnTo>
                  <a:pt x="152" y="957"/>
                </a:lnTo>
                <a:lnTo>
                  <a:pt x="181" y="960"/>
                </a:lnTo>
                <a:lnTo>
                  <a:pt x="835" y="960"/>
                </a:lnTo>
                <a:lnTo>
                  <a:pt x="865" y="957"/>
                </a:lnTo>
                <a:lnTo>
                  <a:pt x="893" y="950"/>
                </a:lnTo>
                <a:lnTo>
                  <a:pt x="918" y="938"/>
                </a:lnTo>
                <a:lnTo>
                  <a:pt x="941" y="923"/>
                </a:lnTo>
                <a:lnTo>
                  <a:pt x="961" y="904"/>
                </a:lnTo>
                <a:lnTo>
                  <a:pt x="977" y="882"/>
                </a:lnTo>
                <a:lnTo>
                  <a:pt x="989" y="857"/>
                </a:lnTo>
                <a:lnTo>
                  <a:pt x="997" y="831"/>
                </a:lnTo>
                <a:lnTo>
                  <a:pt x="1000" y="802"/>
                </a:lnTo>
                <a:lnTo>
                  <a:pt x="1000" y="175"/>
                </a:lnTo>
                <a:lnTo>
                  <a:pt x="997" y="147"/>
                </a:lnTo>
                <a:lnTo>
                  <a:pt x="989" y="119"/>
                </a:lnTo>
                <a:lnTo>
                  <a:pt x="977" y="95"/>
                </a:lnTo>
                <a:lnTo>
                  <a:pt x="961" y="73"/>
                </a:lnTo>
                <a:lnTo>
                  <a:pt x="941" y="54"/>
                </a:lnTo>
                <a:lnTo>
                  <a:pt x="918" y="38"/>
                </a:lnTo>
                <a:lnTo>
                  <a:pt x="893" y="27"/>
                </a:lnTo>
                <a:lnTo>
                  <a:pt x="865" y="19"/>
                </a:lnTo>
                <a:lnTo>
                  <a:pt x="835" y="17"/>
                </a:lnTo>
                <a:lnTo>
                  <a:pt x="181" y="17"/>
                </a:lnTo>
                <a:close/>
                <a:moveTo>
                  <a:pt x="181" y="0"/>
                </a:moveTo>
                <a:lnTo>
                  <a:pt x="835" y="0"/>
                </a:lnTo>
                <a:lnTo>
                  <a:pt x="868" y="3"/>
                </a:lnTo>
                <a:lnTo>
                  <a:pt x="898" y="11"/>
                </a:lnTo>
                <a:lnTo>
                  <a:pt x="927" y="24"/>
                </a:lnTo>
                <a:lnTo>
                  <a:pt x="952" y="41"/>
                </a:lnTo>
                <a:lnTo>
                  <a:pt x="974" y="62"/>
                </a:lnTo>
                <a:lnTo>
                  <a:pt x="992" y="86"/>
                </a:lnTo>
                <a:lnTo>
                  <a:pt x="1005" y="113"/>
                </a:lnTo>
                <a:lnTo>
                  <a:pt x="1014" y="143"/>
                </a:lnTo>
                <a:lnTo>
                  <a:pt x="1017" y="175"/>
                </a:lnTo>
                <a:lnTo>
                  <a:pt x="1017" y="802"/>
                </a:lnTo>
                <a:lnTo>
                  <a:pt x="1014" y="834"/>
                </a:lnTo>
                <a:lnTo>
                  <a:pt x="1005" y="863"/>
                </a:lnTo>
                <a:lnTo>
                  <a:pt x="992" y="890"/>
                </a:lnTo>
                <a:lnTo>
                  <a:pt x="974" y="914"/>
                </a:lnTo>
                <a:lnTo>
                  <a:pt x="952" y="935"/>
                </a:lnTo>
                <a:lnTo>
                  <a:pt x="927" y="952"/>
                </a:lnTo>
                <a:lnTo>
                  <a:pt x="898" y="965"/>
                </a:lnTo>
                <a:lnTo>
                  <a:pt x="868" y="973"/>
                </a:lnTo>
                <a:lnTo>
                  <a:pt x="835" y="976"/>
                </a:lnTo>
                <a:lnTo>
                  <a:pt x="181" y="976"/>
                </a:lnTo>
                <a:lnTo>
                  <a:pt x="149" y="973"/>
                </a:lnTo>
                <a:lnTo>
                  <a:pt x="118" y="965"/>
                </a:lnTo>
                <a:lnTo>
                  <a:pt x="90" y="952"/>
                </a:lnTo>
                <a:lnTo>
                  <a:pt x="64" y="935"/>
                </a:lnTo>
                <a:lnTo>
                  <a:pt x="42" y="914"/>
                </a:lnTo>
                <a:lnTo>
                  <a:pt x="24" y="890"/>
                </a:lnTo>
                <a:lnTo>
                  <a:pt x="10" y="863"/>
                </a:lnTo>
                <a:lnTo>
                  <a:pt x="2" y="834"/>
                </a:lnTo>
                <a:lnTo>
                  <a:pt x="0" y="802"/>
                </a:lnTo>
                <a:lnTo>
                  <a:pt x="0" y="175"/>
                </a:lnTo>
                <a:lnTo>
                  <a:pt x="2" y="143"/>
                </a:lnTo>
                <a:lnTo>
                  <a:pt x="10" y="113"/>
                </a:lnTo>
                <a:lnTo>
                  <a:pt x="24" y="86"/>
                </a:lnTo>
                <a:lnTo>
                  <a:pt x="42" y="62"/>
                </a:lnTo>
                <a:lnTo>
                  <a:pt x="64" y="41"/>
                </a:lnTo>
                <a:lnTo>
                  <a:pt x="90" y="24"/>
                </a:lnTo>
                <a:lnTo>
                  <a:pt x="118" y="11"/>
                </a:lnTo>
                <a:lnTo>
                  <a:pt x="149" y="3"/>
                </a:lnTo>
                <a:lnTo>
                  <a:pt x="181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561974</xdr:colOff>
      <xdr:row>0</xdr:row>
      <xdr:rowOff>0</xdr:rowOff>
    </xdr:from>
    <xdr:ext cx="1575233" cy="762000"/>
    <xdr:grpSp>
      <xdr:nvGrpSpPr>
        <xdr:cNvPr id="40" name="Group 3" descr="Airplane, bus, and car">
          <a:extLst>
            <a:ext uri="{FF2B5EF4-FFF2-40B4-BE49-F238E27FC236}">
              <a16:creationId xmlns:a16="http://schemas.microsoft.com/office/drawing/2014/main" id="{D1B51AC8-1E55-45DD-97B6-EFEB34351509}"/>
            </a:ext>
          </a:extLst>
        </xdr:cNvPr>
        <xdr:cNvGrpSpPr>
          <a:grpSpLocks noChangeAspect="1"/>
        </xdr:cNvGrpSpPr>
      </xdr:nvGrpSpPr>
      <xdr:grpSpPr bwMode="auto">
        <a:xfrm>
          <a:off x="8172449" y="0"/>
          <a:ext cx="1575233" cy="762000"/>
          <a:chOff x="110" y="24"/>
          <a:chExt cx="173" cy="62"/>
        </a:xfrm>
      </xdr:grpSpPr>
      <xdr:sp macro="" textlink="">
        <xdr:nvSpPr>
          <xdr:cNvPr id="41" name="AutoShape 2">
            <a:extLst>
              <a:ext uri="{FF2B5EF4-FFF2-40B4-BE49-F238E27FC236}">
                <a16:creationId xmlns:a16="http://schemas.microsoft.com/office/drawing/2014/main" id="{39DABFA2-3B03-4882-8FA2-9650A5E61EF0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110" y="24"/>
            <a:ext cx="173" cy="6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2" name="Rectangle 4">
            <a:extLst>
              <a:ext uri="{FF2B5EF4-FFF2-40B4-BE49-F238E27FC236}">
                <a16:creationId xmlns:a16="http://schemas.microsoft.com/office/drawing/2014/main" id="{046B93A7-FEBD-459B-81A2-CC520EFAB3BD}"/>
              </a:ext>
            </a:extLst>
          </xdr:cNvPr>
          <xdr:cNvSpPr>
            <a:spLocks noChangeArrowheads="1"/>
          </xdr:cNvSpPr>
        </xdr:nvSpPr>
        <xdr:spPr bwMode="auto">
          <a:xfrm>
            <a:off x="110" y="24"/>
            <a:ext cx="173" cy="62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3" name="Freeform 5">
            <a:extLst>
              <a:ext uri="{FF2B5EF4-FFF2-40B4-BE49-F238E27FC236}">
                <a16:creationId xmlns:a16="http://schemas.microsoft.com/office/drawing/2014/main" id="{4F03F620-E768-4D72-A282-C24926521538}"/>
              </a:ext>
            </a:extLst>
          </xdr:cNvPr>
          <xdr:cNvSpPr>
            <a:spLocks/>
          </xdr:cNvSpPr>
        </xdr:nvSpPr>
        <xdr:spPr bwMode="auto">
          <a:xfrm>
            <a:off x="110" y="25"/>
            <a:ext cx="172" cy="61"/>
          </a:xfrm>
          <a:custGeom>
            <a:avLst/>
            <a:gdLst>
              <a:gd name="T0" fmla="*/ 242 w 3443"/>
              <a:gd name="T1" fmla="*/ 0 h 1163"/>
              <a:gd name="T2" fmla="*/ 3201 w 3443"/>
              <a:gd name="T3" fmla="*/ 0 h 1163"/>
              <a:gd name="T4" fmla="*/ 3240 w 3443"/>
              <a:gd name="T5" fmla="*/ 3 h 1163"/>
              <a:gd name="T6" fmla="*/ 3277 w 3443"/>
              <a:gd name="T7" fmla="*/ 12 h 1163"/>
              <a:gd name="T8" fmla="*/ 3311 w 3443"/>
              <a:gd name="T9" fmla="*/ 26 h 1163"/>
              <a:gd name="T10" fmla="*/ 3344 w 3443"/>
              <a:gd name="T11" fmla="*/ 45 h 1163"/>
              <a:gd name="T12" fmla="*/ 3372 w 3443"/>
              <a:gd name="T13" fmla="*/ 68 h 1163"/>
              <a:gd name="T14" fmla="*/ 3396 w 3443"/>
              <a:gd name="T15" fmla="*/ 96 h 1163"/>
              <a:gd name="T16" fmla="*/ 3416 w 3443"/>
              <a:gd name="T17" fmla="*/ 126 h 1163"/>
              <a:gd name="T18" fmla="*/ 3431 w 3443"/>
              <a:gd name="T19" fmla="*/ 159 h 1163"/>
              <a:gd name="T20" fmla="*/ 3439 w 3443"/>
              <a:gd name="T21" fmla="*/ 194 h 1163"/>
              <a:gd name="T22" fmla="*/ 3443 w 3443"/>
              <a:gd name="T23" fmla="*/ 232 h 1163"/>
              <a:gd name="T24" fmla="*/ 3443 w 3443"/>
              <a:gd name="T25" fmla="*/ 931 h 1163"/>
              <a:gd name="T26" fmla="*/ 3439 w 3443"/>
              <a:gd name="T27" fmla="*/ 968 h 1163"/>
              <a:gd name="T28" fmla="*/ 3431 w 3443"/>
              <a:gd name="T29" fmla="*/ 1004 h 1163"/>
              <a:gd name="T30" fmla="*/ 3416 w 3443"/>
              <a:gd name="T31" fmla="*/ 1037 h 1163"/>
              <a:gd name="T32" fmla="*/ 3396 w 3443"/>
              <a:gd name="T33" fmla="*/ 1067 h 1163"/>
              <a:gd name="T34" fmla="*/ 3372 w 3443"/>
              <a:gd name="T35" fmla="*/ 1095 h 1163"/>
              <a:gd name="T36" fmla="*/ 3344 w 3443"/>
              <a:gd name="T37" fmla="*/ 1118 h 1163"/>
              <a:gd name="T38" fmla="*/ 3311 w 3443"/>
              <a:gd name="T39" fmla="*/ 1137 h 1163"/>
              <a:gd name="T40" fmla="*/ 3277 w 3443"/>
              <a:gd name="T41" fmla="*/ 1151 h 1163"/>
              <a:gd name="T42" fmla="*/ 3240 w 3443"/>
              <a:gd name="T43" fmla="*/ 1160 h 1163"/>
              <a:gd name="T44" fmla="*/ 3201 w 3443"/>
              <a:gd name="T45" fmla="*/ 1163 h 1163"/>
              <a:gd name="T46" fmla="*/ 242 w 3443"/>
              <a:gd name="T47" fmla="*/ 1163 h 1163"/>
              <a:gd name="T48" fmla="*/ 203 w 3443"/>
              <a:gd name="T49" fmla="*/ 1160 h 1163"/>
              <a:gd name="T50" fmla="*/ 166 w 3443"/>
              <a:gd name="T51" fmla="*/ 1151 h 1163"/>
              <a:gd name="T52" fmla="*/ 131 w 3443"/>
              <a:gd name="T53" fmla="*/ 1137 h 1163"/>
              <a:gd name="T54" fmla="*/ 100 w 3443"/>
              <a:gd name="T55" fmla="*/ 1118 h 1163"/>
              <a:gd name="T56" fmla="*/ 71 w 3443"/>
              <a:gd name="T57" fmla="*/ 1095 h 1163"/>
              <a:gd name="T58" fmla="*/ 47 w 3443"/>
              <a:gd name="T59" fmla="*/ 1067 h 1163"/>
              <a:gd name="T60" fmla="*/ 27 w 3443"/>
              <a:gd name="T61" fmla="*/ 1037 h 1163"/>
              <a:gd name="T62" fmla="*/ 13 w 3443"/>
              <a:gd name="T63" fmla="*/ 1004 h 1163"/>
              <a:gd name="T64" fmla="*/ 3 w 3443"/>
              <a:gd name="T65" fmla="*/ 968 h 1163"/>
              <a:gd name="T66" fmla="*/ 0 w 3443"/>
              <a:gd name="T67" fmla="*/ 931 h 1163"/>
              <a:gd name="T68" fmla="*/ 0 w 3443"/>
              <a:gd name="T69" fmla="*/ 232 h 1163"/>
              <a:gd name="T70" fmla="*/ 3 w 3443"/>
              <a:gd name="T71" fmla="*/ 194 h 1163"/>
              <a:gd name="T72" fmla="*/ 13 w 3443"/>
              <a:gd name="T73" fmla="*/ 159 h 1163"/>
              <a:gd name="T74" fmla="*/ 27 w 3443"/>
              <a:gd name="T75" fmla="*/ 126 h 1163"/>
              <a:gd name="T76" fmla="*/ 47 w 3443"/>
              <a:gd name="T77" fmla="*/ 96 h 1163"/>
              <a:gd name="T78" fmla="*/ 71 w 3443"/>
              <a:gd name="T79" fmla="*/ 68 h 1163"/>
              <a:gd name="T80" fmla="*/ 100 w 3443"/>
              <a:gd name="T81" fmla="*/ 45 h 1163"/>
              <a:gd name="T82" fmla="*/ 131 w 3443"/>
              <a:gd name="T83" fmla="*/ 26 h 1163"/>
              <a:gd name="T84" fmla="*/ 166 w 3443"/>
              <a:gd name="T85" fmla="*/ 12 h 1163"/>
              <a:gd name="T86" fmla="*/ 203 w 3443"/>
              <a:gd name="T87" fmla="*/ 3 h 1163"/>
              <a:gd name="T88" fmla="*/ 242 w 3443"/>
              <a:gd name="T89" fmla="*/ 0 h 116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</a:cxnLst>
            <a:rect l="0" t="0" r="r" b="b"/>
            <a:pathLst>
              <a:path w="3443" h="1163">
                <a:moveTo>
                  <a:pt x="242" y="0"/>
                </a:moveTo>
                <a:lnTo>
                  <a:pt x="3201" y="0"/>
                </a:lnTo>
                <a:lnTo>
                  <a:pt x="3240" y="3"/>
                </a:lnTo>
                <a:lnTo>
                  <a:pt x="3277" y="12"/>
                </a:lnTo>
                <a:lnTo>
                  <a:pt x="3311" y="26"/>
                </a:lnTo>
                <a:lnTo>
                  <a:pt x="3344" y="45"/>
                </a:lnTo>
                <a:lnTo>
                  <a:pt x="3372" y="68"/>
                </a:lnTo>
                <a:lnTo>
                  <a:pt x="3396" y="96"/>
                </a:lnTo>
                <a:lnTo>
                  <a:pt x="3416" y="126"/>
                </a:lnTo>
                <a:lnTo>
                  <a:pt x="3431" y="159"/>
                </a:lnTo>
                <a:lnTo>
                  <a:pt x="3439" y="194"/>
                </a:lnTo>
                <a:lnTo>
                  <a:pt x="3443" y="232"/>
                </a:lnTo>
                <a:lnTo>
                  <a:pt x="3443" y="931"/>
                </a:lnTo>
                <a:lnTo>
                  <a:pt x="3439" y="968"/>
                </a:lnTo>
                <a:lnTo>
                  <a:pt x="3431" y="1004"/>
                </a:lnTo>
                <a:lnTo>
                  <a:pt x="3416" y="1037"/>
                </a:lnTo>
                <a:lnTo>
                  <a:pt x="3396" y="1067"/>
                </a:lnTo>
                <a:lnTo>
                  <a:pt x="3372" y="1095"/>
                </a:lnTo>
                <a:lnTo>
                  <a:pt x="3344" y="1118"/>
                </a:lnTo>
                <a:lnTo>
                  <a:pt x="3311" y="1137"/>
                </a:lnTo>
                <a:lnTo>
                  <a:pt x="3277" y="1151"/>
                </a:lnTo>
                <a:lnTo>
                  <a:pt x="3240" y="1160"/>
                </a:lnTo>
                <a:lnTo>
                  <a:pt x="3201" y="1163"/>
                </a:lnTo>
                <a:lnTo>
                  <a:pt x="242" y="1163"/>
                </a:lnTo>
                <a:lnTo>
                  <a:pt x="203" y="1160"/>
                </a:lnTo>
                <a:lnTo>
                  <a:pt x="166" y="1151"/>
                </a:lnTo>
                <a:lnTo>
                  <a:pt x="131" y="1137"/>
                </a:lnTo>
                <a:lnTo>
                  <a:pt x="100" y="1118"/>
                </a:lnTo>
                <a:lnTo>
                  <a:pt x="71" y="1095"/>
                </a:lnTo>
                <a:lnTo>
                  <a:pt x="47" y="1067"/>
                </a:lnTo>
                <a:lnTo>
                  <a:pt x="27" y="1037"/>
                </a:lnTo>
                <a:lnTo>
                  <a:pt x="13" y="1004"/>
                </a:lnTo>
                <a:lnTo>
                  <a:pt x="3" y="968"/>
                </a:lnTo>
                <a:lnTo>
                  <a:pt x="0" y="931"/>
                </a:lnTo>
                <a:lnTo>
                  <a:pt x="0" y="232"/>
                </a:lnTo>
                <a:lnTo>
                  <a:pt x="3" y="194"/>
                </a:lnTo>
                <a:lnTo>
                  <a:pt x="13" y="159"/>
                </a:lnTo>
                <a:lnTo>
                  <a:pt x="27" y="126"/>
                </a:lnTo>
                <a:lnTo>
                  <a:pt x="47" y="96"/>
                </a:lnTo>
                <a:lnTo>
                  <a:pt x="71" y="68"/>
                </a:lnTo>
                <a:lnTo>
                  <a:pt x="100" y="45"/>
                </a:lnTo>
                <a:lnTo>
                  <a:pt x="131" y="26"/>
                </a:lnTo>
                <a:lnTo>
                  <a:pt x="166" y="12"/>
                </a:lnTo>
                <a:lnTo>
                  <a:pt x="203" y="3"/>
                </a:lnTo>
                <a:lnTo>
                  <a:pt x="242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44" name="Freeform 6">
            <a:extLst>
              <a:ext uri="{FF2B5EF4-FFF2-40B4-BE49-F238E27FC236}">
                <a16:creationId xmlns:a16="http://schemas.microsoft.com/office/drawing/2014/main" id="{9155CD59-BCA0-4129-A48D-1B3CE95A756D}"/>
              </a:ext>
            </a:extLst>
          </xdr:cNvPr>
          <xdr:cNvSpPr>
            <a:spLocks noEditPoints="1"/>
          </xdr:cNvSpPr>
        </xdr:nvSpPr>
        <xdr:spPr bwMode="auto">
          <a:xfrm>
            <a:off x="120" y="35"/>
            <a:ext cx="40" cy="41"/>
          </a:xfrm>
          <a:custGeom>
            <a:avLst/>
            <a:gdLst>
              <a:gd name="T0" fmla="*/ 81 w 799"/>
              <a:gd name="T1" fmla="*/ 7 h 768"/>
              <a:gd name="T2" fmla="*/ 41 w 799"/>
              <a:gd name="T3" fmla="*/ 25 h 768"/>
              <a:gd name="T4" fmla="*/ 14 w 799"/>
              <a:gd name="T5" fmla="*/ 59 h 768"/>
              <a:gd name="T6" fmla="*/ 4 w 799"/>
              <a:gd name="T7" fmla="*/ 100 h 768"/>
              <a:gd name="T8" fmla="*/ 7 w 799"/>
              <a:gd name="T9" fmla="*/ 690 h 768"/>
              <a:gd name="T10" fmla="*/ 26 w 799"/>
              <a:gd name="T11" fmla="*/ 728 h 768"/>
              <a:gd name="T12" fmla="*/ 60 w 799"/>
              <a:gd name="T13" fmla="*/ 754 h 768"/>
              <a:gd name="T14" fmla="*/ 103 w 799"/>
              <a:gd name="T15" fmla="*/ 764 h 768"/>
              <a:gd name="T16" fmla="*/ 719 w 799"/>
              <a:gd name="T17" fmla="*/ 761 h 768"/>
              <a:gd name="T18" fmla="*/ 758 w 799"/>
              <a:gd name="T19" fmla="*/ 743 h 768"/>
              <a:gd name="T20" fmla="*/ 785 w 799"/>
              <a:gd name="T21" fmla="*/ 710 h 768"/>
              <a:gd name="T22" fmla="*/ 795 w 799"/>
              <a:gd name="T23" fmla="*/ 668 h 768"/>
              <a:gd name="T24" fmla="*/ 792 w 799"/>
              <a:gd name="T25" fmla="*/ 79 h 768"/>
              <a:gd name="T26" fmla="*/ 773 w 799"/>
              <a:gd name="T27" fmla="*/ 41 h 768"/>
              <a:gd name="T28" fmla="*/ 740 w 799"/>
              <a:gd name="T29" fmla="*/ 14 h 768"/>
              <a:gd name="T30" fmla="*/ 696 w 799"/>
              <a:gd name="T31" fmla="*/ 5 h 768"/>
              <a:gd name="T32" fmla="*/ 103 w 799"/>
              <a:gd name="T33" fmla="*/ 0 h 768"/>
              <a:gd name="T34" fmla="*/ 720 w 799"/>
              <a:gd name="T35" fmla="*/ 3 h 768"/>
              <a:gd name="T36" fmla="*/ 761 w 799"/>
              <a:gd name="T37" fmla="*/ 22 h 768"/>
              <a:gd name="T38" fmla="*/ 789 w 799"/>
              <a:gd name="T39" fmla="*/ 57 h 768"/>
              <a:gd name="T40" fmla="*/ 799 w 799"/>
              <a:gd name="T41" fmla="*/ 100 h 768"/>
              <a:gd name="T42" fmla="*/ 796 w 799"/>
              <a:gd name="T43" fmla="*/ 691 h 768"/>
              <a:gd name="T44" fmla="*/ 776 w 799"/>
              <a:gd name="T45" fmla="*/ 731 h 768"/>
              <a:gd name="T46" fmla="*/ 741 w 799"/>
              <a:gd name="T47" fmla="*/ 758 h 768"/>
              <a:gd name="T48" fmla="*/ 696 w 799"/>
              <a:gd name="T49" fmla="*/ 768 h 768"/>
              <a:gd name="T50" fmla="*/ 80 w 799"/>
              <a:gd name="T51" fmla="*/ 765 h 768"/>
              <a:gd name="T52" fmla="*/ 38 w 799"/>
              <a:gd name="T53" fmla="*/ 746 h 768"/>
              <a:gd name="T54" fmla="*/ 10 w 799"/>
              <a:gd name="T55" fmla="*/ 712 h 768"/>
              <a:gd name="T56" fmla="*/ 0 w 799"/>
              <a:gd name="T57" fmla="*/ 668 h 768"/>
              <a:gd name="T58" fmla="*/ 3 w 799"/>
              <a:gd name="T59" fmla="*/ 78 h 768"/>
              <a:gd name="T60" fmla="*/ 23 w 799"/>
              <a:gd name="T61" fmla="*/ 38 h 768"/>
              <a:gd name="T62" fmla="*/ 58 w 799"/>
              <a:gd name="T63" fmla="*/ 11 h 768"/>
              <a:gd name="T64" fmla="*/ 103 w 799"/>
              <a:gd name="T65" fmla="*/ 0 h 76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</a:cxnLst>
            <a:rect l="0" t="0" r="r" b="b"/>
            <a:pathLst>
              <a:path w="799" h="768">
                <a:moveTo>
                  <a:pt x="103" y="5"/>
                </a:moveTo>
                <a:lnTo>
                  <a:pt x="81" y="7"/>
                </a:lnTo>
                <a:lnTo>
                  <a:pt x="60" y="14"/>
                </a:lnTo>
                <a:lnTo>
                  <a:pt x="41" y="25"/>
                </a:lnTo>
                <a:lnTo>
                  <a:pt x="26" y="41"/>
                </a:lnTo>
                <a:lnTo>
                  <a:pt x="14" y="59"/>
                </a:lnTo>
                <a:lnTo>
                  <a:pt x="7" y="79"/>
                </a:lnTo>
                <a:lnTo>
                  <a:pt x="4" y="100"/>
                </a:lnTo>
                <a:lnTo>
                  <a:pt x="4" y="668"/>
                </a:lnTo>
                <a:lnTo>
                  <a:pt x="7" y="690"/>
                </a:lnTo>
                <a:lnTo>
                  <a:pt x="14" y="710"/>
                </a:lnTo>
                <a:lnTo>
                  <a:pt x="26" y="728"/>
                </a:lnTo>
                <a:lnTo>
                  <a:pt x="41" y="743"/>
                </a:lnTo>
                <a:lnTo>
                  <a:pt x="60" y="754"/>
                </a:lnTo>
                <a:lnTo>
                  <a:pt x="81" y="761"/>
                </a:lnTo>
                <a:lnTo>
                  <a:pt x="103" y="764"/>
                </a:lnTo>
                <a:lnTo>
                  <a:pt x="696" y="764"/>
                </a:lnTo>
                <a:lnTo>
                  <a:pt x="719" y="761"/>
                </a:lnTo>
                <a:lnTo>
                  <a:pt x="740" y="754"/>
                </a:lnTo>
                <a:lnTo>
                  <a:pt x="758" y="743"/>
                </a:lnTo>
                <a:lnTo>
                  <a:pt x="773" y="728"/>
                </a:lnTo>
                <a:lnTo>
                  <a:pt x="785" y="710"/>
                </a:lnTo>
                <a:lnTo>
                  <a:pt x="792" y="690"/>
                </a:lnTo>
                <a:lnTo>
                  <a:pt x="795" y="668"/>
                </a:lnTo>
                <a:lnTo>
                  <a:pt x="795" y="100"/>
                </a:lnTo>
                <a:lnTo>
                  <a:pt x="792" y="79"/>
                </a:lnTo>
                <a:lnTo>
                  <a:pt x="785" y="59"/>
                </a:lnTo>
                <a:lnTo>
                  <a:pt x="773" y="41"/>
                </a:lnTo>
                <a:lnTo>
                  <a:pt x="758" y="25"/>
                </a:lnTo>
                <a:lnTo>
                  <a:pt x="740" y="14"/>
                </a:lnTo>
                <a:lnTo>
                  <a:pt x="719" y="7"/>
                </a:lnTo>
                <a:lnTo>
                  <a:pt x="696" y="5"/>
                </a:lnTo>
                <a:lnTo>
                  <a:pt x="103" y="5"/>
                </a:lnTo>
                <a:close/>
                <a:moveTo>
                  <a:pt x="103" y="0"/>
                </a:moveTo>
                <a:lnTo>
                  <a:pt x="696" y="0"/>
                </a:lnTo>
                <a:lnTo>
                  <a:pt x="720" y="3"/>
                </a:lnTo>
                <a:lnTo>
                  <a:pt x="741" y="11"/>
                </a:lnTo>
                <a:lnTo>
                  <a:pt x="761" y="22"/>
                </a:lnTo>
                <a:lnTo>
                  <a:pt x="776" y="38"/>
                </a:lnTo>
                <a:lnTo>
                  <a:pt x="789" y="57"/>
                </a:lnTo>
                <a:lnTo>
                  <a:pt x="796" y="78"/>
                </a:lnTo>
                <a:lnTo>
                  <a:pt x="799" y="100"/>
                </a:lnTo>
                <a:lnTo>
                  <a:pt x="799" y="668"/>
                </a:lnTo>
                <a:lnTo>
                  <a:pt x="796" y="691"/>
                </a:lnTo>
                <a:lnTo>
                  <a:pt x="789" y="712"/>
                </a:lnTo>
                <a:lnTo>
                  <a:pt x="776" y="731"/>
                </a:lnTo>
                <a:lnTo>
                  <a:pt x="761" y="746"/>
                </a:lnTo>
                <a:lnTo>
                  <a:pt x="741" y="758"/>
                </a:lnTo>
                <a:lnTo>
                  <a:pt x="720" y="765"/>
                </a:lnTo>
                <a:lnTo>
                  <a:pt x="696" y="768"/>
                </a:lnTo>
                <a:lnTo>
                  <a:pt x="103" y="768"/>
                </a:lnTo>
                <a:lnTo>
                  <a:pt x="80" y="765"/>
                </a:lnTo>
                <a:lnTo>
                  <a:pt x="58" y="758"/>
                </a:lnTo>
                <a:lnTo>
                  <a:pt x="38" y="746"/>
                </a:lnTo>
                <a:lnTo>
                  <a:pt x="23" y="731"/>
                </a:lnTo>
                <a:lnTo>
                  <a:pt x="10" y="712"/>
                </a:lnTo>
                <a:lnTo>
                  <a:pt x="3" y="691"/>
                </a:lnTo>
                <a:lnTo>
                  <a:pt x="0" y="668"/>
                </a:lnTo>
                <a:lnTo>
                  <a:pt x="0" y="100"/>
                </a:lnTo>
                <a:lnTo>
                  <a:pt x="3" y="78"/>
                </a:lnTo>
                <a:lnTo>
                  <a:pt x="10" y="57"/>
                </a:lnTo>
                <a:lnTo>
                  <a:pt x="23" y="38"/>
                </a:lnTo>
                <a:lnTo>
                  <a:pt x="38" y="22"/>
                </a:lnTo>
                <a:lnTo>
                  <a:pt x="58" y="11"/>
                </a:lnTo>
                <a:lnTo>
                  <a:pt x="80" y="3"/>
                </a:lnTo>
                <a:lnTo>
                  <a:pt x="103" y="0"/>
                </a:lnTo>
                <a:close/>
              </a:path>
            </a:pathLst>
          </a:custGeom>
          <a:solidFill>
            <a:srgbClr val="BFBFB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45" name="Freeform 7">
            <a:extLst>
              <a:ext uri="{FF2B5EF4-FFF2-40B4-BE49-F238E27FC236}">
                <a16:creationId xmlns:a16="http://schemas.microsoft.com/office/drawing/2014/main" id="{5904583D-4B83-4452-8487-21736B19840D}"/>
              </a:ext>
            </a:extLst>
          </xdr:cNvPr>
          <xdr:cNvSpPr>
            <a:spLocks noEditPoints="1"/>
          </xdr:cNvSpPr>
        </xdr:nvSpPr>
        <xdr:spPr bwMode="auto">
          <a:xfrm>
            <a:off x="119" y="34"/>
            <a:ext cx="43" cy="43"/>
          </a:xfrm>
          <a:custGeom>
            <a:avLst/>
            <a:gdLst>
              <a:gd name="T0" fmla="*/ 99 w 857"/>
              <a:gd name="T1" fmla="*/ 8 h 822"/>
              <a:gd name="T2" fmla="*/ 51 w 857"/>
              <a:gd name="T3" fmla="*/ 30 h 822"/>
              <a:gd name="T4" fmla="*/ 17 w 857"/>
              <a:gd name="T5" fmla="*/ 71 h 822"/>
              <a:gd name="T6" fmla="*/ 4 w 857"/>
              <a:gd name="T7" fmla="*/ 122 h 822"/>
              <a:gd name="T8" fmla="*/ 8 w 857"/>
              <a:gd name="T9" fmla="*/ 727 h 822"/>
              <a:gd name="T10" fmla="*/ 32 w 857"/>
              <a:gd name="T11" fmla="*/ 774 h 822"/>
              <a:gd name="T12" fmla="*/ 74 w 857"/>
              <a:gd name="T13" fmla="*/ 806 h 822"/>
              <a:gd name="T14" fmla="*/ 127 w 857"/>
              <a:gd name="T15" fmla="*/ 818 h 822"/>
              <a:gd name="T16" fmla="*/ 758 w 857"/>
              <a:gd name="T17" fmla="*/ 815 h 822"/>
              <a:gd name="T18" fmla="*/ 806 w 857"/>
              <a:gd name="T19" fmla="*/ 792 h 822"/>
              <a:gd name="T20" fmla="*/ 840 w 857"/>
              <a:gd name="T21" fmla="*/ 753 h 822"/>
              <a:gd name="T22" fmla="*/ 853 w 857"/>
              <a:gd name="T23" fmla="*/ 701 h 822"/>
              <a:gd name="T24" fmla="*/ 849 w 857"/>
              <a:gd name="T25" fmla="*/ 95 h 822"/>
              <a:gd name="T26" fmla="*/ 825 w 857"/>
              <a:gd name="T27" fmla="*/ 48 h 822"/>
              <a:gd name="T28" fmla="*/ 784 w 857"/>
              <a:gd name="T29" fmla="*/ 16 h 822"/>
              <a:gd name="T30" fmla="*/ 731 w 857"/>
              <a:gd name="T31" fmla="*/ 5 h 822"/>
              <a:gd name="T32" fmla="*/ 127 w 857"/>
              <a:gd name="T33" fmla="*/ 0 h 822"/>
              <a:gd name="T34" fmla="*/ 756 w 857"/>
              <a:gd name="T35" fmla="*/ 3 h 822"/>
              <a:gd name="T36" fmla="*/ 801 w 857"/>
              <a:gd name="T37" fmla="*/ 21 h 822"/>
              <a:gd name="T38" fmla="*/ 835 w 857"/>
              <a:gd name="T39" fmla="*/ 54 h 822"/>
              <a:gd name="T40" fmla="*/ 855 w 857"/>
              <a:gd name="T41" fmla="*/ 98 h 822"/>
              <a:gd name="T42" fmla="*/ 857 w 857"/>
              <a:gd name="T43" fmla="*/ 701 h 822"/>
              <a:gd name="T44" fmla="*/ 847 w 857"/>
              <a:gd name="T45" fmla="*/ 748 h 822"/>
              <a:gd name="T46" fmla="*/ 820 w 857"/>
              <a:gd name="T47" fmla="*/ 787 h 822"/>
              <a:gd name="T48" fmla="*/ 779 w 857"/>
              <a:gd name="T49" fmla="*/ 813 h 822"/>
              <a:gd name="T50" fmla="*/ 731 w 857"/>
              <a:gd name="T51" fmla="*/ 822 h 822"/>
              <a:gd name="T52" fmla="*/ 102 w 857"/>
              <a:gd name="T53" fmla="*/ 820 h 822"/>
              <a:gd name="T54" fmla="*/ 56 w 857"/>
              <a:gd name="T55" fmla="*/ 802 h 822"/>
              <a:gd name="T56" fmla="*/ 22 w 857"/>
              <a:gd name="T57" fmla="*/ 769 h 822"/>
              <a:gd name="T58" fmla="*/ 3 w 857"/>
              <a:gd name="T59" fmla="*/ 725 h 822"/>
              <a:gd name="T60" fmla="*/ 0 w 857"/>
              <a:gd name="T61" fmla="*/ 122 h 822"/>
              <a:gd name="T62" fmla="*/ 11 w 857"/>
              <a:gd name="T63" fmla="*/ 75 h 822"/>
              <a:gd name="T64" fmla="*/ 38 w 857"/>
              <a:gd name="T65" fmla="*/ 36 h 822"/>
              <a:gd name="T66" fmla="*/ 78 w 857"/>
              <a:gd name="T67" fmla="*/ 10 h 822"/>
              <a:gd name="T68" fmla="*/ 127 w 857"/>
              <a:gd name="T69" fmla="*/ 0 h 82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</a:cxnLst>
            <a:rect l="0" t="0" r="r" b="b"/>
            <a:pathLst>
              <a:path w="857" h="822">
                <a:moveTo>
                  <a:pt x="127" y="5"/>
                </a:moveTo>
                <a:lnTo>
                  <a:pt x="99" y="8"/>
                </a:lnTo>
                <a:lnTo>
                  <a:pt x="74" y="16"/>
                </a:lnTo>
                <a:lnTo>
                  <a:pt x="51" y="30"/>
                </a:lnTo>
                <a:lnTo>
                  <a:pt x="32" y="48"/>
                </a:lnTo>
                <a:lnTo>
                  <a:pt x="17" y="71"/>
                </a:lnTo>
                <a:lnTo>
                  <a:pt x="8" y="95"/>
                </a:lnTo>
                <a:lnTo>
                  <a:pt x="4" y="122"/>
                </a:lnTo>
                <a:lnTo>
                  <a:pt x="4" y="701"/>
                </a:lnTo>
                <a:lnTo>
                  <a:pt x="8" y="727"/>
                </a:lnTo>
                <a:lnTo>
                  <a:pt x="17" y="753"/>
                </a:lnTo>
                <a:lnTo>
                  <a:pt x="32" y="774"/>
                </a:lnTo>
                <a:lnTo>
                  <a:pt x="51" y="792"/>
                </a:lnTo>
                <a:lnTo>
                  <a:pt x="74" y="806"/>
                </a:lnTo>
                <a:lnTo>
                  <a:pt x="99" y="815"/>
                </a:lnTo>
                <a:lnTo>
                  <a:pt x="127" y="818"/>
                </a:lnTo>
                <a:lnTo>
                  <a:pt x="731" y="818"/>
                </a:lnTo>
                <a:lnTo>
                  <a:pt x="758" y="815"/>
                </a:lnTo>
                <a:lnTo>
                  <a:pt x="784" y="806"/>
                </a:lnTo>
                <a:lnTo>
                  <a:pt x="806" y="792"/>
                </a:lnTo>
                <a:lnTo>
                  <a:pt x="825" y="774"/>
                </a:lnTo>
                <a:lnTo>
                  <a:pt x="840" y="753"/>
                </a:lnTo>
                <a:lnTo>
                  <a:pt x="849" y="727"/>
                </a:lnTo>
                <a:lnTo>
                  <a:pt x="853" y="701"/>
                </a:lnTo>
                <a:lnTo>
                  <a:pt x="853" y="122"/>
                </a:lnTo>
                <a:lnTo>
                  <a:pt x="849" y="95"/>
                </a:lnTo>
                <a:lnTo>
                  <a:pt x="840" y="71"/>
                </a:lnTo>
                <a:lnTo>
                  <a:pt x="825" y="48"/>
                </a:lnTo>
                <a:lnTo>
                  <a:pt x="806" y="30"/>
                </a:lnTo>
                <a:lnTo>
                  <a:pt x="784" y="16"/>
                </a:lnTo>
                <a:lnTo>
                  <a:pt x="758" y="8"/>
                </a:lnTo>
                <a:lnTo>
                  <a:pt x="731" y="5"/>
                </a:lnTo>
                <a:lnTo>
                  <a:pt x="127" y="5"/>
                </a:lnTo>
                <a:close/>
                <a:moveTo>
                  <a:pt x="127" y="0"/>
                </a:moveTo>
                <a:lnTo>
                  <a:pt x="731" y="0"/>
                </a:lnTo>
                <a:lnTo>
                  <a:pt x="756" y="3"/>
                </a:lnTo>
                <a:lnTo>
                  <a:pt x="779" y="10"/>
                </a:lnTo>
                <a:lnTo>
                  <a:pt x="801" y="21"/>
                </a:lnTo>
                <a:lnTo>
                  <a:pt x="820" y="36"/>
                </a:lnTo>
                <a:lnTo>
                  <a:pt x="835" y="54"/>
                </a:lnTo>
                <a:lnTo>
                  <a:pt x="847" y="75"/>
                </a:lnTo>
                <a:lnTo>
                  <a:pt x="855" y="98"/>
                </a:lnTo>
                <a:lnTo>
                  <a:pt x="857" y="122"/>
                </a:lnTo>
                <a:lnTo>
                  <a:pt x="857" y="701"/>
                </a:lnTo>
                <a:lnTo>
                  <a:pt x="855" y="725"/>
                </a:lnTo>
                <a:lnTo>
                  <a:pt x="847" y="748"/>
                </a:lnTo>
                <a:lnTo>
                  <a:pt x="835" y="769"/>
                </a:lnTo>
                <a:lnTo>
                  <a:pt x="820" y="787"/>
                </a:lnTo>
                <a:lnTo>
                  <a:pt x="801" y="802"/>
                </a:lnTo>
                <a:lnTo>
                  <a:pt x="779" y="813"/>
                </a:lnTo>
                <a:lnTo>
                  <a:pt x="756" y="820"/>
                </a:lnTo>
                <a:lnTo>
                  <a:pt x="731" y="822"/>
                </a:lnTo>
                <a:lnTo>
                  <a:pt x="127" y="822"/>
                </a:lnTo>
                <a:lnTo>
                  <a:pt x="102" y="820"/>
                </a:lnTo>
                <a:lnTo>
                  <a:pt x="78" y="813"/>
                </a:lnTo>
                <a:lnTo>
                  <a:pt x="56" y="802"/>
                </a:lnTo>
                <a:lnTo>
                  <a:pt x="38" y="787"/>
                </a:lnTo>
                <a:lnTo>
                  <a:pt x="22" y="769"/>
                </a:lnTo>
                <a:lnTo>
                  <a:pt x="11" y="748"/>
                </a:lnTo>
                <a:lnTo>
                  <a:pt x="3" y="725"/>
                </a:lnTo>
                <a:lnTo>
                  <a:pt x="0" y="701"/>
                </a:lnTo>
                <a:lnTo>
                  <a:pt x="0" y="122"/>
                </a:lnTo>
                <a:lnTo>
                  <a:pt x="3" y="98"/>
                </a:lnTo>
                <a:lnTo>
                  <a:pt x="11" y="75"/>
                </a:lnTo>
                <a:lnTo>
                  <a:pt x="22" y="54"/>
                </a:lnTo>
                <a:lnTo>
                  <a:pt x="38" y="36"/>
                </a:lnTo>
                <a:lnTo>
                  <a:pt x="56" y="21"/>
                </a:lnTo>
                <a:lnTo>
                  <a:pt x="78" y="10"/>
                </a:lnTo>
                <a:lnTo>
                  <a:pt x="102" y="3"/>
                </a:lnTo>
                <a:lnTo>
                  <a:pt x="127" y="0"/>
                </a:lnTo>
                <a:close/>
              </a:path>
            </a:pathLst>
          </a:custGeom>
          <a:solidFill>
            <a:srgbClr val="BFBFB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46" name="Freeform 8">
            <a:extLst>
              <a:ext uri="{FF2B5EF4-FFF2-40B4-BE49-F238E27FC236}">
                <a16:creationId xmlns:a16="http://schemas.microsoft.com/office/drawing/2014/main" id="{17C6FE33-FA67-475D-8338-4E7217ECE120}"/>
              </a:ext>
            </a:extLst>
          </xdr:cNvPr>
          <xdr:cNvSpPr>
            <a:spLocks noEditPoints="1"/>
          </xdr:cNvSpPr>
        </xdr:nvSpPr>
        <xdr:spPr bwMode="auto">
          <a:xfrm>
            <a:off x="176" y="35"/>
            <a:ext cx="40" cy="41"/>
          </a:xfrm>
          <a:custGeom>
            <a:avLst/>
            <a:gdLst>
              <a:gd name="T0" fmla="*/ 82 w 800"/>
              <a:gd name="T1" fmla="*/ 7 h 768"/>
              <a:gd name="T2" fmla="*/ 42 w 800"/>
              <a:gd name="T3" fmla="*/ 25 h 768"/>
              <a:gd name="T4" fmla="*/ 15 w 800"/>
              <a:gd name="T5" fmla="*/ 59 h 768"/>
              <a:gd name="T6" fmla="*/ 4 w 800"/>
              <a:gd name="T7" fmla="*/ 100 h 768"/>
              <a:gd name="T8" fmla="*/ 7 w 800"/>
              <a:gd name="T9" fmla="*/ 690 h 768"/>
              <a:gd name="T10" fmla="*/ 26 w 800"/>
              <a:gd name="T11" fmla="*/ 728 h 768"/>
              <a:gd name="T12" fmla="*/ 61 w 800"/>
              <a:gd name="T13" fmla="*/ 754 h 768"/>
              <a:gd name="T14" fmla="*/ 104 w 800"/>
              <a:gd name="T15" fmla="*/ 764 h 768"/>
              <a:gd name="T16" fmla="*/ 719 w 800"/>
              <a:gd name="T17" fmla="*/ 761 h 768"/>
              <a:gd name="T18" fmla="*/ 758 w 800"/>
              <a:gd name="T19" fmla="*/ 743 h 768"/>
              <a:gd name="T20" fmla="*/ 785 w 800"/>
              <a:gd name="T21" fmla="*/ 710 h 768"/>
              <a:gd name="T22" fmla="*/ 796 w 800"/>
              <a:gd name="T23" fmla="*/ 668 h 768"/>
              <a:gd name="T24" fmla="*/ 793 w 800"/>
              <a:gd name="T25" fmla="*/ 79 h 768"/>
              <a:gd name="T26" fmla="*/ 774 w 800"/>
              <a:gd name="T27" fmla="*/ 41 h 768"/>
              <a:gd name="T28" fmla="*/ 740 w 800"/>
              <a:gd name="T29" fmla="*/ 14 h 768"/>
              <a:gd name="T30" fmla="*/ 696 w 800"/>
              <a:gd name="T31" fmla="*/ 5 h 768"/>
              <a:gd name="T32" fmla="*/ 104 w 800"/>
              <a:gd name="T33" fmla="*/ 0 h 768"/>
              <a:gd name="T34" fmla="*/ 720 w 800"/>
              <a:gd name="T35" fmla="*/ 3 h 768"/>
              <a:gd name="T36" fmla="*/ 761 w 800"/>
              <a:gd name="T37" fmla="*/ 22 h 768"/>
              <a:gd name="T38" fmla="*/ 790 w 800"/>
              <a:gd name="T39" fmla="*/ 57 h 768"/>
              <a:gd name="T40" fmla="*/ 800 w 800"/>
              <a:gd name="T41" fmla="*/ 100 h 768"/>
              <a:gd name="T42" fmla="*/ 797 w 800"/>
              <a:gd name="T43" fmla="*/ 691 h 768"/>
              <a:gd name="T44" fmla="*/ 777 w 800"/>
              <a:gd name="T45" fmla="*/ 731 h 768"/>
              <a:gd name="T46" fmla="*/ 741 w 800"/>
              <a:gd name="T47" fmla="*/ 758 h 768"/>
              <a:gd name="T48" fmla="*/ 696 w 800"/>
              <a:gd name="T49" fmla="*/ 768 h 768"/>
              <a:gd name="T50" fmla="*/ 81 w 800"/>
              <a:gd name="T51" fmla="*/ 765 h 768"/>
              <a:gd name="T52" fmla="*/ 40 w 800"/>
              <a:gd name="T53" fmla="*/ 746 h 768"/>
              <a:gd name="T54" fmla="*/ 11 w 800"/>
              <a:gd name="T55" fmla="*/ 712 h 768"/>
              <a:gd name="T56" fmla="*/ 0 w 800"/>
              <a:gd name="T57" fmla="*/ 668 h 768"/>
              <a:gd name="T58" fmla="*/ 3 w 800"/>
              <a:gd name="T59" fmla="*/ 78 h 768"/>
              <a:gd name="T60" fmla="*/ 23 w 800"/>
              <a:gd name="T61" fmla="*/ 38 h 768"/>
              <a:gd name="T62" fmla="*/ 59 w 800"/>
              <a:gd name="T63" fmla="*/ 11 h 768"/>
              <a:gd name="T64" fmla="*/ 104 w 800"/>
              <a:gd name="T65" fmla="*/ 0 h 76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</a:cxnLst>
            <a:rect l="0" t="0" r="r" b="b"/>
            <a:pathLst>
              <a:path w="800" h="768">
                <a:moveTo>
                  <a:pt x="104" y="5"/>
                </a:moveTo>
                <a:lnTo>
                  <a:pt x="82" y="7"/>
                </a:lnTo>
                <a:lnTo>
                  <a:pt x="61" y="14"/>
                </a:lnTo>
                <a:lnTo>
                  <a:pt x="42" y="25"/>
                </a:lnTo>
                <a:lnTo>
                  <a:pt x="26" y="41"/>
                </a:lnTo>
                <a:lnTo>
                  <a:pt x="15" y="59"/>
                </a:lnTo>
                <a:lnTo>
                  <a:pt x="7" y="79"/>
                </a:lnTo>
                <a:lnTo>
                  <a:pt x="4" y="100"/>
                </a:lnTo>
                <a:lnTo>
                  <a:pt x="4" y="668"/>
                </a:lnTo>
                <a:lnTo>
                  <a:pt x="7" y="690"/>
                </a:lnTo>
                <a:lnTo>
                  <a:pt x="15" y="710"/>
                </a:lnTo>
                <a:lnTo>
                  <a:pt x="26" y="728"/>
                </a:lnTo>
                <a:lnTo>
                  <a:pt x="42" y="743"/>
                </a:lnTo>
                <a:lnTo>
                  <a:pt x="61" y="754"/>
                </a:lnTo>
                <a:lnTo>
                  <a:pt x="82" y="761"/>
                </a:lnTo>
                <a:lnTo>
                  <a:pt x="104" y="764"/>
                </a:lnTo>
                <a:lnTo>
                  <a:pt x="696" y="764"/>
                </a:lnTo>
                <a:lnTo>
                  <a:pt x="719" y="761"/>
                </a:lnTo>
                <a:lnTo>
                  <a:pt x="740" y="754"/>
                </a:lnTo>
                <a:lnTo>
                  <a:pt x="758" y="743"/>
                </a:lnTo>
                <a:lnTo>
                  <a:pt x="774" y="728"/>
                </a:lnTo>
                <a:lnTo>
                  <a:pt x="785" y="710"/>
                </a:lnTo>
                <a:lnTo>
                  <a:pt x="793" y="690"/>
                </a:lnTo>
                <a:lnTo>
                  <a:pt x="796" y="668"/>
                </a:lnTo>
                <a:lnTo>
                  <a:pt x="796" y="100"/>
                </a:lnTo>
                <a:lnTo>
                  <a:pt x="793" y="79"/>
                </a:lnTo>
                <a:lnTo>
                  <a:pt x="785" y="59"/>
                </a:lnTo>
                <a:lnTo>
                  <a:pt x="774" y="41"/>
                </a:lnTo>
                <a:lnTo>
                  <a:pt x="758" y="25"/>
                </a:lnTo>
                <a:lnTo>
                  <a:pt x="740" y="14"/>
                </a:lnTo>
                <a:lnTo>
                  <a:pt x="719" y="7"/>
                </a:lnTo>
                <a:lnTo>
                  <a:pt x="696" y="5"/>
                </a:lnTo>
                <a:lnTo>
                  <a:pt x="104" y="5"/>
                </a:lnTo>
                <a:close/>
                <a:moveTo>
                  <a:pt x="104" y="0"/>
                </a:moveTo>
                <a:lnTo>
                  <a:pt x="696" y="0"/>
                </a:lnTo>
                <a:lnTo>
                  <a:pt x="720" y="3"/>
                </a:lnTo>
                <a:lnTo>
                  <a:pt x="741" y="11"/>
                </a:lnTo>
                <a:lnTo>
                  <a:pt x="761" y="22"/>
                </a:lnTo>
                <a:lnTo>
                  <a:pt x="777" y="38"/>
                </a:lnTo>
                <a:lnTo>
                  <a:pt x="790" y="57"/>
                </a:lnTo>
                <a:lnTo>
                  <a:pt x="797" y="78"/>
                </a:lnTo>
                <a:lnTo>
                  <a:pt x="800" y="100"/>
                </a:lnTo>
                <a:lnTo>
                  <a:pt x="800" y="668"/>
                </a:lnTo>
                <a:lnTo>
                  <a:pt x="797" y="691"/>
                </a:lnTo>
                <a:lnTo>
                  <a:pt x="790" y="712"/>
                </a:lnTo>
                <a:lnTo>
                  <a:pt x="777" y="731"/>
                </a:lnTo>
                <a:lnTo>
                  <a:pt x="761" y="746"/>
                </a:lnTo>
                <a:lnTo>
                  <a:pt x="741" y="758"/>
                </a:lnTo>
                <a:lnTo>
                  <a:pt x="720" y="765"/>
                </a:lnTo>
                <a:lnTo>
                  <a:pt x="696" y="768"/>
                </a:lnTo>
                <a:lnTo>
                  <a:pt x="104" y="768"/>
                </a:lnTo>
                <a:lnTo>
                  <a:pt x="81" y="765"/>
                </a:lnTo>
                <a:lnTo>
                  <a:pt x="59" y="758"/>
                </a:lnTo>
                <a:lnTo>
                  <a:pt x="40" y="746"/>
                </a:lnTo>
                <a:lnTo>
                  <a:pt x="23" y="731"/>
                </a:lnTo>
                <a:lnTo>
                  <a:pt x="11" y="712"/>
                </a:lnTo>
                <a:lnTo>
                  <a:pt x="3" y="691"/>
                </a:lnTo>
                <a:lnTo>
                  <a:pt x="0" y="668"/>
                </a:lnTo>
                <a:lnTo>
                  <a:pt x="0" y="100"/>
                </a:lnTo>
                <a:lnTo>
                  <a:pt x="3" y="78"/>
                </a:lnTo>
                <a:lnTo>
                  <a:pt x="11" y="57"/>
                </a:lnTo>
                <a:lnTo>
                  <a:pt x="23" y="38"/>
                </a:lnTo>
                <a:lnTo>
                  <a:pt x="40" y="22"/>
                </a:lnTo>
                <a:lnTo>
                  <a:pt x="59" y="11"/>
                </a:lnTo>
                <a:lnTo>
                  <a:pt x="81" y="3"/>
                </a:lnTo>
                <a:lnTo>
                  <a:pt x="104" y="0"/>
                </a:lnTo>
                <a:close/>
              </a:path>
            </a:pathLst>
          </a:custGeom>
          <a:solidFill>
            <a:srgbClr val="BFBFB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47" name="Freeform 9">
            <a:extLst>
              <a:ext uri="{FF2B5EF4-FFF2-40B4-BE49-F238E27FC236}">
                <a16:creationId xmlns:a16="http://schemas.microsoft.com/office/drawing/2014/main" id="{D1DE5F94-D470-49B0-9347-1A53DD4A22D4}"/>
              </a:ext>
            </a:extLst>
          </xdr:cNvPr>
          <xdr:cNvSpPr>
            <a:spLocks noEditPoints="1"/>
          </xdr:cNvSpPr>
        </xdr:nvSpPr>
        <xdr:spPr bwMode="auto">
          <a:xfrm>
            <a:off x="175" y="34"/>
            <a:ext cx="42" cy="43"/>
          </a:xfrm>
          <a:custGeom>
            <a:avLst/>
            <a:gdLst>
              <a:gd name="T0" fmla="*/ 98 w 856"/>
              <a:gd name="T1" fmla="*/ 8 h 822"/>
              <a:gd name="T2" fmla="*/ 50 w 856"/>
              <a:gd name="T3" fmla="*/ 30 h 822"/>
              <a:gd name="T4" fmla="*/ 17 w 856"/>
              <a:gd name="T5" fmla="*/ 71 h 822"/>
              <a:gd name="T6" fmla="*/ 4 w 856"/>
              <a:gd name="T7" fmla="*/ 122 h 822"/>
              <a:gd name="T8" fmla="*/ 8 w 856"/>
              <a:gd name="T9" fmla="*/ 727 h 822"/>
              <a:gd name="T10" fmla="*/ 31 w 856"/>
              <a:gd name="T11" fmla="*/ 774 h 822"/>
              <a:gd name="T12" fmla="*/ 73 w 856"/>
              <a:gd name="T13" fmla="*/ 806 h 822"/>
              <a:gd name="T14" fmla="*/ 127 w 856"/>
              <a:gd name="T15" fmla="*/ 818 h 822"/>
              <a:gd name="T16" fmla="*/ 758 w 856"/>
              <a:gd name="T17" fmla="*/ 815 h 822"/>
              <a:gd name="T18" fmla="*/ 806 w 856"/>
              <a:gd name="T19" fmla="*/ 792 h 822"/>
              <a:gd name="T20" fmla="*/ 840 w 856"/>
              <a:gd name="T21" fmla="*/ 753 h 822"/>
              <a:gd name="T22" fmla="*/ 852 w 856"/>
              <a:gd name="T23" fmla="*/ 701 h 822"/>
              <a:gd name="T24" fmla="*/ 849 w 856"/>
              <a:gd name="T25" fmla="*/ 95 h 822"/>
              <a:gd name="T26" fmla="*/ 825 w 856"/>
              <a:gd name="T27" fmla="*/ 48 h 822"/>
              <a:gd name="T28" fmla="*/ 784 w 856"/>
              <a:gd name="T29" fmla="*/ 16 h 822"/>
              <a:gd name="T30" fmla="*/ 731 w 856"/>
              <a:gd name="T31" fmla="*/ 5 h 822"/>
              <a:gd name="T32" fmla="*/ 127 w 856"/>
              <a:gd name="T33" fmla="*/ 0 h 822"/>
              <a:gd name="T34" fmla="*/ 756 w 856"/>
              <a:gd name="T35" fmla="*/ 3 h 822"/>
              <a:gd name="T36" fmla="*/ 801 w 856"/>
              <a:gd name="T37" fmla="*/ 21 h 822"/>
              <a:gd name="T38" fmla="*/ 834 w 856"/>
              <a:gd name="T39" fmla="*/ 54 h 822"/>
              <a:gd name="T40" fmla="*/ 854 w 856"/>
              <a:gd name="T41" fmla="*/ 98 h 822"/>
              <a:gd name="T42" fmla="*/ 856 w 856"/>
              <a:gd name="T43" fmla="*/ 701 h 822"/>
              <a:gd name="T44" fmla="*/ 847 w 856"/>
              <a:gd name="T45" fmla="*/ 748 h 822"/>
              <a:gd name="T46" fmla="*/ 820 w 856"/>
              <a:gd name="T47" fmla="*/ 787 h 822"/>
              <a:gd name="T48" fmla="*/ 779 w 856"/>
              <a:gd name="T49" fmla="*/ 813 h 822"/>
              <a:gd name="T50" fmla="*/ 731 w 856"/>
              <a:gd name="T51" fmla="*/ 822 h 822"/>
              <a:gd name="T52" fmla="*/ 101 w 856"/>
              <a:gd name="T53" fmla="*/ 820 h 822"/>
              <a:gd name="T54" fmla="*/ 56 w 856"/>
              <a:gd name="T55" fmla="*/ 802 h 822"/>
              <a:gd name="T56" fmla="*/ 22 w 856"/>
              <a:gd name="T57" fmla="*/ 769 h 822"/>
              <a:gd name="T58" fmla="*/ 3 w 856"/>
              <a:gd name="T59" fmla="*/ 725 h 822"/>
              <a:gd name="T60" fmla="*/ 0 w 856"/>
              <a:gd name="T61" fmla="*/ 122 h 822"/>
              <a:gd name="T62" fmla="*/ 10 w 856"/>
              <a:gd name="T63" fmla="*/ 75 h 822"/>
              <a:gd name="T64" fmla="*/ 38 w 856"/>
              <a:gd name="T65" fmla="*/ 36 h 822"/>
              <a:gd name="T66" fmla="*/ 77 w 856"/>
              <a:gd name="T67" fmla="*/ 10 h 822"/>
              <a:gd name="T68" fmla="*/ 127 w 856"/>
              <a:gd name="T69" fmla="*/ 0 h 82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</a:cxnLst>
            <a:rect l="0" t="0" r="r" b="b"/>
            <a:pathLst>
              <a:path w="856" h="822">
                <a:moveTo>
                  <a:pt x="127" y="5"/>
                </a:moveTo>
                <a:lnTo>
                  <a:pt x="98" y="8"/>
                </a:lnTo>
                <a:lnTo>
                  <a:pt x="73" y="16"/>
                </a:lnTo>
                <a:lnTo>
                  <a:pt x="50" y="30"/>
                </a:lnTo>
                <a:lnTo>
                  <a:pt x="31" y="48"/>
                </a:lnTo>
                <a:lnTo>
                  <a:pt x="17" y="71"/>
                </a:lnTo>
                <a:lnTo>
                  <a:pt x="8" y="95"/>
                </a:lnTo>
                <a:lnTo>
                  <a:pt x="4" y="122"/>
                </a:lnTo>
                <a:lnTo>
                  <a:pt x="4" y="701"/>
                </a:lnTo>
                <a:lnTo>
                  <a:pt x="8" y="727"/>
                </a:lnTo>
                <a:lnTo>
                  <a:pt x="17" y="753"/>
                </a:lnTo>
                <a:lnTo>
                  <a:pt x="31" y="774"/>
                </a:lnTo>
                <a:lnTo>
                  <a:pt x="50" y="792"/>
                </a:lnTo>
                <a:lnTo>
                  <a:pt x="73" y="806"/>
                </a:lnTo>
                <a:lnTo>
                  <a:pt x="98" y="815"/>
                </a:lnTo>
                <a:lnTo>
                  <a:pt x="127" y="818"/>
                </a:lnTo>
                <a:lnTo>
                  <a:pt x="731" y="818"/>
                </a:lnTo>
                <a:lnTo>
                  <a:pt x="758" y="815"/>
                </a:lnTo>
                <a:lnTo>
                  <a:pt x="784" y="806"/>
                </a:lnTo>
                <a:lnTo>
                  <a:pt x="806" y="792"/>
                </a:lnTo>
                <a:lnTo>
                  <a:pt x="825" y="774"/>
                </a:lnTo>
                <a:lnTo>
                  <a:pt x="840" y="753"/>
                </a:lnTo>
                <a:lnTo>
                  <a:pt x="849" y="727"/>
                </a:lnTo>
                <a:lnTo>
                  <a:pt x="852" y="701"/>
                </a:lnTo>
                <a:lnTo>
                  <a:pt x="852" y="122"/>
                </a:lnTo>
                <a:lnTo>
                  <a:pt x="849" y="95"/>
                </a:lnTo>
                <a:lnTo>
                  <a:pt x="840" y="71"/>
                </a:lnTo>
                <a:lnTo>
                  <a:pt x="825" y="48"/>
                </a:lnTo>
                <a:lnTo>
                  <a:pt x="806" y="30"/>
                </a:lnTo>
                <a:lnTo>
                  <a:pt x="784" y="16"/>
                </a:lnTo>
                <a:lnTo>
                  <a:pt x="758" y="8"/>
                </a:lnTo>
                <a:lnTo>
                  <a:pt x="731" y="5"/>
                </a:lnTo>
                <a:lnTo>
                  <a:pt x="127" y="5"/>
                </a:lnTo>
                <a:close/>
                <a:moveTo>
                  <a:pt x="127" y="0"/>
                </a:moveTo>
                <a:lnTo>
                  <a:pt x="731" y="0"/>
                </a:lnTo>
                <a:lnTo>
                  <a:pt x="756" y="3"/>
                </a:lnTo>
                <a:lnTo>
                  <a:pt x="779" y="10"/>
                </a:lnTo>
                <a:lnTo>
                  <a:pt x="801" y="21"/>
                </a:lnTo>
                <a:lnTo>
                  <a:pt x="820" y="36"/>
                </a:lnTo>
                <a:lnTo>
                  <a:pt x="834" y="54"/>
                </a:lnTo>
                <a:lnTo>
                  <a:pt x="847" y="75"/>
                </a:lnTo>
                <a:lnTo>
                  <a:pt x="854" y="98"/>
                </a:lnTo>
                <a:lnTo>
                  <a:pt x="856" y="122"/>
                </a:lnTo>
                <a:lnTo>
                  <a:pt x="856" y="701"/>
                </a:lnTo>
                <a:lnTo>
                  <a:pt x="854" y="725"/>
                </a:lnTo>
                <a:lnTo>
                  <a:pt x="847" y="748"/>
                </a:lnTo>
                <a:lnTo>
                  <a:pt x="834" y="769"/>
                </a:lnTo>
                <a:lnTo>
                  <a:pt x="820" y="787"/>
                </a:lnTo>
                <a:lnTo>
                  <a:pt x="801" y="802"/>
                </a:lnTo>
                <a:lnTo>
                  <a:pt x="779" y="813"/>
                </a:lnTo>
                <a:lnTo>
                  <a:pt x="756" y="820"/>
                </a:lnTo>
                <a:lnTo>
                  <a:pt x="731" y="822"/>
                </a:lnTo>
                <a:lnTo>
                  <a:pt x="127" y="822"/>
                </a:lnTo>
                <a:lnTo>
                  <a:pt x="101" y="820"/>
                </a:lnTo>
                <a:lnTo>
                  <a:pt x="77" y="813"/>
                </a:lnTo>
                <a:lnTo>
                  <a:pt x="56" y="802"/>
                </a:lnTo>
                <a:lnTo>
                  <a:pt x="38" y="787"/>
                </a:lnTo>
                <a:lnTo>
                  <a:pt x="22" y="769"/>
                </a:lnTo>
                <a:lnTo>
                  <a:pt x="10" y="748"/>
                </a:lnTo>
                <a:lnTo>
                  <a:pt x="3" y="725"/>
                </a:lnTo>
                <a:lnTo>
                  <a:pt x="0" y="701"/>
                </a:lnTo>
                <a:lnTo>
                  <a:pt x="0" y="122"/>
                </a:lnTo>
                <a:lnTo>
                  <a:pt x="3" y="98"/>
                </a:lnTo>
                <a:lnTo>
                  <a:pt x="10" y="75"/>
                </a:lnTo>
                <a:lnTo>
                  <a:pt x="22" y="54"/>
                </a:lnTo>
                <a:lnTo>
                  <a:pt x="38" y="36"/>
                </a:lnTo>
                <a:lnTo>
                  <a:pt x="56" y="21"/>
                </a:lnTo>
                <a:lnTo>
                  <a:pt x="77" y="10"/>
                </a:lnTo>
                <a:lnTo>
                  <a:pt x="101" y="3"/>
                </a:lnTo>
                <a:lnTo>
                  <a:pt x="127" y="0"/>
                </a:lnTo>
                <a:close/>
              </a:path>
            </a:pathLst>
          </a:custGeom>
          <a:solidFill>
            <a:srgbClr val="BFBFB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48" name="Freeform 10">
            <a:extLst>
              <a:ext uri="{FF2B5EF4-FFF2-40B4-BE49-F238E27FC236}">
                <a16:creationId xmlns:a16="http://schemas.microsoft.com/office/drawing/2014/main" id="{467FB909-72B8-498D-8C69-DC6C92A699DB}"/>
              </a:ext>
            </a:extLst>
          </xdr:cNvPr>
          <xdr:cNvSpPr>
            <a:spLocks noEditPoints="1"/>
          </xdr:cNvSpPr>
        </xdr:nvSpPr>
        <xdr:spPr bwMode="auto">
          <a:xfrm>
            <a:off x="232" y="35"/>
            <a:ext cx="40" cy="41"/>
          </a:xfrm>
          <a:custGeom>
            <a:avLst/>
            <a:gdLst>
              <a:gd name="T0" fmla="*/ 80 w 799"/>
              <a:gd name="T1" fmla="*/ 7 h 768"/>
              <a:gd name="T2" fmla="*/ 41 w 799"/>
              <a:gd name="T3" fmla="*/ 25 h 768"/>
              <a:gd name="T4" fmla="*/ 13 w 799"/>
              <a:gd name="T5" fmla="*/ 59 h 768"/>
              <a:gd name="T6" fmla="*/ 4 w 799"/>
              <a:gd name="T7" fmla="*/ 100 h 768"/>
              <a:gd name="T8" fmla="*/ 6 w 799"/>
              <a:gd name="T9" fmla="*/ 690 h 768"/>
              <a:gd name="T10" fmla="*/ 26 w 799"/>
              <a:gd name="T11" fmla="*/ 728 h 768"/>
              <a:gd name="T12" fmla="*/ 59 w 799"/>
              <a:gd name="T13" fmla="*/ 754 h 768"/>
              <a:gd name="T14" fmla="*/ 104 w 799"/>
              <a:gd name="T15" fmla="*/ 764 h 768"/>
              <a:gd name="T16" fmla="*/ 718 w 799"/>
              <a:gd name="T17" fmla="*/ 761 h 768"/>
              <a:gd name="T18" fmla="*/ 757 w 799"/>
              <a:gd name="T19" fmla="*/ 743 h 768"/>
              <a:gd name="T20" fmla="*/ 784 w 799"/>
              <a:gd name="T21" fmla="*/ 710 h 768"/>
              <a:gd name="T22" fmla="*/ 794 w 799"/>
              <a:gd name="T23" fmla="*/ 668 h 768"/>
              <a:gd name="T24" fmla="*/ 792 w 799"/>
              <a:gd name="T25" fmla="*/ 79 h 768"/>
              <a:gd name="T26" fmla="*/ 772 w 799"/>
              <a:gd name="T27" fmla="*/ 41 h 768"/>
              <a:gd name="T28" fmla="*/ 739 w 799"/>
              <a:gd name="T29" fmla="*/ 14 h 768"/>
              <a:gd name="T30" fmla="*/ 695 w 799"/>
              <a:gd name="T31" fmla="*/ 5 h 768"/>
              <a:gd name="T32" fmla="*/ 104 w 799"/>
              <a:gd name="T33" fmla="*/ 0 h 768"/>
              <a:gd name="T34" fmla="*/ 719 w 799"/>
              <a:gd name="T35" fmla="*/ 3 h 768"/>
              <a:gd name="T36" fmla="*/ 760 w 799"/>
              <a:gd name="T37" fmla="*/ 22 h 768"/>
              <a:gd name="T38" fmla="*/ 788 w 799"/>
              <a:gd name="T39" fmla="*/ 57 h 768"/>
              <a:gd name="T40" fmla="*/ 799 w 799"/>
              <a:gd name="T41" fmla="*/ 100 h 768"/>
              <a:gd name="T42" fmla="*/ 797 w 799"/>
              <a:gd name="T43" fmla="*/ 691 h 768"/>
              <a:gd name="T44" fmla="*/ 776 w 799"/>
              <a:gd name="T45" fmla="*/ 731 h 768"/>
              <a:gd name="T46" fmla="*/ 741 w 799"/>
              <a:gd name="T47" fmla="*/ 758 h 768"/>
              <a:gd name="T48" fmla="*/ 695 w 799"/>
              <a:gd name="T49" fmla="*/ 768 h 768"/>
              <a:gd name="T50" fmla="*/ 79 w 799"/>
              <a:gd name="T51" fmla="*/ 765 h 768"/>
              <a:gd name="T52" fmla="*/ 39 w 799"/>
              <a:gd name="T53" fmla="*/ 746 h 768"/>
              <a:gd name="T54" fmla="*/ 10 w 799"/>
              <a:gd name="T55" fmla="*/ 712 h 768"/>
              <a:gd name="T56" fmla="*/ 0 w 799"/>
              <a:gd name="T57" fmla="*/ 668 h 768"/>
              <a:gd name="T58" fmla="*/ 2 w 799"/>
              <a:gd name="T59" fmla="*/ 78 h 768"/>
              <a:gd name="T60" fmla="*/ 22 w 799"/>
              <a:gd name="T61" fmla="*/ 38 h 768"/>
              <a:gd name="T62" fmla="*/ 57 w 799"/>
              <a:gd name="T63" fmla="*/ 11 h 768"/>
              <a:gd name="T64" fmla="*/ 104 w 799"/>
              <a:gd name="T65" fmla="*/ 0 h 76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</a:cxnLst>
            <a:rect l="0" t="0" r="r" b="b"/>
            <a:pathLst>
              <a:path w="799" h="768">
                <a:moveTo>
                  <a:pt x="104" y="5"/>
                </a:moveTo>
                <a:lnTo>
                  <a:pt x="80" y="7"/>
                </a:lnTo>
                <a:lnTo>
                  <a:pt x="59" y="14"/>
                </a:lnTo>
                <a:lnTo>
                  <a:pt x="41" y="25"/>
                </a:lnTo>
                <a:lnTo>
                  <a:pt x="26" y="41"/>
                </a:lnTo>
                <a:lnTo>
                  <a:pt x="13" y="59"/>
                </a:lnTo>
                <a:lnTo>
                  <a:pt x="6" y="79"/>
                </a:lnTo>
                <a:lnTo>
                  <a:pt x="4" y="100"/>
                </a:lnTo>
                <a:lnTo>
                  <a:pt x="4" y="668"/>
                </a:lnTo>
                <a:lnTo>
                  <a:pt x="6" y="690"/>
                </a:lnTo>
                <a:lnTo>
                  <a:pt x="13" y="710"/>
                </a:lnTo>
                <a:lnTo>
                  <a:pt x="26" y="728"/>
                </a:lnTo>
                <a:lnTo>
                  <a:pt x="41" y="743"/>
                </a:lnTo>
                <a:lnTo>
                  <a:pt x="59" y="754"/>
                </a:lnTo>
                <a:lnTo>
                  <a:pt x="80" y="761"/>
                </a:lnTo>
                <a:lnTo>
                  <a:pt x="104" y="764"/>
                </a:lnTo>
                <a:lnTo>
                  <a:pt x="695" y="764"/>
                </a:lnTo>
                <a:lnTo>
                  <a:pt x="718" y="761"/>
                </a:lnTo>
                <a:lnTo>
                  <a:pt x="739" y="754"/>
                </a:lnTo>
                <a:lnTo>
                  <a:pt x="757" y="743"/>
                </a:lnTo>
                <a:lnTo>
                  <a:pt x="772" y="728"/>
                </a:lnTo>
                <a:lnTo>
                  <a:pt x="784" y="710"/>
                </a:lnTo>
                <a:lnTo>
                  <a:pt x="792" y="690"/>
                </a:lnTo>
                <a:lnTo>
                  <a:pt x="794" y="668"/>
                </a:lnTo>
                <a:lnTo>
                  <a:pt x="794" y="100"/>
                </a:lnTo>
                <a:lnTo>
                  <a:pt x="792" y="79"/>
                </a:lnTo>
                <a:lnTo>
                  <a:pt x="784" y="59"/>
                </a:lnTo>
                <a:lnTo>
                  <a:pt x="772" y="41"/>
                </a:lnTo>
                <a:lnTo>
                  <a:pt x="757" y="25"/>
                </a:lnTo>
                <a:lnTo>
                  <a:pt x="739" y="14"/>
                </a:lnTo>
                <a:lnTo>
                  <a:pt x="718" y="7"/>
                </a:lnTo>
                <a:lnTo>
                  <a:pt x="695" y="5"/>
                </a:lnTo>
                <a:lnTo>
                  <a:pt x="104" y="5"/>
                </a:lnTo>
                <a:close/>
                <a:moveTo>
                  <a:pt x="104" y="0"/>
                </a:moveTo>
                <a:lnTo>
                  <a:pt x="695" y="0"/>
                </a:lnTo>
                <a:lnTo>
                  <a:pt x="719" y="3"/>
                </a:lnTo>
                <a:lnTo>
                  <a:pt x="741" y="11"/>
                </a:lnTo>
                <a:lnTo>
                  <a:pt x="760" y="22"/>
                </a:lnTo>
                <a:lnTo>
                  <a:pt x="776" y="38"/>
                </a:lnTo>
                <a:lnTo>
                  <a:pt x="788" y="57"/>
                </a:lnTo>
                <a:lnTo>
                  <a:pt x="797" y="78"/>
                </a:lnTo>
                <a:lnTo>
                  <a:pt x="799" y="100"/>
                </a:lnTo>
                <a:lnTo>
                  <a:pt x="799" y="668"/>
                </a:lnTo>
                <a:lnTo>
                  <a:pt x="797" y="691"/>
                </a:lnTo>
                <a:lnTo>
                  <a:pt x="788" y="712"/>
                </a:lnTo>
                <a:lnTo>
                  <a:pt x="776" y="731"/>
                </a:lnTo>
                <a:lnTo>
                  <a:pt x="760" y="746"/>
                </a:lnTo>
                <a:lnTo>
                  <a:pt x="741" y="758"/>
                </a:lnTo>
                <a:lnTo>
                  <a:pt x="719" y="765"/>
                </a:lnTo>
                <a:lnTo>
                  <a:pt x="695" y="768"/>
                </a:lnTo>
                <a:lnTo>
                  <a:pt x="104" y="768"/>
                </a:lnTo>
                <a:lnTo>
                  <a:pt x="79" y="765"/>
                </a:lnTo>
                <a:lnTo>
                  <a:pt x="57" y="758"/>
                </a:lnTo>
                <a:lnTo>
                  <a:pt x="39" y="746"/>
                </a:lnTo>
                <a:lnTo>
                  <a:pt x="22" y="731"/>
                </a:lnTo>
                <a:lnTo>
                  <a:pt x="10" y="712"/>
                </a:lnTo>
                <a:lnTo>
                  <a:pt x="2" y="691"/>
                </a:lnTo>
                <a:lnTo>
                  <a:pt x="0" y="668"/>
                </a:lnTo>
                <a:lnTo>
                  <a:pt x="0" y="100"/>
                </a:lnTo>
                <a:lnTo>
                  <a:pt x="2" y="78"/>
                </a:lnTo>
                <a:lnTo>
                  <a:pt x="10" y="57"/>
                </a:lnTo>
                <a:lnTo>
                  <a:pt x="22" y="38"/>
                </a:lnTo>
                <a:lnTo>
                  <a:pt x="39" y="22"/>
                </a:lnTo>
                <a:lnTo>
                  <a:pt x="57" y="11"/>
                </a:lnTo>
                <a:lnTo>
                  <a:pt x="79" y="3"/>
                </a:lnTo>
                <a:lnTo>
                  <a:pt x="104" y="0"/>
                </a:lnTo>
                <a:close/>
              </a:path>
            </a:pathLst>
          </a:custGeom>
          <a:solidFill>
            <a:srgbClr val="BFBFB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49" name="Freeform 11">
            <a:extLst>
              <a:ext uri="{FF2B5EF4-FFF2-40B4-BE49-F238E27FC236}">
                <a16:creationId xmlns:a16="http://schemas.microsoft.com/office/drawing/2014/main" id="{1AAC4E41-6E1D-4BA7-B44A-0B39854D9EAD}"/>
              </a:ext>
            </a:extLst>
          </xdr:cNvPr>
          <xdr:cNvSpPr>
            <a:spLocks noEditPoints="1"/>
          </xdr:cNvSpPr>
        </xdr:nvSpPr>
        <xdr:spPr bwMode="auto">
          <a:xfrm>
            <a:off x="230" y="34"/>
            <a:ext cx="43" cy="43"/>
          </a:xfrm>
          <a:custGeom>
            <a:avLst/>
            <a:gdLst>
              <a:gd name="T0" fmla="*/ 99 w 857"/>
              <a:gd name="T1" fmla="*/ 8 h 822"/>
              <a:gd name="T2" fmla="*/ 51 w 857"/>
              <a:gd name="T3" fmla="*/ 30 h 822"/>
              <a:gd name="T4" fmla="*/ 17 w 857"/>
              <a:gd name="T5" fmla="*/ 71 h 822"/>
              <a:gd name="T6" fmla="*/ 6 w 857"/>
              <a:gd name="T7" fmla="*/ 122 h 822"/>
              <a:gd name="T8" fmla="*/ 9 w 857"/>
              <a:gd name="T9" fmla="*/ 727 h 822"/>
              <a:gd name="T10" fmla="*/ 32 w 857"/>
              <a:gd name="T11" fmla="*/ 774 h 822"/>
              <a:gd name="T12" fmla="*/ 74 w 857"/>
              <a:gd name="T13" fmla="*/ 806 h 822"/>
              <a:gd name="T14" fmla="*/ 127 w 857"/>
              <a:gd name="T15" fmla="*/ 818 h 822"/>
              <a:gd name="T16" fmla="*/ 758 w 857"/>
              <a:gd name="T17" fmla="*/ 815 h 822"/>
              <a:gd name="T18" fmla="*/ 808 w 857"/>
              <a:gd name="T19" fmla="*/ 792 h 822"/>
              <a:gd name="T20" fmla="*/ 840 w 857"/>
              <a:gd name="T21" fmla="*/ 753 h 822"/>
              <a:gd name="T22" fmla="*/ 853 w 857"/>
              <a:gd name="T23" fmla="*/ 701 h 822"/>
              <a:gd name="T24" fmla="*/ 850 w 857"/>
              <a:gd name="T25" fmla="*/ 95 h 822"/>
              <a:gd name="T26" fmla="*/ 827 w 857"/>
              <a:gd name="T27" fmla="*/ 48 h 822"/>
              <a:gd name="T28" fmla="*/ 785 w 857"/>
              <a:gd name="T29" fmla="*/ 16 h 822"/>
              <a:gd name="T30" fmla="*/ 731 w 857"/>
              <a:gd name="T31" fmla="*/ 5 h 822"/>
              <a:gd name="T32" fmla="*/ 127 w 857"/>
              <a:gd name="T33" fmla="*/ 0 h 822"/>
              <a:gd name="T34" fmla="*/ 756 w 857"/>
              <a:gd name="T35" fmla="*/ 3 h 822"/>
              <a:gd name="T36" fmla="*/ 801 w 857"/>
              <a:gd name="T37" fmla="*/ 21 h 822"/>
              <a:gd name="T38" fmla="*/ 836 w 857"/>
              <a:gd name="T39" fmla="*/ 54 h 822"/>
              <a:gd name="T40" fmla="*/ 855 w 857"/>
              <a:gd name="T41" fmla="*/ 98 h 822"/>
              <a:gd name="T42" fmla="*/ 857 w 857"/>
              <a:gd name="T43" fmla="*/ 701 h 822"/>
              <a:gd name="T44" fmla="*/ 848 w 857"/>
              <a:gd name="T45" fmla="*/ 748 h 822"/>
              <a:gd name="T46" fmla="*/ 820 w 857"/>
              <a:gd name="T47" fmla="*/ 787 h 822"/>
              <a:gd name="T48" fmla="*/ 780 w 857"/>
              <a:gd name="T49" fmla="*/ 813 h 822"/>
              <a:gd name="T50" fmla="*/ 731 w 857"/>
              <a:gd name="T51" fmla="*/ 822 h 822"/>
              <a:gd name="T52" fmla="*/ 102 w 857"/>
              <a:gd name="T53" fmla="*/ 820 h 822"/>
              <a:gd name="T54" fmla="*/ 57 w 857"/>
              <a:gd name="T55" fmla="*/ 802 h 822"/>
              <a:gd name="T56" fmla="*/ 22 w 857"/>
              <a:gd name="T57" fmla="*/ 769 h 822"/>
              <a:gd name="T58" fmla="*/ 4 w 857"/>
              <a:gd name="T59" fmla="*/ 725 h 822"/>
              <a:gd name="T60" fmla="*/ 0 w 857"/>
              <a:gd name="T61" fmla="*/ 122 h 822"/>
              <a:gd name="T62" fmla="*/ 11 w 857"/>
              <a:gd name="T63" fmla="*/ 75 h 822"/>
              <a:gd name="T64" fmla="*/ 38 w 857"/>
              <a:gd name="T65" fmla="*/ 36 h 822"/>
              <a:gd name="T66" fmla="*/ 78 w 857"/>
              <a:gd name="T67" fmla="*/ 10 h 822"/>
              <a:gd name="T68" fmla="*/ 127 w 857"/>
              <a:gd name="T69" fmla="*/ 0 h 82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</a:cxnLst>
            <a:rect l="0" t="0" r="r" b="b"/>
            <a:pathLst>
              <a:path w="857" h="822">
                <a:moveTo>
                  <a:pt x="127" y="5"/>
                </a:moveTo>
                <a:lnTo>
                  <a:pt x="99" y="8"/>
                </a:lnTo>
                <a:lnTo>
                  <a:pt x="74" y="16"/>
                </a:lnTo>
                <a:lnTo>
                  <a:pt x="51" y="30"/>
                </a:lnTo>
                <a:lnTo>
                  <a:pt x="32" y="48"/>
                </a:lnTo>
                <a:lnTo>
                  <a:pt x="17" y="71"/>
                </a:lnTo>
                <a:lnTo>
                  <a:pt x="9" y="95"/>
                </a:lnTo>
                <a:lnTo>
                  <a:pt x="6" y="122"/>
                </a:lnTo>
                <a:lnTo>
                  <a:pt x="6" y="701"/>
                </a:lnTo>
                <a:lnTo>
                  <a:pt x="9" y="727"/>
                </a:lnTo>
                <a:lnTo>
                  <a:pt x="17" y="753"/>
                </a:lnTo>
                <a:lnTo>
                  <a:pt x="32" y="774"/>
                </a:lnTo>
                <a:lnTo>
                  <a:pt x="51" y="792"/>
                </a:lnTo>
                <a:lnTo>
                  <a:pt x="74" y="806"/>
                </a:lnTo>
                <a:lnTo>
                  <a:pt x="99" y="815"/>
                </a:lnTo>
                <a:lnTo>
                  <a:pt x="127" y="818"/>
                </a:lnTo>
                <a:lnTo>
                  <a:pt x="731" y="818"/>
                </a:lnTo>
                <a:lnTo>
                  <a:pt x="758" y="815"/>
                </a:lnTo>
                <a:lnTo>
                  <a:pt x="785" y="806"/>
                </a:lnTo>
                <a:lnTo>
                  <a:pt x="808" y="792"/>
                </a:lnTo>
                <a:lnTo>
                  <a:pt x="827" y="774"/>
                </a:lnTo>
                <a:lnTo>
                  <a:pt x="840" y="753"/>
                </a:lnTo>
                <a:lnTo>
                  <a:pt x="850" y="727"/>
                </a:lnTo>
                <a:lnTo>
                  <a:pt x="853" y="701"/>
                </a:lnTo>
                <a:lnTo>
                  <a:pt x="853" y="122"/>
                </a:lnTo>
                <a:lnTo>
                  <a:pt x="850" y="95"/>
                </a:lnTo>
                <a:lnTo>
                  <a:pt x="840" y="71"/>
                </a:lnTo>
                <a:lnTo>
                  <a:pt x="827" y="48"/>
                </a:lnTo>
                <a:lnTo>
                  <a:pt x="808" y="30"/>
                </a:lnTo>
                <a:lnTo>
                  <a:pt x="785" y="16"/>
                </a:lnTo>
                <a:lnTo>
                  <a:pt x="758" y="8"/>
                </a:lnTo>
                <a:lnTo>
                  <a:pt x="731" y="5"/>
                </a:lnTo>
                <a:lnTo>
                  <a:pt x="127" y="5"/>
                </a:lnTo>
                <a:close/>
                <a:moveTo>
                  <a:pt x="127" y="0"/>
                </a:moveTo>
                <a:lnTo>
                  <a:pt x="731" y="0"/>
                </a:lnTo>
                <a:lnTo>
                  <a:pt x="756" y="3"/>
                </a:lnTo>
                <a:lnTo>
                  <a:pt x="780" y="10"/>
                </a:lnTo>
                <a:lnTo>
                  <a:pt x="801" y="21"/>
                </a:lnTo>
                <a:lnTo>
                  <a:pt x="820" y="36"/>
                </a:lnTo>
                <a:lnTo>
                  <a:pt x="836" y="54"/>
                </a:lnTo>
                <a:lnTo>
                  <a:pt x="848" y="75"/>
                </a:lnTo>
                <a:lnTo>
                  <a:pt x="855" y="98"/>
                </a:lnTo>
                <a:lnTo>
                  <a:pt x="857" y="122"/>
                </a:lnTo>
                <a:lnTo>
                  <a:pt x="857" y="701"/>
                </a:lnTo>
                <a:lnTo>
                  <a:pt x="855" y="725"/>
                </a:lnTo>
                <a:lnTo>
                  <a:pt x="848" y="748"/>
                </a:lnTo>
                <a:lnTo>
                  <a:pt x="836" y="769"/>
                </a:lnTo>
                <a:lnTo>
                  <a:pt x="820" y="787"/>
                </a:lnTo>
                <a:lnTo>
                  <a:pt x="801" y="802"/>
                </a:lnTo>
                <a:lnTo>
                  <a:pt x="780" y="813"/>
                </a:lnTo>
                <a:lnTo>
                  <a:pt x="756" y="820"/>
                </a:lnTo>
                <a:lnTo>
                  <a:pt x="731" y="822"/>
                </a:lnTo>
                <a:lnTo>
                  <a:pt x="127" y="822"/>
                </a:lnTo>
                <a:lnTo>
                  <a:pt x="102" y="820"/>
                </a:lnTo>
                <a:lnTo>
                  <a:pt x="78" y="813"/>
                </a:lnTo>
                <a:lnTo>
                  <a:pt x="57" y="802"/>
                </a:lnTo>
                <a:lnTo>
                  <a:pt x="38" y="787"/>
                </a:lnTo>
                <a:lnTo>
                  <a:pt x="22" y="769"/>
                </a:lnTo>
                <a:lnTo>
                  <a:pt x="11" y="748"/>
                </a:lnTo>
                <a:lnTo>
                  <a:pt x="4" y="725"/>
                </a:lnTo>
                <a:lnTo>
                  <a:pt x="0" y="701"/>
                </a:lnTo>
                <a:lnTo>
                  <a:pt x="0" y="122"/>
                </a:lnTo>
                <a:lnTo>
                  <a:pt x="4" y="98"/>
                </a:lnTo>
                <a:lnTo>
                  <a:pt x="11" y="75"/>
                </a:lnTo>
                <a:lnTo>
                  <a:pt x="22" y="54"/>
                </a:lnTo>
                <a:lnTo>
                  <a:pt x="38" y="36"/>
                </a:lnTo>
                <a:lnTo>
                  <a:pt x="57" y="21"/>
                </a:lnTo>
                <a:lnTo>
                  <a:pt x="78" y="10"/>
                </a:lnTo>
                <a:lnTo>
                  <a:pt x="102" y="3"/>
                </a:lnTo>
                <a:lnTo>
                  <a:pt x="127" y="0"/>
                </a:lnTo>
                <a:close/>
              </a:path>
            </a:pathLst>
          </a:custGeom>
          <a:solidFill>
            <a:srgbClr val="BFBFB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50" name="Freeform 12">
            <a:extLst>
              <a:ext uri="{FF2B5EF4-FFF2-40B4-BE49-F238E27FC236}">
                <a16:creationId xmlns:a16="http://schemas.microsoft.com/office/drawing/2014/main" id="{AA30798B-89CF-47A3-93C0-138A9BE5DC44}"/>
              </a:ext>
            </a:extLst>
          </xdr:cNvPr>
          <xdr:cNvSpPr>
            <a:spLocks/>
          </xdr:cNvSpPr>
        </xdr:nvSpPr>
        <xdr:spPr bwMode="auto">
          <a:xfrm>
            <a:off x="125" y="41"/>
            <a:ext cx="30" cy="29"/>
          </a:xfrm>
          <a:custGeom>
            <a:avLst/>
            <a:gdLst>
              <a:gd name="T0" fmla="*/ 310 w 605"/>
              <a:gd name="T1" fmla="*/ 2 h 555"/>
              <a:gd name="T2" fmla="*/ 321 w 605"/>
              <a:gd name="T3" fmla="*/ 13 h 555"/>
              <a:gd name="T4" fmla="*/ 326 w 605"/>
              <a:gd name="T5" fmla="*/ 28 h 555"/>
              <a:gd name="T6" fmla="*/ 327 w 605"/>
              <a:gd name="T7" fmla="*/ 44 h 555"/>
              <a:gd name="T8" fmla="*/ 330 w 605"/>
              <a:gd name="T9" fmla="*/ 75 h 555"/>
              <a:gd name="T10" fmla="*/ 333 w 605"/>
              <a:gd name="T11" fmla="*/ 113 h 555"/>
              <a:gd name="T12" fmla="*/ 337 w 605"/>
              <a:gd name="T13" fmla="*/ 146 h 555"/>
              <a:gd name="T14" fmla="*/ 338 w 605"/>
              <a:gd name="T15" fmla="*/ 167 h 555"/>
              <a:gd name="T16" fmla="*/ 429 w 605"/>
              <a:gd name="T17" fmla="*/ 228 h 555"/>
              <a:gd name="T18" fmla="*/ 451 w 605"/>
              <a:gd name="T19" fmla="*/ 211 h 555"/>
              <a:gd name="T20" fmla="*/ 514 w 605"/>
              <a:gd name="T21" fmla="*/ 283 h 555"/>
              <a:gd name="T22" fmla="*/ 536 w 605"/>
              <a:gd name="T23" fmla="*/ 264 h 555"/>
              <a:gd name="T24" fmla="*/ 605 w 605"/>
              <a:gd name="T25" fmla="*/ 344 h 555"/>
              <a:gd name="T26" fmla="*/ 386 w 605"/>
              <a:gd name="T27" fmla="*/ 303 h 555"/>
              <a:gd name="T28" fmla="*/ 382 w 605"/>
              <a:gd name="T29" fmla="*/ 301 h 555"/>
              <a:gd name="T30" fmla="*/ 369 w 605"/>
              <a:gd name="T31" fmla="*/ 298 h 555"/>
              <a:gd name="T32" fmla="*/ 354 w 605"/>
              <a:gd name="T33" fmla="*/ 298 h 555"/>
              <a:gd name="T34" fmla="*/ 342 w 605"/>
              <a:gd name="T35" fmla="*/ 306 h 555"/>
              <a:gd name="T36" fmla="*/ 337 w 605"/>
              <a:gd name="T37" fmla="*/ 326 h 555"/>
              <a:gd name="T38" fmla="*/ 418 w 605"/>
              <a:gd name="T39" fmla="*/ 539 h 555"/>
              <a:gd name="T40" fmla="*/ 324 w 605"/>
              <a:gd name="T41" fmla="*/ 533 h 555"/>
              <a:gd name="T42" fmla="*/ 188 w 605"/>
              <a:gd name="T43" fmla="*/ 555 h 555"/>
              <a:gd name="T44" fmla="*/ 273 w 605"/>
              <a:gd name="T45" fmla="*/ 472 h 555"/>
              <a:gd name="T46" fmla="*/ 267 w 605"/>
              <a:gd name="T47" fmla="*/ 314 h 555"/>
              <a:gd name="T48" fmla="*/ 258 w 605"/>
              <a:gd name="T49" fmla="*/ 301 h 555"/>
              <a:gd name="T50" fmla="*/ 243 w 605"/>
              <a:gd name="T51" fmla="*/ 297 h 555"/>
              <a:gd name="T52" fmla="*/ 230 w 605"/>
              <a:gd name="T53" fmla="*/ 300 h 555"/>
              <a:gd name="T54" fmla="*/ 220 w 605"/>
              <a:gd name="T55" fmla="*/ 303 h 555"/>
              <a:gd name="T56" fmla="*/ 0 w 605"/>
              <a:gd name="T57" fmla="*/ 379 h 555"/>
              <a:gd name="T58" fmla="*/ 70 w 605"/>
              <a:gd name="T59" fmla="*/ 297 h 555"/>
              <a:gd name="T60" fmla="*/ 91 w 605"/>
              <a:gd name="T61" fmla="*/ 264 h 555"/>
              <a:gd name="T62" fmla="*/ 155 w 605"/>
              <a:gd name="T63" fmla="*/ 243 h 555"/>
              <a:gd name="T64" fmla="*/ 176 w 605"/>
              <a:gd name="T65" fmla="*/ 211 h 555"/>
              <a:gd name="T66" fmla="*/ 267 w 605"/>
              <a:gd name="T67" fmla="*/ 170 h 555"/>
              <a:gd name="T68" fmla="*/ 268 w 605"/>
              <a:gd name="T69" fmla="*/ 159 h 555"/>
              <a:gd name="T70" fmla="*/ 271 w 605"/>
              <a:gd name="T71" fmla="*/ 131 h 555"/>
              <a:gd name="T72" fmla="*/ 274 w 605"/>
              <a:gd name="T73" fmla="*/ 93 h 555"/>
              <a:gd name="T74" fmla="*/ 277 w 605"/>
              <a:gd name="T75" fmla="*/ 59 h 555"/>
              <a:gd name="T76" fmla="*/ 279 w 605"/>
              <a:gd name="T77" fmla="*/ 34 h 555"/>
              <a:gd name="T78" fmla="*/ 281 w 605"/>
              <a:gd name="T79" fmla="*/ 21 h 555"/>
              <a:gd name="T80" fmla="*/ 288 w 605"/>
              <a:gd name="T81" fmla="*/ 6 h 555"/>
              <a:gd name="T82" fmla="*/ 303 w 605"/>
              <a:gd name="T83" fmla="*/ 0 h 55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</a:cxnLst>
            <a:rect l="0" t="0" r="r" b="b"/>
            <a:pathLst>
              <a:path w="605" h="555">
                <a:moveTo>
                  <a:pt x="303" y="0"/>
                </a:moveTo>
                <a:lnTo>
                  <a:pt x="310" y="2"/>
                </a:lnTo>
                <a:lnTo>
                  <a:pt x="317" y="6"/>
                </a:lnTo>
                <a:lnTo>
                  <a:pt x="321" y="13"/>
                </a:lnTo>
                <a:lnTo>
                  <a:pt x="324" y="21"/>
                </a:lnTo>
                <a:lnTo>
                  <a:pt x="326" y="28"/>
                </a:lnTo>
                <a:lnTo>
                  <a:pt x="326" y="34"/>
                </a:lnTo>
                <a:lnTo>
                  <a:pt x="327" y="44"/>
                </a:lnTo>
                <a:lnTo>
                  <a:pt x="328" y="59"/>
                </a:lnTo>
                <a:lnTo>
                  <a:pt x="330" y="75"/>
                </a:lnTo>
                <a:lnTo>
                  <a:pt x="331" y="93"/>
                </a:lnTo>
                <a:lnTo>
                  <a:pt x="333" y="113"/>
                </a:lnTo>
                <a:lnTo>
                  <a:pt x="334" y="131"/>
                </a:lnTo>
                <a:lnTo>
                  <a:pt x="337" y="146"/>
                </a:lnTo>
                <a:lnTo>
                  <a:pt x="338" y="159"/>
                </a:lnTo>
                <a:lnTo>
                  <a:pt x="338" y="167"/>
                </a:lnTo>
                <a:lnTo>
                  <a:pt x="339" y="170"/>
                </a:lnTo>
                <a:lnTo>
                  <a:pt x="429" y="228"/>
                </a:lnTo>
                <a:lnTo>
                  <a:pt x="429" y="211"/>
                </a:lnTo>
                <a:lnTo>
                  <a:pt x="451" y="211"/>
                </a:lnTo>
                <a:lnTo>
                  <a:pt x="451" y="243"/>
                </a:lnTo>
                <a:lnTo>
                  <a:pt x="514" y="283"/>
                </a:lnTo>
                <a:lnTo>
                  <a:pt x="514" y="264"/>
                </a:lnTo>
                <a:lnTo>
                  <a:pt x="536" y="264"/>
                </a:lnTo>
                <a:lnTo>
                  <a:pt x="536" y="297"/>
                </a:lnTo>
                <a:lnTo>
                  <a:pt x="605" y="344"/>
                </a:lnTo>
                <a:lnTo>
                  <a:pt x="605" y="379"/>
                </a:lnTo>
                <a:lnTo>
                  <a:pt x="386" y="303"/>
                </a:lnTo>
                <a:lnTo>
                  <a:pt x="385" y="303"/>
                </a:lnTo>
                <a:lnTo>
                  <a:pt x="382" y="301"/>
                </a:lnTo>
                <a:lnTo>
                  <a:pt x="375" y="300"/>
                </a:lnTo>
                <a:lnTo>
                  <a:pt x="369" y="298"/>
                </a:lnTo>
                <a:lnTo>
                  <a:pt x="362" y="297"/>
                </a:lnTo>
                <a:lnTo>
                  <a:pt x="354" y="298"/>
                </a:lnTo>
                <a:lnTo>
                  <a:pt x="348" y="301"/>
                </a:lnTo>
                <a:lnTo>
                  <a:pt x="342" y="306"/>
                </a:lnTo>
                <a:lnTo>
                  <a:pt x="339" y="314"/>
                </a:lnTo>
                <a:lnTo>
                  <a:pt x="337" y="326"/>
                </a:lnTo>
                <a:lnTo>
                  <a:pt x="332" y="472"/>
                </a:lnTo>
                <a:lnTo>
                  <a:pt x="418" y="539"/>
                </a:lnTo>
                <a:lnTo>
                  <a:pt x="418" y="555"/>
                </a:lnTo>
                <a:lnTo>
                  <a:pt x="324" y="533"/>
                </a:lnTo>
                <a:lnTo>
                  <a:pt x="281" y="533"/>
                </a:lnTo>
                <a:lnTo>
                  <a:pt x="188" y="555"/>
                </a:lnTo>
                <a:lnTo>
                  <a:pt x="188" y="539"/>
                </a:lnTo>
                <a:lnTo>
                  <a:pt x="273" y="472"/>
                </a:lnTo>
                <a:lnTo>
                  <a:pt x="268" y="326"/>
                </a:lnTo>
                <a:lnTo>
                  <a:pt x="267" y="314"/>
                </a:lnTo>
                <a:lnTo>
                  <a:pt x="263" y="306"/>
                </a:lnTo>
                <a:lnTo>
                  <a:pt x="258" y="301"/>
                </a:lnTo>
                <a:lnTo>
                  <a:pt x="251" y="298"/>
                </a:lnTo>
                <a:lnTo>
                  <a:pt x="243" y="297"/>
                </a:lnTo>
                <a:lnTo>
                  <a:pt x="236" y="298"/>
                </a:lnTo>
                <a:lnTo>
                  <a:pt x="230" y="300"/>
                </a:lnTo>
                <a:lnTo>
                  <a:pt x="224" y="301"/>
                </a:lnTo>
                <a:lnTo>
                  <a:pt x="220" y="303"/>
                </a:lnTo>
                <a:lnTo>
                  <a:pt x="219" y="303"/>
                </a:lnTo>
                <a:lnTo>
                  <a:pt x="0" y="379"/>
                </a:lnTo>
                <a:lnTo>
                  <a:pt x="0" y="344"/>
                </a:lnTo>
                <a:lnTo>
                  <a:pt x="70" y="297"/>
                </a:lnTo>
                <a:lnTo>
                  <a:pt x="70" y="264"/>
                </a:lnTo>
                <a:lnTo>
                  <a:pt x="91" y="264"/>
                </a:lnTo>
                <a:lnTo>
                  <a:pt x="91" y="283"/>
                </a:lnTo>
                <a:lnTo>
                  <a:pt x="155" y="243"/>
                </a:lnTo>
                <a:lnTo>
                  <a:pt x="155" y="211"/>
                </a:lnTo>
                <a:lnTo>
                  <a:pt x="176" y="211"/>
                </a:lnTo>
                <a:lnTo>
                  <a:pt x="176" y="228"/>
                </a:lnTo>
                <a:lnTo>
                  <a:pt x="267" y="170"/>
                </a:lnTo>
                <a:lnTo>
                  <a:pt x="267" y="167"/>
                </a:lnTo>
                <a:lnTo>
                  <a:pt x="268" y="159"/>
                </a:lnTo>
                <a:lnTo>
                  <a:pt x="269" y="146"/>
                </a:lnTo>
                <a:lnTo>
                  <a:pt x="271" y="131"/>
                </a:lnTo>
                <a:lnTo>
                  <a:pt x="273" y="113"/>
                </a:lnTo>
                <a:lnTo>
                  <a:pt x="274" y="93"/>
                </a:lnTo>
                <a:lnTo>
                  <a:pt x="276" y="75"/>
                </a:lnTo>
                <a:lnTo>
                  <a:pt x="277" y="59"/>
                </a:lnTo>
                <a:lnTo>
                  <a:pt x="278" y="44"/>
                </a:lnTo>
                <a:lnTo>
                  <a:pt x="279" y="34"/>
                </a:lnTo>
                <a:lnTo>
                  <a:pt x="280" y="28"/>
                </a:lnTo>
                <a:lnTo>
                  <a:pt x="281" y="21"/>
                </a:lnTo>
                <a:lnTo>
                  <a:pt x="284" y="13"/>
                </a:lnTo>
                <a:lnTo>
                  <a:pt x="288" y="6"/>
                </a:lnTo>
                <a:lnTo>
                  <a:pt x="295" y="2"/>
                </a:lnTo>
                <a:lnTo>
                  <a:pt x="303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51" name="Freeform 13">
            <a:extLst>
              <a:ext uri="{FF2B5EF4-FFF2-40B4-BE49-F238E27FC236}">
                <a16:creationId xmlns:a16="http://schemas.microsoft.com/office/drawing/2014/main" id="{CE65E24B-E222-4576-A053-E07AAD738B06}"/>
              </a:ext>
            </a:extLst>
          </xdr:cNvPr>
          <xdr:cNvSpPr>
            <a:spLocks noEditPoints="1"/>
          </xdr:cNvSpPr>
        </xdr:nvSpPr>
        <xdr:spPr bwMode="auto">
          <a:xfrm>
            <a:off x="115" y="30"/>
            <a:ext cx="51" cy="51"/>
          </a:xfrm>
          <a:custGeom>
            <a:avLst/>
            <a:gdLst>
              <a:gd name="T0" fmla="*/ 152 w 1019"/>
              <a:gd name="T1" fmla="*/ 19 h 976"/>
              <a:gd name="T2" fmla="*/ 100 w 1019"/>
              <a:gd name="T3" fmla="*/ 38 h 976"/>
              <a:gd name="T4" fmla="*/ 57 w 1019"/>
              <a:gd name="T5" fmla="*/ 73 h 976"/>
              <a:gd name="T6" fmla="*/ 29 w 1019"/>
              <a:gd name="T7" fmla="*/ 119 h 976"/>
              <a:gd name="T8" fmla="*/ 18 w 1019"/>
              <a:gd name="T9" fmla="*/ 175 h 976"/>
              <a:gd name="T10" fmla="*/ 20 w 1019"/>
              <a:gd name="T11" fmla="*/ 831 h 976"/>
              <a:gd name="T12" fmla="*/ 40 w 1019"/>
              <a:gd name="T13" fmla="*/ 882 h 976"/>
              <a:gd name="T14" fmla="*/ 77 w 1019"/>
              <a:gd name="T15" fmla="*/ 923 h 976"/>
              <a:gd name="T16" fmla="*/ 125 w 1019"/>
              <a:gd name="T17" fmla="*/ 950 h 976"/>
              <a:gd name="T18" fmla="*/ 183 w 1019"/>
              <a:gd name="T19" fmla="*/ 960 h 976"/>
              <a:gd name="T20" fmla="*/ 867 w 1019"/>
              <a:gd name="T21" fmla="*/ 957 h 976"/>
              <a:gd name="T22" fmla="*/ 920 w 1019"/>
              <a:gd name="T23" fmla="*/ 938 h 976"/>
              <a:gd name="T24" fmla="*/ 963 w 1019"/>
              <a:gd name="T25" fmla="*/ 904 h 976"/>
              <a:gd name="T26" fmla="*/ 991 w 1019"/>
              <a:gd name="T27" fmla="*/ 857 h 976"/>
              <a:gd name="T28" fmla="*/ 1001 w 1019"/>
              <a:gd name="T29" fmla="*/ 802 h 976"/>
              <a:gd name="T30" fmla="*/ 999 w 1019"/>
              <a:gd name="T31" fmla="*/ 147 h 976"/>
              <a:gd name="T32" fmla="*/ 979 w 1019"/>
              <a:gd name="T33" fmla="*/ 95 h 976"/>
              <a:gd name="T34" fmla="*/ 943 w 1019"/>
              <a:gd name="T35" fmla="*/ 54 h 976"/>
              <a:gd name="T36" fmla="*/ 894 w 1019"/>
              <a:gd name="T37" fmla="*/ 27 h 976"/>
              <a:gd name="T38" fmla="*/ 837 w 1019"/>
              <a:gd name="T39" fmla="*/ 17 h 976"/>
              <a:gd name="T40" fmla="*/ 183 w 1019"/>
              <a:gd name="T41" fmla="*/ 0 h 976"/>
              <a:gd name="T42" fmla="*/ 870 w 1019"/>
              <a:gd name="T43" fmla="*/ 3 h 976"/>
              <a:gd name="T44" fmla="*/ 928 w 1019"/>
              <a:gd name="T45" fmla="*/ 24 h 976"/>
              <a:gd name="T46" fmla="*/ 976 w 1019"/>
              <a:gd name="T47" fmla="*/ 62 h 976"/>
              <a:gd name="T48" fmla="*/ 1007 w 1019"/>
              <a:gd name="T49" fmla="*/ 113 h 976"/>
              <a:gd name="T50" fmla="*/ 1019 w 1019"/>
              <a:gd name="T51" fmla="*/ 175 h 976"/>
              <a:gd name="T52" fmla="*/ 1015 w 1019"/>
              <a:gd name="T53" fmla="*/ 834 h 976"/>
              <a:gd name="T54" fmla="*/ 993 w 1019"/>
              <a:gd name="T55" fmla="*/ 890 h 976"/>
              <a:gd name="T56" fmla="*/ 954 w 1019"/>
              <a:gd name="T57" fmla="*/ 935 h 976"/>
              <a:gd name="T58" fmla="*/ 900 w 1019"/>
              <a:gd name="T59" fmla="*/ 965 h 976"/>
              <a:gd name="T60" fmla="*/ 837 w 1019"/>
              <a:gd name="T61" fmla="*/ 976 h 976"/>
              <a:gd name="T62" fmla="*/ 150 w 1019"/>
              <a:gd name="T63" fmla="*/ 973 h 976"/>
              <a:gd name="T64" fmla="*/ 91 w 1019"/>
              <a:gd name="T65" fmla="*/ 952 h 976"/>
              <a:gd name="T66" fmla="*/ 43 w 1019"/>
              <a:gd name="T67" fmla="*/ 914 h 976"/>
              <a:gd name="T68" fmla="*/ 12 w 1019"/>
              <a:gd name="T69" fmla="*/ 863 h 976"/>
              <a:gd name="T70" fmla="*/ 0 w 1019"/>
              <a:gd name="T71" fmla="*/ 802 h 976"/>
              <a:gd name="T72" fmla="*/ 4 w 1019"/>
              <a:gd name="T73" fmla="*/ 143 h 976"/>
              <a:gd name="T74" fmla="*/ 26 w 1019"/>
              <a:gd name="T75" fmla="*/ 86 h 976"/>
              <a:gd name="T76" fmla="*/ 65 w 1019"/>
              <a:gd name="T77" fmla="*/ 41 h 976"/>
              <a:gd name="T78" fmla="*/ 119 w 1019"/>
              <a:gd name="T79" fmla="*/ 11 h 976"/>
              <a:gd name="T80" fmla="*/ 183 w 1019"/>
              <a:gd name="T81" fmla="*/ 0 h 9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</a:cxnLst>
            <a:rect l="0" t="0" r="r" b="b"/>
            <a:pathLst>
              <a:path w="1019" h="976">
                <a:moveTo>
                  <a:pt x="183" y="17"/>
                </a:moveTo>
                <a:lnTo>
                  <a:pt x="152" y="19"/>
                </a:lnTo>
                <a:lnTo>
                  <a:pt x="125" y="27"/>
                </a:lnTo>
                <a:lnTo>
                  <a:pt x="100" y="38"/>
                </a:lnTo>
                <a:lnTo>
                  <a:pt x="77" y="54"/>
                </a:lnTo>
                <a:lnTo>
                  <a:pt x="57" y="73"/>
                </a:lnTo>
                <a:lnTo>
                  <a:pt x="40" y="95"/>
                </a:lnTo>
                <a:lnTo>
                  <a:pt x="29" y="119"/>
                </a:lnTo>
                <a:lnTo>
                  <a:pt x="20" y="147"/>
                </a:lnTo>
                <a:lnTo>
                  <a:pt x="18" y="175"/>
                </a:lnTo>
                <a:lnTo>
                  <a:pt x="18" y="802"/>
                </a:lnTo>
                <a:lnTo>
                  <a:pt x="20" y="831"/>
                </a:lnTo>
                <a:lnTo>
                  <a:pt x="29" y="857"/>
                </a:lnTo>
                <a:lnTo>
                  <a:pt x="40" y="882"/>
                </a:lnTo>
                <a:lnTo>
                  <a:pt x="57" y="904"/>
                </a:lnTo>
                <a:lnTo>
                  <a:pt x="77" y="923"/>
                </a:lnTo>
                <a:lnTo>
                  <a:pt x="100" y="938"/>
                </a:lnTo>
                <a:lnTo>
                  <a:pt x="125" y="950"/>
                </a:lnTo>
                <a:lnTo>
                  <a:pt x="152" y="957"/>
                </a:lnTo>
                <a:lnTo>
                  <a:pt x="183" y="960"/>
                </a:lnTo>
                <a:lnTo>
                  <a:pt x="837" y="960"/>
                </a:lnTo>
                <a:lnTo>
                  <a:pt x="867" y="957"/>
                </a:lnTo>
                <a:lnTo>
                  <a:pt x="894" y="950"/>
                </a:lnTo>
                <a:lnTo>
                  <a:pt x="920" y="938"/>
                </a:lnTo>
                <a:lnTo>
                  <a:pt x="943" y="923"/>
                </a:lnTo>
                <a:lnTo>
                  <a:pt x="963" y="904"/>
                </a:lnTo>
                <a:lnTo>
                  <a:pt x="979" y="882"/>
                </a:lnTo>
                <a:lnTo>
                  <a:pt x="991" y="857"/>
                </a:lnTo>
                <a:lnTo>
                  <a:pt x="999" y="831"/>
                </a:lnTo>
                <a:lnTo>
                  <a:pt x="1001" y="802"/>
                </a:lnTo>
                <a:lnTo>
                  <a:pt x="1001" y="175"/>
                </a:lnTo>
                <a:lnTo>
                  <a:pt x="999" y="147"/>
                </a:lnTo>
                <a:lnTo>
                  <a:pt x="991" y="119"/>
                </a:lnTo>
                <a:lnTo>
                  <a:pt x="979" y="95"/>
                </a:lnTo>
                <a:lnTo>
                  <a:pt x="963" y="73"/>
                </a:lnTo>
                <a:lnTo>
                  <a:pt x="943" y="54"/>
                </a:lnTo>
                <a:lnTo>
                  <a:pt x="920" y="38"/>
                </a:lnTo>
                <a:lnTo>
                  <a:pt x="894" y="27"/>
                </a:lnTo>
                <a:lnTo>
                  <a:pt x="867" y="19"/>
                </a:lnTo>
                <a:lnTo>
                  <a:pt x="837" y="17"/>
                </a:lnTo>
                <a:lnTo>
                  <a:pt x="183" y="17"/>
                </a:lnTo>
                <a:close/>
                <a:moveTo>
                  <a:pt x="183" y="0"/>
                </a:moveTo>
                <a:lnTo>
                  <a:pt x="837" y="0"/>
                </a:lnTo>
                <a:lnTo>
                  <a:pt x="870" y="3"/>
                </a:lnTo>
                <a:lnTo>
                  <a:pt x="900" y="11"/>
                </a:lnTo>
                <a:lnTo>
                  <a:pt x="928" y="24"/>
                </a:lnTo>
                <a:lnTo>
                  <a:pt x="954" y="41"/>
                </a:lnTo>
                <a:lnTo>
                  <a:pt x="976" y="62"/>
                </a:lnTo>
                <a:lnTo>
                  <a:pt x="993" y="86"/>
                </a:lnTo>
                <a:lnTo>
                  <a:pt x="1007" y="113"/>
                </a:lnTo>
                <a:lnTo>
                  <a:pt x="1015" y="143"/>
                </a:lnTo>
                <a:lnTo>
                  <a:pt x="1019" y="175"/>
                </a:lnTo>
                <a:lnTo>
                  <a:pt x="1019" y="802"/>
                </a:lnTo>
                <a:lnTo>
                  <a:pt x="1015" y="834"/>
                </a:lnTo>
                <a:lnTo>
                  <a:pt x="1007" y="863"/>
                </a:lnTo>
                <a:lnTo>
                  <a:pt x="993" y="890"/>
                </a:lnTo>
                <a:lnTo>
                  <a:pt x="976" y="914"/>
                </a:lnTo>
                <a:lnTo>
                  <a:pt x="954" y="935"/>
                </a:lnTo>
                <a:lnTo>
                  <a:pt x="928" y="952"/>
                </a:lnTo>
                <a:lnTo>
                  <a:pt x="900" y="965"/>
                </a:lnTo>
                <a:lnTo>
                  <a:pt x="870" y="973"/>
                </a:lnTo>
                <a:lnTo>
                  <a:pt x="837" y="976"/>
                </a:lnTo>
                <a:lnTo>
                  <a:pt x="183" y="976"/>
                </a:lnTo>
                <a:lnTo>
                  <a:pt x="150" y="973"/>
                </a:lnTo>
                <a:lnTo>
                  <a:pt x="119" y="965"/>
                </a:lnTo>
                <a:lnTo>
                  <a:pt x="91" y="952"/>
                </a:lnTo>
                <a:lnTo>
                  <a:pt x="65" y="935"/>
                </a:lnTo>
                <a:lnTo>
                  <a:pt x="43" y="914"/>
                </a:lnTo>
                <a:lnTo>
                  <a:pt x="26" y="890"/>
                </a:lnTo>
                <a:lnTo>
                  <a:pt x="12" y="863"/>
                </a:lnTo>
                <a:lnTo>
                  <a:pt x="4" y="834"/>
                </a:lnTo>
                <a:lnTo>
                  <a:pt x="0" y="802"/>
                </a:lnTo>
                <a:lnTo>
                  <a:pt x="0" y="175"/>
                </a:lnTo>
                <a:lnTo>
                  <a:pt x="4" y="143"/>
                </a:lnTo>
                <a:lnTo>
                  <a:pt x="12" y="113"/>
                </a:lnTo>
                <a:lnTo>
                  <a:pt x="26" y="86"/>
                </a:lnTo>
                <a:lnTo>
                  <a:pt x="43" y="62"/>
                </a:lnTo>
                <a:lnTo>
                  <a:pt x="65" y="41"/>
                </a:lnTo>
                <a:lnTo>
                  <a:pt x="91" y="24"/>
                </a:lnTo>
                <a:lnTo>
                  <a:pt x="119" y="11"/>
                </a:lnTo>
                <a:lnTo>
                  <a:pt x="150" y="3"/>
                </a:lnTo>
                <a:lnTo>
                  <a:pt x="183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52" name="Freeform 14">
            <a:extLst>
              <a:ext uri="{FF2B5EF4-FFF2-40B4-BE49-F238E27FC236}">
                <a16:creationId xmlns:a16="http://schemas.microsoft.com/office/drawing/2014/main" id="{4BAF4412-B26B-4AA9-B013-368F4B007DE5}"/>
              </a:ext>
            </a:extLst>
          </xdr:cNvPr>
          <xdr:cNvSpPr>
            <a:spLocks noEditPoints="1"/>
          </xdr:cNvSpPr>
        </xdr:nvSpPr>
        <xdr:spPr bwMode="auto">
          <a:xfrm>
            <a:off x="186" y="58"/>
            <a:ext cx="20" cy="7"/>
          </a:xfrm>
          <a:custGeom>
            <a:avLst/>
            <a:gdLst>
              <a:gd name="T0" fmla="*/ 336 w 408"/>
              <a:gd name="T1" fmla="*/ 56 h 141"/>
              <a:gd name="T2" fmla="*/ 321 w 408"/>
              <a:gd name="T3" fmla="*/ 70 h 141"/>
              <a:gd name="T4" fmla="*/ 321 w 408"/>
              <a:gd name="T5" fmla="*/ 91 h 141"/>
              <a:gd name="T6" fmla="*/ 336 w 408"/>
              <a:gd name="T7" fmla="*/ 105 h 141"/>
              <a:gd name="T8" fmla="*/ 358 w 408"/>
              <a:gd name="T9" fmla="*/ 105 h 141"/>
              <a:gd name="T10" fmla="*/ 372 w 408"/>
              <a:gd name="T11" fmla="*/ 91 h 141"/>
              <a:gd name="T12" fmla="*/ 372 w 408"/>
              <a:gd name="T13" fmla="*/ 70 h 141"/>
              <a:gd name="T14" fmla="*/ 358 w 408"/>
              <a:gd name="T15" fmla="*/ 56 h 141"/>
              <a:gd name="T16" fmla="*/ 66 w 408"/>
              <a:gd name="T17" fmla="*/ 54 h 141"/>
              <a:gd name="T18" fmla="*/ 46 w 408"/>
              <a:gd name="T19" fmla="*/ 62 h 141"/>
              <a:gd name="T20" fmla="*/ 38 w 408"/>
              <a:gd name="T21" fmla="*/ 80 h 141"/>
              <a:gd name="T22" fmla="*/ 46 w 408"/>
              <a:gd name="T23" fmla="*/ 99 h 141"/>
              <a:gd name="T24" fmla="*/ 66 w 408"/>
              <a:gd name="T25" fmla="*/ 107 h 141"/>
              <a:gd name="T26" fmla="*/ 86 w 408"/>
              <a:gd name="T27" fmla="*/ 99 h 141"/>
              <a:gd name="T28" fmla="*/ 95 w 408"/>
              <a:gd name="T29" fmla="*/ 80 h 141"/>
              <a:gd name="T30" fmla="*/ 86 w 408"/>
              <a:gd name="T31" fmla="*/ 62 h 141"/>
              <a:gd name="T32" fmla="*/ 66 w 408"/>
              <a:gd name="T33" fmla="*/ 54 h 141"/>
              <a:gd name="T34" fmla="*/ 383 w 408"/>
              <a:gd name="T35" fmla="*/ 0 h 141"/>
              <a:gd name="T36" fmla="*/ 408 w 408"/>
              <a:gd name="T37" fmla="*/ 3 h 141"/>
              <a:gd name="T38" fmla="*/ 406 w 408"/>
              <a:gd name="T39" fmla="*/ 95 h 141"/>
              <a:gd name="T40" fmla="*/ 389 w 408"/>
              <a:gd name="T41" fmla="*/ 123 h 141"/>
              <a:gd name="T42" fmla="*/ 361 w 408"/>
              <a:gd name="T43" fmla="*/ 139 h 141"/>
              <a:gd name="T44" fmla="*/ 65 w 408"/>
              <a:gd name="T45" fmla="*/ 141 h 141"/>
              <a:gd name="T46" fmla="*/ 33 w 408"/>
              <a:gd name="T47" fmla="*/ 133 h 141"/>
              <a:gd name="T48" fmla="*/ 10 w 408"/>
              <a:gd name="T49" fmla="*/ 110 h 141"/>
              <a:gd name="T50" fmla="*/ 0 w 408"/>
              <a:gd name="T51" fmla="*/ 78 h 141"/>
              <a:gd name="T52" fmla="*/ 9 w 408"/>
              <a:gd name="T53" fmla="*/ 2 h 141"/>
              <a:gd name="T54" fmla="*/ 38 w 408"/>
              <a:gd name="T55" fmla="*/ 0 h 141"/>
              <a:gd name="T56" fmla="*/ 79 w 408"/>
              <a:gd name="T57" fmla="*/ 3 h 141"/>
              <a:gd name="T58" fmla="*/ 126 w 408"/>
              <a:gd name="T59" fmla="*/ 15 h 141"/>
              <a:gd name="T60" fmla="*/ 174 w 408"/>
              <a:gd name="T61" fmla="*/ 40 h 141"/>
              <a:gd name="T62" fmla="*/ 205 w 408"/>
              <a:gd name="T63" fmla="*/ 65 h 141"/>
              <a:gd name="T64" fmla="*/ 237 w 408"/>
              <a:gd name="T65" fmla="*/ 38 h 141"/>
              <a:gd name="T66" fmla="*/ 291 w 408"/>
              <a:gd name="T67" fmla="*/ 11 h 141"/>
              <a:gd name="T68" fmla="*/ 342 w 408"/>
              <a:gd name="T69" fmla="*/ 1 h 14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</a:cxnLst>
            <a:rect l="0" t="0" r="r" b="b"/>
            <a:pathLst>
              <a:path w="408" h="141">
                <a:moveTo>
                  <a:pt x="347" y="54"/>
                </a:moveTo>
                <a:lnTo>
                  <a:pt x="336" y="56"/>
                </a:lnTo>
                <a:lnTo>
                  <a:pt x="327" y="62"/>
                </a:lnTo>
                <a:lnTo>
                  <a:pt x="321" y="70"/>
                </a:lnTo>
                <a:lnTo>
                  <a:pt x="319" y="80"/>
                </a:lnTo>
                <a:lnTo>
                  <a:pt x="321" y="91"/>
                </a:lnTo>
                <a:lnTo>
                  <a:pt x="327" y="99"/>
                </a:lnTo>
                <a:lnTo>
                  <a:pt x="336" y="105"/>
                </a:lnTo>
                <a:lnTo>
                  <a:pt x="347" y="107"/>
                </a:lnTo>
                <a:lnTo>
                  <a:pt x="358" y="105"/>
                </a:lnTo>
                <a:lnTo>
                  <a:pt x="366" y="99"/>
                </a:lnTo>
                <a:lnTo>
                  <a:pt x="372" y="91"/>
                </a:lnTo>
                <a:lnTo>
                  <a:pt x="374" y="80"/>
                </a:lnTo>
                <a:lnTo>
                  <a:pt x="372" y="70"/>
                </a:lnTo>
                <a:lnTo>
                  <a:pt x="366" y="62"/>
                </a:lnTo>
                <a:lnTo>
                  <a:pt x="358" y="56"/>
                </a:lnTo>
                <a:lnTo>
                  <a:pt x="347" y="54"/>
                </a:lnTo>
                <a:close/>
                <a:moveTo>
                  <a:pt x="66" y="54"/>
                </a:moveTo>
                <a:lnTo>
                  <a:pt x="56" y="56"/>
                </a:lnTo>
                <a:lnTo>
                  <a:pt x="46" y="62"/>
                </a:lnTo>
                <a:lnTo>
                  <a:pt x="40" y="70"/>
                </a:lnTo>
                <a:lnTo>
                  <a:pt x="38" y="80"/>
                </a:lnTo>
                <a:lnTo>
                  <a:pt x="40" y="91"/>
                </a:lnTo>
                <a:lnTo>
                  <a:pt x="46" y="99"/>
                </a:lnTo>
                <a:lnTo>
                  <a:pt x="56" y="105"/>
                </a:lnTo>
                <a:lnTo>
                  <a:pt x="66" y="107"/>
                </a:lnTo>
                <a:lnTo>
                  <a:pt x="77" y="105"/>
                </a:lnTo>
                <a:lnTo>
                  <a:pt x="86" y="99"/>
                </a:lnTo>
                <a:lnTo>
                  <a:pt x="91" y="91"/>
                </a:lnTo>
                <a:lnTo>
                  <a:pt x="95" y="80"/>
                </a:lnTo>
                <a:lnTo>
                  <a:pt x="91" y="70"/>
                </a:lnTo>
                <a:lnTo>
                  <a:pt x="86" y="62"/>
                </a:lnTo>
                <a:lnTo>
                  <a:pt x="77" y="56"/>
                </a:lnTo>
                <a:lnTo>
                  <a:pt x="66" y="54"/>
                </a:lnTo>
                <a:close/>
                <a:moveTo>
                  <a:pt x="364" y="0"/>
                </a:moveTo>
                <a:lnTo>
                  <a:pt x="383" y="0"/>
                </a:lnTo>
                <a:lnTo>
                  <a:pt x="399" y="2"/>
                </a:lnTo>
                <a:lnTo>
                  <a:pt x="408" y="3"/>
                </a:lnTo>
                <a:lnTo>
                  <a:pt x="408" y="78"/>
                </a:lnTo>
                <a:lnTo>
                  <a:pt x="406" y="95"/>
                </a:lnTo>
                <a:lnTo>
                  <a:pt x="400" y="110"/>
                </a:lnTo>
                <a:lnTo>
                  <a:pt x="389" y="123"/>
                </a:lnTo>
                <a:lnTo>
                  <a:pt x="377" y="133"/>
                </a:lnTo>
                <a:lnTo>
                  <a:pt x="361" y="139"/>
                </a:lnTo>
                <a:lnTo>
                  <a:pt x="343" y="141"/>
                </a:lnTo>
                <a:lnTo>
                  <a:pt x="65" y="141"/>
                </a:lnTo>
                <a:lnTo>
                  <a:pt x="48" y="139"/>
                </a:lnTo>
                <a:lnTo>
                  <a:pt x="33" y="133"/>
                </a:lnTo>
                <a:lnTo>
                  <a:pt x="19" y="123"/>
                </a:lnTo>
                <a:lnTo>
                  <a:pt x="10" y="110"/>
                </a:lnTo>
                <a:lnTo>
                  <a:pt x="2" y="95"/>
                </a:lnTo>
                <a:lnTo>
                  <a:pt x="0" y="78"/>
                </a:lnTo>
                <a:lnTo>
                  <a:pt x="0" y="4"/>
                </a:lnTo>
                <a:lnTo>
                  <a:pt x="9" y="2"/>
                </a:lnTo>
                <a:lnTo>
                  <a:pt x="21" y="1"/>
                </a:lnTo>
                <a:lnTo>
                  <a:pt x="38" y="0"/>
                </a:lnTo>
                <a:lnTo>
                  <a:pt x="57" y="1"/>
                </a:lnTo>
                <a:lnTo>
                  <a:pt x="79" y="3"/>
                </a:lnTo>
                <a:lnTo>
                  <a:pt x="102" y="7"/>
                </a:lnTo>
                <a:lnTo>
                  <a:pt x="126" y="15"/>
                </a:lnTo>
                <a:lnTo>
                  <a:pt x="150" y="25"/>
                </a:lnTo>
                <a:lnTo>
                  <a:pt x="174" y="40"/>
                </a:lnTo>
                <a:lnTo>
                  <a:pt x="197" y="59"/>
                </a:lnTo>
                <a:lnTo>
                  <a:pt x="205" y="65"/>
                </a:lnTo>
                <a:lnTo>
                  <a:pt x="211" y="59"/>
                </a:lnTo>
                <a:lnTo>
                  <a:pt x="237" y="38"/>
                </a:lnTo>
                <a:lnTo>
                  <a:pt x="264" y="22"/>
                </a:lnTo>
                <a:lnTo>
                  <a:pt x="291" y="11"/>
                </a:lnTo>
                <a:lnTo>
                  <a:pt x="318" y="4"/>
                </a:lnTo>
                <a:lnTo>
                  <a:pt x="342" y="1"/>
                </a:lnTo>
                <a:lnTo>
                  <a:pt x="364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53" name="Freeform 15">
            <a:extLst>
              <a:ext uri="{FF2B5EF4-FFF2-40B4-BE49-F238E27FC236}">
                <a16:creationId xmlns:a16="http://schemas.microsoft.com/office/drawing/2014/main" id="{D0F5653D-1CB8-4D59-BE4C-610B6EC8A67B}"/>
              </a:ext>
            </a:extLst>
          </xdr:cNvPr>
          <xdr:cNvSpPr>
            <a:spLocks noEditPoints="1"/>
          </xdr:cNvSpPr>
        </xdr:nvSpPr>
        <xdr:spPr bwMode="auto">
          <a:xfrm>
            <a:off x="186" y="41"/>
            <a:ext cx="20" cy="19"/>
          </a:xfrm>
          <a:custGeom>
            <a:avLst/>
            <a:gdLst>
              <a:gd name="T0" fmla="*/ 225 w 408"/>
              <a:gd name="T1" fmla="*/ 86 h 365"/>
              <a:gd name="T2" fmla="*/ 215 w 408"/>
              <a:gd name="T3" fmla="*/ 100 h 365"/>
              <a:gd name="T4" fmla="*/ 217 w 408"/>
              <a:gd name="T5" fmla="*/ 156 h 365"/>
              <a:gd name="T6" fmla="*/ 233 w 408"/>
              <a:gd name="T7" fmla="*/ 168 h 365"/>
              <a:gd name="T8" fmla="*/ 386 w 408"/>
              <a:gd name="T9" fmla="*/ 194 h 365"/>
              <a:gd name="T10" fmla="*/ 395 w 408"/>
              <a:gd name="T11" fmla="*/ 180 h 365"/>
              <a:gd name="T12" fmla="*/ 392 w 408"/>
              <a:gd name="T13" fmla="*/ 125 h 365"/>
              <a:gd name="T14" fmla="*/ 377 w 408"/>
              <a:gd name="T15" fmla="*/ 113 h 365"/>
              <a:gd name="T16" fmla="*/ 179 w 408"/>
              <a:gd name="T17" fmla="*/ 86 h 365"/>
              <a:gd name="T18" fmla="*/ 26 w 408"/>
              <a:gd name="T19" fmla="*/ 118 h 365"/>
              <a:gd name="T20" fmla="*/ 17 w 408"/>
              <a:gd name="T21" fmla="*/ 135 h 365"/>
              <a:gd name="T22" fmla="*/ 20 w 408"/>
              <a:gd name="T23" fmla="*/ 189 h 365"/>
              <a:gd name="T24" fmla="*/ 36 w 408"/>
              <a:gd name="T25" fmla="*/ 194 h 365"/>
              <a:gd name="T26" fmla="*/ 188 w 408"/>
              <a:gd name="T27" fmla="*/ 163 h 365"/>
              <a:gd name="T28" fmla="*/ 197 w 408"/>
              <a:gd name="T29" fmla="*/ 146 h 365"/>
              <a:gd name="T30" fmla="*/ 195 w 408"/>
              <a:gd name="T31" fmla="*/ 92 h 365"/>
              <a:gd name="T32" fmla="*/ 179 w 408"/>
              <a:gd name="T33" fmla="*/ 86 h 365"/>
              <a:gd name="T34" fmla="*/ 192 w 408"/>
              <a:gd name="T35" fmla="*/ 14 h 365"/>
              <a:gd name="T36" fmla="*/ 175 w 408"/>
              <a:gd name="T37" fmla="*/ 30 h 365"/>
              <a:gd name="T38" fmla="*/ 175 w 408"/>
              <a:gd name="T39" fmla="*/ 53 h 365"/>
              <a:gd name="T40" fmla="*/ 192 w 408"/>
              <a:gd name="T41" fmla="*/ 69 h 365"/>
              <a:gd name="T42" fmla="*/ 216 w 408"/>
              <a:gd name="T43" fmla="*/ 69 h 365"/>
              <a:gd name="T44" fmla="*/ 233 w 408"/>
              <a:gd name="T45" fmla="*/ 53 h 365"/>
              <a:gd name="T46" fmla="*/ 233 w 408"/>
              <a:gd name="T47" fmla="*/ 30 h 365"/>
              <a:gd name="T48" fmla="*/ 216 w 408"/>
              <a:gd name="T49" fmla="*/ 14 h 365"/>
              <a:gd name="T50" fmla="*/ 75 w 408"/>
              <a:gd name="T51" fmla="*/ 0 h 365"/>
              <a:gd name="T52" fmla="*/ 353 w 408"/>
              <a:gd name="T53" fmla="*/ 3 h 365"/>
              <a:gd name="T54" fmla="*/ 386 w 408"/>
              <a:gd name="T55" fmla="*/ 21 h 365"/>
              <a:gd name="T56" fmla="*/ 406 w 408"/>
              <a:gd name="T57" fmla="*/ 52 h 365"/>
              <a:gd name="T58" fmla="*/ 408 w 408"/>
              <a:gd name="T59" fmla="*/ 310 h 365"/>
              <a:gd name="T60" fmla="*/ 380 w 408"/>
              <a:gd name="T61" fmla="*/ 307 h 365"/>
              <a:gd name="T62" fmla="*/ 337 w 408"/>
              <a:gd name="T63" fmla="*/ 308 h 365"/>
              <a:gd name="T64" fmla="*/ 285 w 408"/>
              <a:gd name="T65" fmla="*/ 319 h 365"/>
              <a:gd name="T66" fmla="*/ 231 w 408"/>
              <a:gd name="T67" fmla="*/ 345 h 365"/>
              <a:gd name="T68" fmla="*/ 177 w 408"/>
              <a:gd name="T69" fmla="*/ 345 h 365"/>
              <a:gd name="T70" fmla="*/ 123 w 408"/>
              <a:gd name="T71" fmla="*/ 319 h 365"/>
              <a:gd name="T72" fmla="*/ 71 w 408"/>
              <a:gd name="T73" fmla="*/ 309 h 365"/>
              <a:gd name="T74" fmla="*/ 28 w 408"/>
              <a:gd name="T75" fmla="*/ 308 h 365"/>
              <a:gd name="T76" fmla="*/ 0 w 408"/>
              <a:gd name="T77" fmla="*/ 310 h 365"/>
              <a:gd name="T78" fmla="*/ 3 w 408"/>
              <a:gd name="T79" fmla="*/ 52 h 365"/>
              <a:gd name="T80" fmla="*/ 22 w 408"/>
              <a:gd name="T81" fmla="*/ 21 h 365"/>
              <a:gd name="T82" fmla="*/ 55 w 408"/>
              <a:gd name="T83" fmla="*/ 3 h 36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</a:cxnLst>
            <a:rect l="0" t="0" r="r" b="b"/>
            <a:pathLst>
              <a:path w="408" h="365">
                <a:moveTo>
                  <a:pt x="233" y="86"/>
                </a:moveTo>
                <a:lnTo>
                  <a:pt x="225" y="86"/>
                </a:lnTo>
                <a:lnTo>
                  <a:pt x="217" y="92"/>
                </a:lnTo>
                <a:lnTo>
                  <a:pt x="215" y="100"/>
                </a:lnTo>
                <a:lnTo>
                  <a:pt x="215" y="146"/>
                </a:lnTo>
                <a:lnTo>
                  <a:pt x="217" y="156"/>
                </a:lnTo>
                <a:lnTo>
                  <a:pt x="225" y="163"/>
                </a:lnTo>
                <a:lnTo>
                  <a:pt x="233" y="168"/>
                </a:lnTo>
                <a:lnTo>
                  <a:pt x="377" y="194"/>
                </a:lnTo>
                <a:lnTo>
                  <a:pt x="386" y="194"/>
                </a:lnTo>
                <a:lnTo>
                  <a:pt x="392" y="189"/>
                </a:lnTo>
                <a:lnTo>
                  <a:pt x="395" y="180"/>
                </a:lnTo>
                <a:lnTo>
                  <a:pt x="395" y="135"/>
                </a:lnTo>
                <a:lnTo>
                  <a:pt x="392" y="125"/>
                </a:lnTo>
                <a:lnTo>
                  <a:pt x="386" y="118"/>
                </a:lnTo>
                <a:lnTo>
                  <a:pt x="377" y="113"/>
                </a:lnTo>
                <a:lnTo>
                  <a:pt x="233" y="86"/>
                </a:lnTo>
                <a:close/>
                <a:moveTo>
                  <a:pt x="179" y="86"/>
                </a:moveTo>
                <a:lnTo>
                  <a:pt x="36" y="113"/>
                </a:lnTo>
                <a:lnTo>
                  <a:pt x="26" y="118"/>
                </a:lnTo>
                <a:lnTo>
                  <a:pt x="20" y="125"/>
                </a:lnTo>
                <a:lnTo>
                  <a:pt x="17" y="135"/>
                </a:lnTo>
                <a:lnTo>
                  <a:pt x="17" y="180"/>
                </a:lnTo>
                <a:lnTo>
                  <a:pt x="20" y="189"/>
                </a:lnTo>
                <a:lnTo>
                  <a:pt x="26" y="194"/>
                </a:lnTo>
                <a:lnTo>
                  <a:pt x="36" y="194"/>
                </a:lnTo>
                <a:lnTo>
                  <a:pt x="179" y="168"/>
                </a:lnTo>
                <a:lnTo>
                  <a:pt x="188" y="163"/>
                </a:lnTo>
                <a:lnTo>
                  <a:pt x="195" y="156"/>
                </a:lnTo>
                <a:lnTo>
                  <a:pt x="197" y="146"/>
                </a:lnTo>
                <a:lnTo>
                  <a:pt x="197" y="100"/>
                </a:lnTo>
                <a:lnTo>
                  <a:pt x="195" y="92"/>
                </a:lnTo>
                <a:lnTo>
                  <a:pt x="188" y="86"/>
                </a:lnTo>
                <a:lnTo>
                  <a:pt x="179" y="86"/>
                </a:lnTo>
                <a:close/>
                <a:moveTo>
                  <a:pt x="205" y="11"/>
                </a:moveTo>
                <a:lnTo>
                  <a:pt x="192" y="14"/>
                </a:lnTo>
                <a:lnTo>
                  <a:pt x="183" y="20"/>
                </a:lnTo>
                <a:lnTo>
                  <a:pt x="175" y="30"/>
                </a:lnTo>
                <a:lnTo>
                  <a:pt x="173" y="41"/>
                </a:lnTo>
                <a:lnTo>
                  <a:pt x="175" y="53"/>
                </a:lnTo>
                <a:lnTo>
                  <a:pt x="183" y="62"/>
                </a:lnTo>
                <a:lnTo>
                  <a:pt x="192" y="69"/>
                </a:lnTo>
                <a:lnTo>
                  <a:pt x="205" y="71"/>
                </a:lnTo>
                <a:lnTo>
                  <a:pt x="216" y="69"/>
                </a:lnTo>
                <a:lnTo>
                  <a:pt x="227" y="62"/>
                </a:lnTo>
                <a:lnTo>
                  <a:pt x="233" y="53"/>
                </a:lnTo>
                <a:lnTo>
                  <a:pt x="235" y="41"/>
                </a:lnTo>
                <a:lnTo>
                  <a:pt x="233" y="30"/>
                </a:lnTo>
                <a:lnTo>
                  <a:pt x="227" y="20"/>
                </a:lnTo>
                <a:lnTo>
                  <a:pt x="216" y="14"/>
                </a:lnTo>
                <a:lnTo>
                  <a:pt x="205" y="11"/>
                </a:lnTo>
                <a:close/>
                <a:moveTo>
                  <a:pt x="75" y="0"/>
                </a:moveTo>
                <a:lnTo>
                  <a:pt x="334" y="0"/>
                </a:lnTo>
                <a:lnTo>
                  <a:pt x="353" y="3"/>
                </a:lnTo>
                <a:lnTo>
                  <a:pt x="371" y="10"/>
                </a:lnTo>
                <a:lnTo>
                  <a:pt x="386" y="21"/>
                </a:lnTo>
                <a:lnTo>
                  <a:pt x="399" y="35"/>
                </a:lnTo>
                <a:lnTo>
                  <a:pt x="406" y="52"/>
                </a:lnTo>
                <a:lnTo>
                  <a:pt x="408" y="71"/>
                </a:lnTo>
                <a:lnTo>
                  <a:pt x="408" y="310"/>
                </a:lnTo>
                <a:lnTo>
                  <a:pt x="396" y="308"/>
                </a:lnTo>
                <a:lnTo>
                  <a:pt x="380" y="307"/>
                </a:lnTo>
                <a:lnTo>
                  <a:pt x="360" y="307"/>
                </a:lnTo>
                <a:lnTo>
                  <a:pt x="337" y="308"/>
                </a:lnTo>
                <a:lnTo>
                  <a:pt x="312" y="312"/>
                </a:lnTo>
                <a:lnTo>
                  <a:pt x="285" y="319"/>
                </a:lnTo>
                <a:lnTo>
                  <a:pt x="258" y="330"/>
                </a:lnTo>
                <a:lnTo>
                  <a:pt x="231" y="345"/>
                </a:lnTo>
                <a:lnTo>
                  <a:pt x="205" y="365"/>
                </a:lnTo>
                <a:lnTo>
                  <a:pt x="177" y="345"/>
                </a:lnTo>
                <a:lnTo>
                  <a:pt x="150" y="330"/>
                </a:lnTo>
                <a:lnTo>
                  <a:pt x="123" y="319"/>
                </a:lnTo>
                <a:lnTo>
                  <a:pt x="97" y="313"/>
                </a:lnTo>
                <a:lnTo>
                  <a:pt x="71" y="309"/>
                </a:lnTo>
                <a:lnTo>
                  <a:pt x="48" y="307"/>
                </a:lnTo>
                <a:lnTo>
                  <a:pt x="28" y="308"/>
                </a:lnTo>
                <a:lnTo>
                  <a:pt x="12" y="309"/>
                </a:lnTo>
                <a:lnTo>
                  <a:pt x="0" y="310"/>
                </a:lnTo>
                <a:lnTo>
                  <a:pt x="0" y="71"/>
                </a:lnTo>
                <a:lnTo>
                  <a:pt x="3" y="52"/>
                </a:lnTo>
                <a:lnTo>
                  <a:pt x="11" y="35"/>
                </a:lnTo>
                <a:lnTo>
                  <a:pt x="22" y="21"/>
                </a:lnTo>
                <a:lnTo>
                  <a:pt x="37" y="10"/>
                </a:lnTo>
                <a:lnTo>
                  <a:pt x="55" y="3"/>
                </a:lnTo>
                <a:lnTo>
                  <a:pt x="75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54" name="Freeform 16">
            <a:extLst>
              <a:ext uri="{FF2B5EF4-FFF2-40B4-BE49-F238E27FC236}">
                <a16:creationId xmlns:a16="http://schemas.microsoft.com/office/drawing/2014/main" id="{578E1080-1C5A-4CE2-9D35-75E06FEBFB29}"/>
              </a:ext>
            </a:extLst>
          </xdr:cNvPr>
          <xdr:cNvSpPr>
            <a:spLocks/>
          </xdr:cNvSpPr>
        </xdr:nvSpPr>
        <xdr:spPr bwMode="auto">
          <a:xfrm>
            <a:off x="187" y="66"/>
            <a:ext cx="6" cy="4"/>
          </a:xfrm>
          <a:custGeom>
            <a:avLst/>
            <a:gdLst>
              <a:gd name="T0" fmla="*/ 91 w 117"/>
              <a:gd name="T1" fmla="*/ 0 h 79"/>
              <a:gd name="T2" fmla="*/ 117 w 117"/>
              <a:gd name="T3" fmla="*/ 0 h 79"/>
              <a:gd name="T4" fmla="*/ 50 w 117"/>
              <a:gd name="T5" fmla="*/ 79 h 79"/>
              <a:gd name="T6" fmla="*/ 0 w 117"/>
              <a:gd name="T7" fmla="*/ 79 h 79"/>
              <a:gd name="T8" fmla="*/ 91 w 117"/>
              <a:gd name="T9" fmla="*/ 0 h 7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17" h="79">
                <a:moveTo>
                  <a:pt x="91" y="0"/>
                </a:moveTo>
                <a:lnTo>
                  <a:pt x="117" y="0"/>
                </a:lnTo>
                <a:lnTo>
                  <a:pt x="50" y="79"/>
                </a:lnTo>
                <a:lnTo>
                  <a:pt x="0" y="79"/>
                </a:lnTo>
                <a:lnTo>
                  <a:pt x="91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55" name="Freeform 17">
            <a:extLst>
              <a:ext uri="{FF2B5EF4-FFF2-40B4-BE49-F238E27FC236}">
                <a16:creationId xmlns:a16="http://schemas.microsoft.com/office/drawing/2014/main" id="{990ED32B-0A3A-4405-8177-C263AC6BBA8F}"/>
              </a:ext>
            </a:extLst>
          </xdr:cNvPr>
          <xdr:cNvSpPr>
            <a:spLocks/>
          </xdr:cNvSpPr>
        </xdr:nvSpPr>
        <xdr:spPr bwMode="auto">
          <a:xfrm>
            <a:off x="200" y="66"/>
            <a:ext cx="6" cy="4"/>
          </a:xfrm>
          <a:custGeom>
            <a:avLst/>
            <a:gdLst>
              <a:gd name="T0" fmla="*/ 0 w 115"/>
              <a:gd name="T1" fmla="*/ 0 h 79"/>
              <a:gd name="T2" fmla="*/ 25 w 115"/>
              <a:gd name="T3" fmla="*/ 0 h 79"/>
              <a:gd name="T4" fmla="*/ 115 w 115"/>
              <a:gd name="T5" fmla="*/ 79 h 79"/>
              <a:gd name="T6" fmla="*/ 65 w 115"/>
              <a:gd name="T7" fmla="*/ 79 h 79"/>
              <a:gd name="T8" fmla="*/ 0 w 115"/>
              <a:gd name="T9" fmla="*/ 0 h 7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15" h="79">
                <a:moveTo>
                  <a:pt x="0" y="0"/>
                </a:moveTo>
                <a:lnTo>
                  <a:pt x="25" y="0"/>
                </a:lnTo>
                <a:lnTo>
                  <a:pt x="115" y="79"/>
                </a:lnTo>
                <a:lnTo>
                  <a:pt x="65" y="79"/>
                </a:lnTo>
                <a:lnTo>
                  <a:pt x="0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56" name="Freeform 18">
            <a:extLst>
              <a:ext uri="{FF2B5EF4-FFF2-40B4-BE49-F238E27FC236}">
                <a16:creationId xmlns:a16="http://schemas.microsoft.com/office/drawing/2014/main" id="{2D397D04-57C1-49C3-9907-DBFC9DEF271F}"/>
              </a:ext>
            </a:extLst>
          </xdr:cNvPr>
          <xdr:cNvSpPr>
            <a:spLocks noEditPoints="1"/>
          </xdr:cNvSpPr>
        </xdr:nvSpPr>
        <xdr:spPr bwMode="auto">
          <a:xfrm>
            <a:off x="171" y="30"/>
            <a:ext cx="51" cy="51"/>
          </a:xfrm>
          <a:custGeom>
            <a:avLst/>
            <a:gdLst>
              <a:gd name="T0" fmla="*/ 152 w 1018"/>
              <a:gd name="T1" fmla="*/ 19 h 976"/>
              <a:gd name="T2" fmla="*/ 100 w 1018"/>
              <a:gd name="T3" fmla="*/ 38 h 976"/>
              <a:gd name="T4" fmla="*/ 57 w 1018"/>
              <a:gd name="T5" fmla="*/ 73 h 976"/>
              <a:gd name="T6" fmla="*/ 28 w 1018"/>
              <a:gd name="T7" fmla="*/ 119 h 976"/>
              <a:gd name="T8" fmla="*/ 18 w 1018"/>
              <a:gd name="T9" fmla="*/ 175 h 976"/>
              <a:gd name="T10" fmla="*/ 20 w 1018"/>
              <a:gd name="T11" fmla="*/ 831 h 976"/>
              <a:gd name="T12" fmla="*/ 40 w 1018"/>
              <a:gd name="T13" fmla="*/ 882 h 976"/>
              <a:gd name="T14" fmla="*/ 77 w 1018"/>
              <a:gd name="T15" fmla="*/ 923 h 976"/>
              <a:gd name="T16" fmla="*/ 125 w 1018"/>
              <a:gd name="T17" fmla="*/ 950 h 976"/>
              <a:gd name="T18" fmla="*/ 182 w 1018"/>
              <a:gd name="T19" fmla="*/ 960 h 976"/>
              <a:gd name="T20" fmla="*/ 866 w 1018"/>
              <a:gd name="T21" fmla="*/ 957 h 976"/>
              <a:gd name="T22" fmla="*/ 920 w 1018"/>
              <a:gd name="T23" fmla="*/ 938 h 976"/>
              <a:gd name="T24" fmla="*/ 963 w 1018"/>
              <a:gd name="T25" fmla="*/ 904 h 976"/>
              <a:gd name="T26" fmla="*/ 991 w 1018"/>
              <a:gd name="T27" fmla="*/ 857 h 976"/>
              <a:gd name="T28" fmla="*/ 1001 w 1018"/>
              <a:gd name="T29" fmla="*/ 802 h 976"/>
              <a:gd name="T30" fmla="*/ 998 w 1018"/>
              <a:gd name="T31" fmla="*/ 147 h 976"/>
              <a:gd name="T32" fmla="*/ 978 w 1018"/>
              <a:gd name="T33" fmla="*/ 95 h 976"/>
              <a:gd name="T34" fmla="*/ 943 w 1018"/>
              <a:gd name="T35" fmla="*/ 54 h 976"/>
              <a:gd name="T36" fmla="*/ 893 w 1018"/>
              <a:gd name="T37" fmla="*/ 27 h 976"/>
              <a:gd name="T38" fmla="*/ 837 w 1018"/>
              <a:gd name="T39" fmla="*/ 17 h 976"/>
              <a:gd name="T40" fmla="*/ 182 w 1018"/>
              <a:gd name="T41" fmla="*/ 0 h 976"/>
              <a:gd name="T42" fmla="*/ 869 w 1018"/>
              <a:gd name="T43" fmla="*/ 3 h 976"/>
              <a:gd name="T44" fmla="*/ 928 w 1018"/>
              <a:gd name="T45" fmla="*/ 24 h 976"/>
              <a:gd name="T46" fmla="*/ 975 w 1018"/>
              <a:gd name="T47" fmla="*/ 62 h 976"/>
              <a:gd name="T48" fmla="*/ 1007 w 1018"/>
              <a:gd name="T49" fmla="*/ 113 h 976"/>
              <a:gd name="T50" fmla="*/ 1018 w 1018"/>
              <a:gd name="T51" fmla="*/ 175 h 976"/>
              <a:gd name="T52" fmla="*/ 1015 w 1018"/>
              <a:gd name="T53" fmla="*/ 834 h 976"/>
              <a:gd name="T54" fmla="*/ 993 w 1018"/>
              <a:gd name="T55" fmla="*/ 890 h 976"/>
              <a:gd name="T56" fmla="*/ 953 w 1018"/>
              <a:gd name="T57" fmla="*/ 935 h 976"/>
              <a:gd name="T58" fmla="*/ 900 w 1018"/>
              <a:gd name="T59" fmla="*/ 965 h 976"/>
              <a:gd name="T60" fmla="*/ 837 w 1018"/>
              <a:gd name="T61" fmla="*/ 976 h 976"/>
              <a:gd name="T62" fmla="*/ 150 w 1018"/>
              <a:gd name="T63" fmla="*/ 973 h 976"/>
              <a:gd name="T64" fmla="*/ 90 w 1018"/>
              <a:gd name="T65" fmla="*/ 952 h 976"/>
              <a:gd name="T66" fmla="*/ 43 w 1018"/>
              <a:gd name="T67" fmla="*/ 914 h 976"/>
              <a:gd name="T68" fmla="*/ 12 w 1018"/>
              <a:gd name="T69" fmla="*/ 863 h 976"/>
              <a:gd name="T70" fmla="*/ 0 w 1018"/>
              <a:gd name="T71" fmla="*/ 802 h 976"/>
              <a:gd name="T72" fmla="*/ 3 w 1018"/>
              <a:gd name="T73" fmla="*/ 143 h 976"/>
              <a:gd name="T74" fmla="*/ 25 w 1018"/>
              <a:gd name="T75" fmla="*/ 86 h 976"/>
              <a:gd name="T76" fmla="*/ 65 w 1018"/>
              <a:gd name="T77" fmla="*/ 41 h 976"/>
              <a:gd name="T78" fmla="*/ 119 w 1018"/>
              <a:gd name="T79" fmla="*/ 11 h 976"/>
              <a:gd name="T80" fmla="*/ 182 w 1018"/>
              <a:gd name="T81" fmla="*/ 0 h 9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</a:cxnLst>
            <a:rect l="0" t="0" r="r" b="b"/>
            <a:pathLst>
              <a:path w="1018" h="976">
                <a:moveTo>
                  <a:pt x="182" y="17"/>
                </a:moveTo>
                <a:lnTo>
                  <a:pt x="152" y="19"/>
                </a:lnTo>
                <a:lnTo>
                  <a:pt x="125" y="27"/>
                </a:lnTo>
                <a:lnTo>
                  <a:pt x="100" y="38"/>
                </a:lnTo>
                <a:lnTo>
                  <a:pt x="77" y="54"/>
                </a:lnTo>
                <a:lnTo>
                  <a:pt x="57" y="73"/>
                </a:lnTo>
                <a:lnTo>
                  <a:pt x="40" y="95"/>
                </a:lnTo>
                <a:lnTo>
                  <a:pt x="28" y="119"/>
                </a:lnTo>
                <a:lnTo>
                  <a:pt x="20" y="147"/>
                </a:lnTo>
                <a:lnTo>
                  <a:pt x="18" y="175"/>
                </a:lnTo>
                <a:lnTo>
                  <a:pt x="18" y="802"/>
                </a:lnTo>
                <a:lnTo>
                  <a:pt x="20" y="831"/>
                </a:lnTo>
                <a:lnTo>
                  <a:pt x="28" y="857"/>
                </a:lnTo>
                <a:lnTo>
                  <a:pt x="40" y="882"/>
                </a:lnTo>
                <a:lnTo>
                  <a:pt x="57" y="904"/>
                </a:lnTo>
                <a:lnTo>
                  <a:pt x="77" y="923"/>
                </a:lnTo>
                <a:lnTo>
                  <a:pt x="100" y="938"/>
                </a:lnTo>
                <a:lnTo>
                  <a:pt x="125" y="950"/>
                </a:lnTo>
                <a:lnTo>
                  <a:pt x="152" y="957"/>
                </a:lnTo>
                <a:lnTo>
                  <a:pt x="182" y="960"/>
                </a:lnTo>
                <a:lnTo>
                  <a:pt x="837" y="960"/>
                </a:lnTo>
                <a:lnTo>
                  <a:pt x="866" y="957"/>
                </a:lnTo>
                <a:lnTo>
                  <a:pt x="893" y="950"/>
                </a:lnTo>
                <a:lnTo>
                  <a:pt x="920" y="938"/>
                </a:lnTo>
                <a:lnTo>
                  <a:pt x="943" y="923"/>
                </a:lnTo>
                <a:lnTo>
                  <a:pt x="963" y="904"/>
                </a:lnTo>
                <a:lnTo>
                  <a:pt x="978" y="882"/>
                </a:lnTo>
                <a:lnTo>
                  <a:pt x="991" y="857"/>
                </a:lnTo>
                <a:lnTo>
                  <a:pt x="998" y="831"/>
                </a:lnTo>
                <a:lnTo>
                  <a:pt x="1001" y="802"/>
                </a:lnTo>
                <a:lnTo>
                  <a:pt x="1001" y="175"/>
                </a:lnTo>
                <a:lnTo>
                  <a:pt x="998" y="147"/>
                </a:lnTo>
                <a:lnTo>
                  <a:pt x="991" y="119"/>
                </a:lnTo>
                <a:lnTo>
                  <a:pt x="978" y="95"/>
                </a:lnTo>
                <a:lnTo>
                  <a:pt x="963" y="73"/>
                </a:lnTo>
                <a:lnTo>
                  <a:pt x="943" y="54"/>
                </a:lnTo>
                <a:lnTo>
                  <a:pt x="920" y="38"/>
                </a:lnTo>
                <a:lnTo>
                  <a:pt x="893" y="27"/>
                </a:lnTo>
                <a:lnTo>
                  <a:pt x="866" y="19"/>
                </a:lnTo>
                <a:lnTo>
                  <a:pt x="837" y="17"/>
                </a:lnTo>
                <a:lnTo>
                  <a:pt x="182" y="17"/>
                </a:lnTo>
                <a:close/>
                <a:moveTo>
                  <a:pt x="182" y="0"/>
                </a:moveTo>
                <a:lnTo>
                  <a:pt x="837" y="0"/>
                </a:lnTo>
                <a:lnTo>
                  <a:pt x="869" y="3"/>
                </a:lnTo>
                <a:lnTo>
                  <a:pt x="900" y="11"/>
                </a:lnTo>
                <a:lnTo>
                  <a:pt x="928" y="24"/>
                </a:lnTo>
                <a:lnTo>
                  <a:pt x="953" y="41"/>
                </a:lnTo>
                <a:lnTo>
                  <a:pt x="975" y="62"/>
                </a:lnTo>
                <a:lnTo>
                  <a:pt x="993" y="86"/>
                </a:lnTo>
                <a:lnTo>
                  <a:pt x="1007" y="113"/>
                </a:lnTo>
                <a:lnTo>
                  <a:pt x="1015" y="143"/>
                </a:lnTo>
                <a:lnTo>
                  <a:pt x="1018" y="175"/>
                </a:lnTo>
                <a:lnTo>
                  <a:pt x="1018" y="802"/>
                </a:lnTo>
                <a:lnTo>
                  <a:pt x="1015" y="834"/>
                </a:lnTo>
                <a:lnTo>
                  <a:pt x="1007" y="863"/>
                </a:lnTo>
                <a:lnTo>
                  <a:pt x="993" y="890"/>
                </a:lnTo>
                <a:lnTo>
                  <a:pt x="975" y="914"/>
                </a:lnTo>
                <a:lnTo>
                  <a:pt x="953" y="935"/>
                </a:lnTo>
                <a:lnTo>
                  <a:pt x="928" y="952"/>
                </a:lnTo>
                <a:lnTo>
                  <a:pt x="900" y="965"/>
                </a:lnTo>
                <a:lnTo>
                  <a:pt x="869" y="973"/>
                </a:lnTo>
                <a:lnTo>
                  <a:pt x="837" y="976"/>
                </a:lnTo>
                <a:lnTo>
                  <a:pt x="182" y="976"/>
                </a:lnTo>
                <a:lnTo>
                  <a:pt x="150" y="973"/>
                </a:lnTo>
                <a:lnTo>
                  <a:pt x="119" y="965"/>
                </a:lnTo>
                <a:lnTo>
                  <a:pt x="90" y="952"/>
                </a:lnTo>
                <a:lnTo>
                  <a:pt x="65" y="935"/>
                </a:lnTo>
                <a:lnTo>
                  <a:pt x="43" y="914"/>
                </a:lnTo>
                <a:lnTo>
                  <a:pt x="25" y="890"/>
                </a:lnTo>
                <a:lnTo>
                  <a:pt x="12" y="863"/>
                </a:lnTo>
                <a:lnTo>
                  <a:pt x="3" y="834"/>
                </a:lnTo>
                <a:lnTo>
                  <a:pt x="0" y="802"/>
                </a:lnTo>
                <a:lnTo>
                  <a:pt x="0" y="175"/>
                </a:lnTo>
                <a:lnTo>
                  <a:pt x="3" y="143"/>
                </a:lnTo>
                <a:lnTo>
                  <a:pt x="12" y="113"/>
                </a:lnTo>
                <a:lnTo>
                  <a:pt x="25" y="86"/>
                </a:lnTo>
                <a:lnTo>
                  <a:pt x="43" y="62"/>
                </a:lnTo>
                <a:lnTo>
                  <a:pt x="65" y="41"/>
                </a:lnTo>
                <a:lnTo>
                  <a:pt x="90" y="24"/>
                </a:lnTo>
                <a:lnTo>
                  <a:pt x="119" y="11"/>
                </a:lnTo>
                <a:lnTo>
                  <a:pt x="150" y="3"/>
                </a:lnTo>
                <a:lnTo>
                  <a:pt x="182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57" name="Freeform 19">
            <a:extLst>
              <a:ext uri="{FF2B5EF4-FFF2-40B4-BE49-F238E27FC236}">
                <a16:creationId xmlns:a16="http://schemas.microsoft.com/office/drawing/2014/main" id="{56BBD43A-1A29-41C1-9362-9A0FD979DA6B}"/>
              </a:ext>
            </a:extLst>
          </xdr:cNvPr>
          <xdr:cNvSpPr>
            <a:spLocks noEditPoints="1"/>
          </xdr:cNvSpPr>
        </xdr:nvSpPr>
        <xdr:spPr bwMode="auto">
          <a:xfrm>
            <a:off x="237" y="44"/>
            <a:ext cx="30" cy="23"/>
          </a:xfrm>
          <a:custGeom>
            <a:avLst/>
            <a:gdLst>
              <a:gd name="T0" fmla="*/ 482 w 594"/>
              <a:gd name="T1" fmla="*/ 190 h 431"/>
              <a:gd name="T2" fmla="*/ 465 w 594"/>
              <a:gd name="T3" fmla="*/ 211 h 431"/>
              <a:gd name="T4" fmla="*/ 465 w 594"/>
              <a:gd name="T5" fmla="*/ 237 h 431"/>
              <a:gd name="T6" fmla="*/ 480 w 594"/>
              <a:gd name="T7" fmla="*/ 257 h 431"/>
              <a:gd name="T8" fmla="*/ 504 w 594"/>
              <a:gd name="T9" fmla="*/ 264 h 431"/>
              <a:gd name="T10" fmla="*/ 528 w 594"/>
              <a:gd name="T11" fmla="*/ 257 h 431"/>
              <a:gd name="T12" fmla="*/ 544 w 594"/>
              <a:gd name="T13" fmla="*/ 237 h 431"/>
              <a:gd name="T14" fmla="*/ 543 w 594"/>
              <a:gd name="T15" fmla="*/ 211 h 431"/>
              <a:gd name="T16" fmla="*/ 526 w 594"/>
              <a:gd name="T17" fmla="*/ 190 h 431"/>
              <a:gd name="T18" fmla="*/ 495 w 594"/>
              <a:gd name="T19" fmla="*/ 185 h 431"/>
              <a:gd name="T20" fmla="*/ 70 w 594"/>
              <a:gd name="T21" fmla="*/ 190 h 431"/>
              <a:gd name="T22" fmla="*/ 53 w 594"/>
              <a:gd name="T23" fmla="*/ 211 h 431"/>
              <a:gd name="T24" fmla="*/ 52 w 594"/>
              <a:gd name="T25" fmla="*/ 237 h 431"/>
              <a:gd name="T26" fmla="*/ 67 w 594"/>
              <a:gd name="T27" fmla="*/ 257 h 431"/>
              <a:gd name="T28" fmla="*/ 92 w 594"/>
              <a:gd name="T29" fmla="*/ 264 h 431"/>
              <a:gd name="T30" fmla="*/ 116 w 594"/>
              <a:gd name="T31" fmla="*/ 257 h 431"/>
              <a:gd name="T32" fmla="*/ 130 w 594"/>
              <a:gd name="T33" fmla="*/ 237 h 431"/>
              <a:gd name="T34" fmla="*/ 130 w 594"/>
              <a:gd name="T35" fmla="*/ 211 h 431"/>
              <a:gd name="T36" fmla="*/ 113 w 594"/>
              <a:gd name="T37" fmla="*/ 190 h 431"/>
              <a:gd name="T38" fmla="*/ 82 w 594"/>
              <a:gd name="T39" fmla="*/ 185 h 431"/>
              <a:gd name="T40" fmla="*/ 153 w 594"/>
              <a:gd name="T41" fmla="*/ 37 h 431"/>
              <a:gd name="T42" fmla="*/ 145 w 594"/>
              <a:gd name="T43" fmla="*/ 43 h 431"/>
              <a:gd name="T44" fmla="*/ 99 w 594"/>
              <a:gd name="T45" fmla="*/ 147 h 431"/>
              <a:gd name="T46" fmla="*/ 450 w 594"/>
              <a:gd name="T47" fmla="*/ 46 h 431"/>
              <a:gd name="T48" fmla="*/ 445 w 594"/>
              <a:gd name="T49" fmla="*/ 39 h 431"/>
              <a:gd name="T50" fmla="*/ 437 w 594"/>
              <a:gd name="T51" fmla="*/ 37 h 431"/>
              <a:gd name="T52" fmla="*/ 154 w 594"/>
              <a:gd name="T53" fmla="*/ 0 h 431"/>
              <a:gd name="T54" fmla="*/ 454 w 594"/>
              <a:gd name="T55" fmla="*/ 2 h 431"/>
              <a:gd name="T56" fmla="*/ 482 w 594"/>
              <a:gd name="T57" fmla="*/ 19 h 431"/>
              <a:gd name="T58" fmla="*/ 540 w 594"/>
              <a:gd name="T59" fmla="*/ 147 h 431"/>
              <a:gd name="T60" fmla="*/ 562 w 594"/>
              <a:gd name="T61" fmla="*/ 150 h 431"/>
              <a:gd name="T62" fmla="*/ 586 w 594"/>
              <a:gd name="T63" fmla="*/ 165 h 431"/>
              <a:gd name="T64" fmla="*/ 594 w 594"/>
              <a:gd name="T65" fmla="*/ 191 h 431"/>
              <a:gd name="T66" fmla="*/ 550 w 594"/>
              <a:gd name="T67" fmla="*/ 344 h 431"/>
              <a:gd name="T68" fmla="*/ 550 w 594"/>
              <a:gd name="T69" fmla="*/ 367 h 431"/>
              <a:gd name="T70" fmla="*/ 551 w 594"/>
              <a:gd name="T71" fmla="*/ 389 h 431"/>
              <a:gd name="T72" fmla="*/ 543 w 594"/>
              <a:gd name="T73" fmla="*/ 414 h 431"/>
              <a:gd name="T74" fmla="*/ 521 w 594"/>
              <a:gd name="T75" fmla="*/ 429 h 431"/>
              <a:gd name="T76" fmla="*/ 492 w 594"/>
              <a:gd name="T77" fmla="*/ 429 h 431"/>
              <a:gd name="T78" fmla="*/ 471 w 594"/>
              <a:gd name="T79" fmla="*/ 414 h 431"/>
              <a:gd name="T80" fmla="*/ 463 w 594"/>
              <a:gd name="T81" fmla="*/ 389 h 431"/>
              <a:gd name="T82" fmla="*/ 133 w 594"/>
              <a:gd name="T83" fmla="*/ 344 h 431"/>
              <a:gd name="T84" fmla="*/ 130 w 594"/>
              <a:gd name="T85" fmla="*/ 402 h 431"/>
              <a:gd name="T86" fmla="*/ 115 w 594"/>
              <a:gd name="T87" fmla="*/ 423 h 431"/>
              <a:gd name="T88" fmla="*/ 89 w 594"/>
              <a:gd name="T89" fmla="*/ 431 h 431"/>
              <a:gd name="T90" fmla="*/ 62 w 594"/>
              <a:gd name="T91" fmla="*/ 423 h 431"/>
              <a:gd name="T92" fmla="*/ 47 w 594"/>
              <a:gd name="T93" fmla="*/ 402 h 431"/>
              <a:gd name="T94" fmla="*/ 45 w 594"/>
              <a:gd name="T95" fmla="*/ 380 h 431"/>
              <a:gd name="T96" fmla="*/ 46 w 594"/>
              <a:gd name="T97" fmla="*/ 354 h 431"/>
              <a:gd name="T98" fmla="*/ 0 w 594"/>
              <a:gd name="T99" fmla="*/ 344 h 431"/>
              <a:gd name="T100" fmla="*/ 3 w 594"/>
              <a:gd name="T101" fmla="*/ 177 h 431"/>
              <a:gd name="T102" fmla="*/ 19 w 594"/>
              <a:gd name="T103" fmla="*/ 156 h 431"/>
              <a:gd name="T104" fmla="*/ 47 w 594"/>
              <a:gd name="T105" fmla="*/ 147 h 431"/>
              <a:gd name="T106" fmla="*/ 103 w 594"/>
              <a:gd name="T107" fmla="*/ 32 h 431"/>
              <a:gd name="T108" fmla="*/ 123 w 594"/>
              <a:gd name="T109" fmla="*/ 9 h 431"/>
              <a:gd name="T110" fmla="*/ 154 w 594"/>
              <a:gd name="T111" fmla="*/ 0 h 4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</a:cxnLst>
            <a:rect l="0" t="0" r="r" b="b"/>
            <a:pathLst>
              <a:path w="594" h="431">
                <a:moveTo>
                  <a:pt x="495" y="185"/>
                </a:moveTo>
                <a:lnTo>
                  <a:pt x="482" y="190"/>
                </a:lnTo>
                <a:lnTo>
                  <a:pt x="472" y="199"/>
                </a:lnTo>
                <a:lnTo>
                  <a:pt x="465" y="211"/>
                </a:lnTo>
                <a:lnTo>
                  <a:pt x="463" y="225"/>
                </a:lnTo>
                <a:lnTo>
                  <a:pt x="465" y="237"/>
                </a:lnTo>
                <a:lnTo>
                  <a:pt x="470" y="248"/>
                </a:lnTo>
                <a:lnTo>
                  <a:pt x="480" y="257"/>
                </a:lnTo>
                <a:lnTo>
                  <a:pt x="491" y="262"/>
                </a:lnTo>
                <a:lnTo>
                  <a:pt x="504" y="264"/>
                </a:lnTo>
                <a:lnTo>
                  <a:pt x="517" y="262"/>
                </a:lnTo>
                <a:lnTo>
                  <a:pt x="528" y="257"/>
                </a:lnTo>
                <a:lnTo>
                  <a:pt x="537" y="248"/>
                </a:lnTo>
                <a:lnTo>
                  <a:pt x="544" y="237"/>
                </a:lnTo>
                <a:lnTo>
                  <a:pt x="546" y="225"/>
                </a:lnTo>
                <a:lnTo>
                  <a:pt x="543" y="211"/>
                </a:lnTo>
                <a:lnTo>
                  <a:pt x="536" y="199"/>
                </a:lnTo>
                <a:lnTo>
                  <a:pt x="526" y="190"/>
                </a:lnTo>
                <a:lnTo>
                  <a:pt x="512" y="185"/>
                </a:lnTo>
                <a:lnTo>
                  <a:pt x="495" y="185"/>
                </a:lnTo>
                <a:close/>
                <a:moveTo>
                  <a:pt x="82" y="185"/>
                </a:moveTo>
                <a:lnTo>
                  <a:pt x="70" y="190"/>
                </a:lnTo>
                <a:lnTo>
                  <a:pt x="59" y="199"/>
                </a:lnTo>
                <a:lnTo>
                  <a:pt x="53" y="211"/>
                </a:lnTo>
                <a:lnTo>
                  <a:pt x="50" y="225"/>
                </a:lnTo>
                <a:lnTo>
                  <a:pt x="52" y="237"/>
                </a:lnTo>
                <a:lnTo>
                  <a:pt x="58" y="248"/>
                </a:lnTo>
                <a:lnTo>
                  <a:pt x="67" y="257"/>
                </a:lnTo>
                <a:lnTo>
                  <a:pt x="78" y="262"/>
                </a:lnTo>
                <a:lnTo>
                  <a:pt x="92" y="264"/>
                </a:lnTo>
                <a:lnTo>
                  <a:pt x="104" y="262"/>
                </a:lnTo>
                <a:lnTo>
                  <a:pt x="116" y="257"/>
                </a:lnTo>
                <a:lnTo>
                  <a:pt x="125" y="248"/>
                </a:lnTo>
                <a:lnTo>
                  <a:pt x="130" y="237"/>
                </a:lnTo>
                <a:lnTo>
                  <a:pt x="133" y="225"/>
                </a:lnTo>
                <a:lnTo>
                  <a:pt x="130" y="211"/>
                </a:lnTo>
                <a:lnTo>
                  <a:pt x="123" y="199"/>
                </a:lnTo>
                <a:lnTo>
                  <a:pt x="113" y="190"/>
                </a:lnTo>
                <a:lnTo>
                  <a:pt x="100" y="185"/>
                </a:lnTo>
                <a:lnTo>
                  <a:pt x="82" y="185"/>
                </a:lnTo>
                <a:close/>
                <a:moveTo>
                  <a:pt x="156" y="37"/>
                </a:moveTo>
                <a:lnTo>
                  <a:pt x="153" y="37"/>
                </a:lnTo>
                <a:lnTo>
                  <a:pt x="148" y="39"/>
                </a:lnTo>
                <a:lnTo>
                  <a:pt x="145" y="43"/>
                </a:lnTo>
                <a:lnTo>
                  <a:pt x="143" y="46"/>
                </a:lnTo>
                <a:lnTo>
                  <a:pt x="99" y="147"/>
                </a:lnTo>
                <a:lnTo>
                  <a:pt x="495" y="147"/>
                </a:lnTo>
                <a:lnTo>
                  <a:pt x="450" y="46"/>
                </a:lnTo>
                <a:lnTo>
                  <a:pt x="448" y="43"/>
                </a:lnTo>
                <a:lnTo>
                  <a:pt x="445" y="39"/>
                </a:lnTo>
                <a:lnTo>
                  <a:pt x="441" y="37"/>
                </a:lnTo>
                <a:lnTo>
                  <a:pt x="437" y="37"/>
                </a:lnTo>
                <a:lnTo>
                  <a:pt x="156" y="37"/>
                </a:lnTo>
                <a:close/>
                <a:moveTo>
                  <a:pt x="154" y="0"/>
                </a:moveTo>
                <a:lnTo>
                  <a:pt x="439" y="0"/>
                </a:lnTo>
                <a:lnTo>
                  <a:pt x="454" y="2"/>
                </a:lnTo>
                <a:lnTo>
                  <a:pt x="469" y="9"/>
                </a:lnTo>
                <a:lnTo>
                  <a:pt x="482" y="19"/>
                </a:lnTo>
                <a:lnTo>
                  <a:pt x="490" y="32"/>
                </a:lnTo>
                <a:lnTo>
                  <a:pt x="540" y="147"/>
                </a:lnTo>
                <a:lnTo>
                  <a:pt x="548" y="147"/>
                </a:lnTo>
                <a:lnTo>
                  <a:pt x="562" y="150"/>
                </a:lnTo>
                <a:lnTo>
                  <a:pt x="575" y="156"/>
                </a:lnTo>
                <a:lnTo>
                  <a:pt x="586" y="165"/>
                </a:lnTo>
                <a:lnTo>
                  <a:pt x="592" y="177"/>
                </a:lnTo>
                <a:lnTo>
                  <a:pt x="594" y="191"/>
                </a:lnTo>
                <a:lnTo>
                  <a:pt x="594" y="344"/>
                </a:lnTo>
                <a:lnTo>
                  <a:pt x="550" y="344"/>
                </a:lnTo>
                <a:lnTo>
                  <a:pt x="550" y="354"/>
                </a:lnTo>
                <a:lnTo>
                  <a:pt x="550" y="367"/>
                </a:lnTo>
                <a:lnTo>
                  <a:pt x="551" y="380"/>
                </a:lnTo>
                <a:lnTo>
                  <a:pt x="551" y="389"/>
                </a:lnTo>
                <a:lnTo>
                  <a:pt x="549" y="402"/>
                </a:lnTo>
                <a:lnTo>
                  <a:pt x="543" y="414"/>
                </a:lnTo>
                <a:lnTo>
                  <a:pt x="532" y="423"/>
                </a:lnTo>
                <a:lnTo>
                  <a:pt x="521" y="429"/>
                </a:lnTo>
                <a:lnTo>
                  <a:pt x="507" y="431"/>
                </a:lnTo>
                <a:lnTo>
                  <a:pt x="492" y="429"/>
                </a:lnTo>
                <a:lnTo>
                  <a:pt x="481" y="423"/>
                </a:lnTo>
                <a:lnTo>
                  <a:pt x="471" y="414"/>
                </a:lnTo>
                <a:lnTo>
                  <a:pt x="465" y="402"/>
                </a:lnTo>
                <a:lnTo>
                  <a:pt x="463" y="389"/>
                </a:lnTo>
                <a:lnTo>
                  <a:pt x="463" y="344"/>
                </a:lnTo>
                <a:lnTo>
                  <a:pt x="133" y="344"/>
                </a:lnTo>
                <a:lnTo>
                  <a:pt x="133" y="389"/>
                </a:lnTo>
                <a:lnTo>
                  <a:pt x="130" y="402"/>
                </a:lnTo>
                <a:lnTo>
                  <a:pt x="124" y="414"/>
                </a:lnTo>
                <a:lnTo>
                  <a:pt x="115" y="423"/>
                </a:lnTo>
                <a:lnTo>
                  <a:pt x="102" y="429"/>
                </a:lnTo>
                <a:lnTo>
                  <a:pt x="89" y="431"/>
                </a:lnTo>
                <a:lnTo>
                  <a:pt x="75" y="429"/>
                </a:lnTo>
                <a:lnTo>
                  <a:pt x="62" y="423"/>
                </a:lnTo>
                <a:lnTo>
                  <a:pt x="53" y="414"/>
                </a:lnTo>
                <a:lnTo>
                  <a:pt x="47" y="402"/>
                </a:lnTo>
                <a:lnTo>
                  <a:pt x="45" y="389"/>
                </a:lnTo>
                <a:lnTo>
                  <a:pt x="45" y="380"/>
                </a:lnTo>
                <a:lnTo>
                  <a:pt x="45" y="367"/>
                </a:lnTo>
                <a:lnTo>
                  <a:pt x="46" y="354"/>
                </a:lnTo>
                <a:lnTo>
                  <a:pt x="46" y="344"/>
                </a:lnTo>
                <a:lnTo>
                  <a:pt x="0" y="344"/>
                </a:lnTo>
                <a:lnTo>
                  <a:pt x="0" y="191"/>
                </a:lnTo>
                <a:lnTo>
                  <a:pt x="3" y="177"/>
                </a:lnTo>
                <a:lnTo>
                  <a:pt x="9" y="165"/>
                </a:lnTo>
                <a:lnTo>
                  <a:pt x="19" y="156"/>
                </a:lnTo>
                <a:lnTo>
                  <a:pt x="32" y="150"/>
                </a:lnTo>
                <a:lnTo>
                  <a:pt x="47" y="147"/>
                </a:lnTo>
                <a:lnTo>
                  <a:pt x="53" y="147"/>
                </a:lnTo>
                <a:lnTo>
                  <a:pt x="103" y="32"/>
                </a:lnTo>
                <a:lnTo>
                  <a:pt x="112" y="19"/>
                </a:lnTo>
                <a:lnTo>
                  <a:pt x="123" y="9"/>
                </a:lnTo>
                <a:lnTo>
                  <a:pt x="138" y="2"/>
                </a:lnTo>
                <a:lnTo>
                  <a:pt x="154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58" name="Freeform 20">
            <a:extLst>
              <a:ext uri="{FF2B5EF4-FFF2-40B4-BE49-F238E27FC236}">
                <a16:creationId xmlns:a16="http://schemas.microsoft.com/office/drawing/2014/main" id="{A7C30925-6DEE-4F36-AE55-BEDDA2AB42F7}"/>
              </a:ext>
            </a:extLst>
          </xdr:cNvPr>
          <xdr:cNvSpPr>
            <a:spLocks noEditPoints="1"/>
          </xdr:cNvSpPr>
        </xdr:nvSpPr>
        <xdr:spPr bwMode="auto">
          <a:xfrm>
            <a:off x="226" y="30"/>
            <a:ext cx="51" cy="51"/>
          </a:xfrm>
          <a:custGeom>
            <a:avLst/>
            <a:gdLst>
              <a:gd name="T0" fmla="*/ 152 w 1017"/>
              <a:gd name="T1" fmla="*/ 19 h 976"/>
              <a:gd name="T2" fmla="*/ 98 w 1017"/>
              <a:gd name="T3" fmla="*/ 38 h 976"/>
              <a:gd name="T4" fmla="*/ 55 w 1017"/>
              <a:gd name="T5" fmla="*/ 73 h 976"/>
              <a:gd name="T6" fmla="*/ 27 w 1017"/>
              <a:gd name="T7" fmla="*/ 119 h 976"/>
              <a:gd name="T8" fmla="*/ 16 w 1017"/>
              <a:gd name="T9" fmla="*/ 175 h 976"/>
              <a:gd name="T10" fmla="*/ 20 w 1017"/>
              <a:gd name="T11" fmla="*/ 831 h 976"/>
              <a:gd name="T12" fmla="*/ 38 w 1017"/>
              <a:gd name="T13" fmla="*/ 882 h 976"/>
              <a:gd name="T14" fmla="*/ 75 w 1017"/>
              <a:gd name="T15" fmla="*/ 923 h 976"/>
              <a:gd name="T16" fmla="*/ 123 w 1017"/>
              <a:gd name="T17" fmla="*/ 950 h 976"/>
              <a:gd name="T18" fmla="*/ 181 w 1017"/>
              <a:gd name="T19" fmla="*/ 960 h 976"/>
              <a:gd name="T20" fmla="*/ 865 w 1017"/>
              <a:gd name="T21" fmla="*/ 957 h 976"/>
              <a:gd name="T22" fmla="*/ 918 w 1017"/>
              <a:gd name="T23" fmla="*/ 938 h 976"/>
              <a:gd name="T24" fmla="*/ 961 w 1017"/>
              <a:gd name="T25" fmla="*/ 904 h 976"/>
              <a:gd name="T26" fmla="*/ 989 w 1017"/>
              <a:gd name="T27" fmla="*/ 857 h 976"/>
              <a:gd name="T28" fmla="*/ 1000 w 1017"/>
              <a:gd name="T29" fmla="*/ 802 h 976"/>
              <a:gd name="T30" fmla="*/ 997 w 1017"/>
              <a:gd name="T31" fmla="*/ 147 h 976"/>
              <a:gd name="T32" fmla="*/ 977 w 1017"/>
              <a:gd name="T33" fmla="*/ 95 h 976"/>
              <a:gd name="T34" fmla="*/ 941 w 1017"/>
              <a:gd name="T35" fmla="*/ 54 h 976"/>
              <a:gd name="T36" fmla="*/ 893 w 1017"/>
              <a:gd name="T37" fmla="*/ 27 h 976"/>
              <a:gd name="T38" fmla="*/ 835 w 1017"/>
              <a:gd name="T39" fmla="*/ 17 h 976"/>
              <a:gd name="T40" fmla="*/ 181 w 1017"/>
              <a:gd name="T41" fmla="*/ 0 h 976"/>
              <a:gd name="T42" fmla="*/ 868 w 1017"/>
              <a:gd name="T43" fmla="*/ 3 h 976"/>
              <a:gd name="T44" fmla="*/ 927 w 1017"/>
              <a:gd name="T45" fmla="*/ 24 h 976"/>
              <a:gd name="T46" fmla="*/ 974 w 1017"/>
              <a:gd name="T47" fmla="*/ 62 h 976"/>
              <a:gd name="T48" fmla="*/ 1005 w 1017"/>
              <a:gd name="T49" fmla="*/ 113 h 976"/>
              <a:gd name="T50" fmla="*/ 1017 w 1017"/>
              <a:gd name="T51" fmla="*/ 175 h 976"/>
              <a:gd name="T52" fmla="*/ 1014 w 1017"/>
              <a:gd name="T53" fmla="*/ 834 h 976"/>
              <a:gd name="T54" fmla="*/ 992 w 1017"/>
              <a:gd name="T55" fmla="*/ 890 h 976"/>
              <a:gd name="T56" fmla="*/ 952 w 1017"/>
              <a:gd name="T57" fmla="*/ 935 h 976"/>
              <a:gd name="T58" fmla="*/ 898 w 1017"/>
              <a:gd name="T59" fmla="*/ 965 h 976"/>
              <a:gd name="T60" fmla="*/ 835 w 1017"/>
              <a:gd name="T61" fmla="*/ 976 h 976"/>
              <a:gd name="T62" fmla="*/ 149 w 1017"/>
              <a:gd name="T63" fmla="*/ 973 h 976"/>
              <a:gd name="T64" fmla="*/ 90 w 1017"/>
              <a:gd name="T65" fmla="*/ 952 h 976"/>
              <a:gd name="T66" fmla="*/ 42 w 1017"/>
              <a:gd name="T67" fmla="*/ 914 h 976"/>
              <a:gd name="T68" fmla="*/ 10 w 1017"/>
              <a:gd name="T69" fmla="*/ 863 h 976"/>
              <a:gd name="T70" fmla="*/ 0 w 1017"/>
              <a:gd name="T71" fmla="*/ 802 h 976"/>
              <a:gd name="T72" fmla="*/ 2 w 1017"/>
              <a:gd name="T73" fmla="*/ 143 h 976"/>
              <a:gd name="T74" fmla="*/ 24 w 1017"/>
              <a:gd name="T75" fmla="*/ 86 h 976"/>
              <a:gd name="T76" fmla="*/ 64 w 1017"/>
              <a:gd name="T77" fmla="*/ 41 h 976"/>
              <a:gd name="T78" fmla="*/ 118 w 1017"/>
              <a:gd name="T79" fmla="*/ 11 h 976"/>
              <a:gd name="T80" fmla="*/ 181 w 1017"/>
              <a:gd name="T81" fmla="*/ 0 h 9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</a:cxnLst>
            <a:rect l="0" t="0" r="r" b="b"/>
            <a:pathLst>
              <a:path w="1017" h="976">
                <a:moveTo>
                  <a:pt x="181" y="17"/>
                </a:moveTo>
                <a:lnTo>
                  <a:pt x="152" y="19"/>
                </a:lnTo>
                <a:lnTo>
                  <a:pt x="123" y="27"/>
                </a:lnTo>
                <a:lnTo>
                  <a:pt x="98" y="38"/>
                </a:lnTo>
                <a:lnTo>
                  <a:pt x="75" y="54"/>
                </a:lnTo>
                <a:lnTo>
                  <a:pt x="55" y="73"/>
                </a:lnTo>
                <a:lnTo>
                  <a:pt x="38" y="95"/>
                </a:lnTo>
                <a:lnTo>
                  <a:pt x="27" y="119"/>
                </a:lnTo>
                <a:lnTo>
                  <a:pt x="20" y="147"/>
                </a:lnTo>
                <a:lnTo>
                  <a:pt x="16" y="175"/>
                </a:lnTo>
                <a:lnTo>
                  <a:pt x="16" y="802"/>
                </a:lnTo>
                <a:lnTo>
                  <a:pt x="20" y="831"/>
                </a:lnTo>
                <a:lnTo>
                  <a:pt x="27" y="857"/>
                </a:lnTo>
                <a:lnTo>
                  <a:pt x="38" y="882"/>
                </a:lnTo>
                <a:lnTo>
                  <a:pt x="55" y="904"/>
                </a:lnTo>
                <a:lnTo>
                  <a:pt x="75" y="923"/>
                </a:lnTo>
                <a:lnTo>
                  <a:pt x="98" y="938"/>
                </a:lnTo>
                <a:lnTo>
                  <a:pt x="123" y="950"/>
                </a:lnTo>
                <a:lnTo>
                  <a:pt x="152" y="957"/>
                </a:lnTo>
                <a:lnTo>
                  <a:pt x="181" y="960"/>
                </a:lnTo>
                <a:lnTo>
                  <a:pt x="835" y="960"/>
                </a:lnTo>
                <a:lnTo>
                  <a:pt x="865" y="957"/>
                </a:lnTo>
                <a:lnTo>
                  <a:pt x="893" y="950"/>
                </a:lnTo>
                <a:lnTo>
                  <a:pt x="918" y="938"/>
                </a:lnTo>
                <a:lnTo>
                  <a:pt x="941" y="923"/>
                </a:lnTo>
                <a:lnTo>
                  <a:pt x="961" y="904"/>
                </a:lnTo>
                <a:lnTo>
                  <a:pt x="977" y="882"/>
                </a:lnTo>
                <a:lnTo>
                  <a:pt x="989" y="857"/>
                </a:lnTo>
                <a:lnTo>
                  <a:pt x="997" y="831"/>
                </a:lnTo>
                <a:lnTo>
                  <a:pt x="1000" y="802"/>
                </a:lnTo>
                <a:lnTo>
                  <a:pt x="1000" y="175"/>
                </a:lnTo>
                <a:lnTo>
                  <a:pt x="997" y="147"/>
                </a:lnTo>
                <a:lnTo>
                  <a:pt x="989" y="119"/>
                </a:lnTo>
                <a:lnTo>
                  <a:pt x="977" y="95"/>
                </a:lnTo>
                <a:lnTo>
                  <a:pt x="961" y="73"/>
                </a:lnTo>
                <a:lnTo>
                  <a:pt x="941" y="54"/>
                </a:lnTo>
                <a:lnTo>
                  <a:pt x="918" y="38"/>
                </a:lnTo>
                <a:lnTo>
                  <a:pt x="893" y="27"/>
                </a:lnTo>
                <a:lnTo>
                  <a:pt x="865" y="19"/>
                </a:lnTo>
                <a:lnTo>
                  <a:pt x="835" y="17"/>
                </a:lnTo>
                <a:lnTo>
                  <a:pt x="181" y="17"/>
                </a:lnTo>
                <a:close/>
                <a:moveTo>
                  <a:pt x="181" y="0"/>
                </a:moveTo>
                <a:lnTo>
                  <a:pt x="835" y="0"/>
                </a:lnTo>
                <a:lnTo>
                  <a:pt x="868" y="3"/>
                </a:lnTo>
                <a:lnTo>
                  <a:pt x="898" y="11"/>
                </a:lnTo>
                <a:lnTo>
                  <a:pt x="927" y="24"/>
                </a:lnTo>
                <a:lnTo>
                  <a:pt x="952" y="41"/>
                </a:lnTo>
                <a:lnTo>
                  <a:pt x="974" y="62"/>
                </a:lnTo>
                <a:lnTo>
                  <a:pt x="992" y="86"/>
                </a:lnTo>
                <a:lnTo>
                  <a:pt x="1005" y="113"/>
                </a:lnTo>
                <a:lnTo>
                  <a:pt x="1014" y="143"/>
                </a:lnTo>
                <a:lnTo>
                  <a:pt x="1017" y="175"/>
                </a:lnTo>
                <a:lnTo>
                  <a:pt x="1017" y="802"/>
                </a:lnTo>
                <a:lnTo>
                  <a:pt x="1014" y="834"/>
                </a:lnTo>
                <a:lnTo>
                  <a:pt x="1005" y="863"/>
                </a:lnTo>
                <a:lnTo>
                  <a:pt x="992" y="890"/>
                </a:lnTo>
                <a:lnTo>
                  <a:pt x="974" y="914"/>
                </a:lnTo>
                <a:lnTo>
                  <a:pt x="952" y="935"/>
                </a:lnTo>
                <a:lnTo>
                  <a:pt x="927" y="952"/>
                </a:lnTo>
                <a:lnTo>
                  <a:pt x="898" y="965"/>
                </a:lnTo>
                <a:lnTo>
                  <a:pt x="868" y="973"/>
                </a:lnTo>
                <a:lnTo>
                  <a:pt x="835" y="976"/>
                </a:lnTo>
                <a:lnTo>
                  <a:pt x="181" y="976"/>
                </a:lnTo>
                <a:lnTo>
                  <a:pt x="149" y="973"/>
                </a:lnTo>
                <a:lnTo>
                  <a:pt x="118" y="965"/>
                </a:lnTo>
                <a:lnTo>
                  <a:pt x="90" y="952"/>
                </a:lnTo>
                <a:lnTo>
                  <a:pt x="64" y="935"/>
                </a:lnTo>
                <a:lnTo>
                  <a:pt x="42" y="914"/>
                </a:lnTo>
                <a:lnTo>
                  <a:pt x="24" y="890"/>
                </a:lnTo>
                <a:lnTo>
                  <a:pt x="10" y="863"/>
                </a:lnTo>
                <a:lnTo>
                  <a:pt x="2" y="834"/>
                </a:lnTo>
                <a:lnTo>
                  <a:pt x="0" y="802"/>
                </a:lnTo>
                <a:lnTo>
                  <a:pt x="0" y="175"/>
                </a:lnTo>
                <a:lnTo>
                  <a:pt x="2" y="143"/>
                </a:lnTo>
                <a:lnTo>
                  <a:pt x="10" y="113"/>
                </a:lnTo>
                <a:lnTo>
                  <a:pt x="24" y="86"/>
                </a:lnTo>
                <a:lnTo>
                  <a:pt x="42" y="62"/>
                </a:lnTo>
                <a:lnTo>
                  <a:pt x="64" y="41"/>
                </a:lnTo>
                <a:lnTo>
                  <a:pt x="90" y="24"/>
                </a:lnTo>
                <a:lnTo>
                  <a:pt x="118" y="11"/>
                </a:lnTo>
                <a:lnTo>
                  <a:pt x="149" y="3"/>
                </a:lnTo>
                <a:lnTo>
                  <a:pt x="181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561974</xdr:colOff>
      <xdr:row>0</xdr:row>
      <xdr:rowOff>0</xdr:rowOff>
    </xdr:from>
    <xdr:ext cx="1575233" cy="762000"/>
    <xdr:grpSp>
      <xdr:nvGrpSpPr>
        <xdr:cNvPr id="2" name="Group 3" descr="Airplane, bus, and car">
          <a:extLst>
            <a:ext uri="{FF2B5EF4-FFF2-40B4-BE49-F238E27FC236}">
              <a16:creationId xmlns:a16="http://schemas.microsoft.com/office/drawing/2014/main" id="{90E6C9BE-5CCA-4BAF-B4B2-9EDB1189B6AE}"/>
            </a:ext>
          </a:extLst>
        </xdr:cNvPr>
        <xdr:cNvGrpSpPr>
          <a:grpSpLocks noChangeAspect="1"/>
        </xdr:cNvGrpSpPr>
      </xdr:nvGrpSpPr>
      <xdr:grpSpPr bwMode="auto">
        <a:xfrm>
          <a:off x="9277349" y="0"/>
          <a:ext cx="1575233" cy="762000"/>
          <a:chOff x="110" y="24"/>
          <a:chExt cx="173" cy="62"/>
        </a:xfrm>
      </xdr:grpSpPr>
      <xdr:sp macro="" textlink="">
        <xdr:nvSpPr>
          <xdr:cNvPr id="3" name="AutoShape 2">
            <a:extLst>
              <a:ext uri="{FF2B5EF4-FFF2-40B4-BE49-F238E27FC236}">
                <a16:creationId xmlns:a16="http://schemas.microsoft.com/office/drawing/2014/main" id="{977FBFBA-0324-4311-A5C4-321E0E33495E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110" y="24"/>
            <a:ext cx="173" cy="6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" name="Rectangle 4">
            <a:extLst>
              <a:ext uri="{FF2B5EF4-FFF2-40B4-BE49-F238E27FC236}">
                <a16:creationId xmlns:a16="http://schemas.microsoft.com/office/drawing/2014/main" id="{7856F4F6-A38B-4F63-9446-5CB2333A9319}"/>
              </a:ext>
            </a:extLst>
          </xdr:cNvPr>
          <xdr:cNvSpPr>
            <a:spLocks noChangeArrowheads="1"/>
          </xdr:cNvSpPr>
        </xdr:nvSpPr>
        <xdr:spPr bwMode="auto">
          <a:xfrm>
            <a:off x="110" y="24"/>
            <a:ext cx="173" cy="62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" name="Freeform 5">
            <a:extLst>
              <a:ext uri="{FF2B5EF4-FFF2-40B4-BE49-F238E27FC236}">
                <a16:creationId xmlns:a16="http://schemas.microsoft.com/office/drawing/2014/main" id="{0BB7C3C5-93FF-4090-95AE-651AADF290B6}"/>
              </a:ext>
            </a:extLst>
          </xdr:cNvPr>
          <xdr:cNvSpPr>
            <a:spLocks/>
          </xdr:cNvSpPr>
        </xdr:nvSpPr>
        <xdr:spPr bwMode="auto">
          <a:xfrm>
            <a:off x="110" y="25"/>
            <a:ext cx="172" cy="61"/>
          </a:xfrm>
          <a:custGeom>
            <a:avLst/>
            <a:gdLst>
              <a:gd name="T0" fmla="*/ 242 w 3443"/>
              <a:gd name="T1" fmla="*/ 0 h 1163"/>
              <a:gd name="T2" fmla="*/ 3201 w 3443"/>
              <a:gd name="T3" fmla="*/ 0 h 1163"/>
              <a:gd name="T4" fmla="*/ 3240 w 3443"/>
              <a:gd name="T5" fmla="*/ 3 h 1163"/>
              <a:gd name="T6" fmla="*/ 3277 w 3443"/>
              <a:gd name="T7" fmla="*/ 12 h 1163"/>
              <a:gd name="T8" fmla="*/ 3311 w 3443"/>
              <a:gd name="T9" fmla="*/ 26 h 1163"/>
              <a:gd name="T10" fmla="*/ 3344 w 3443"/>
              <a:gd name="T11" fmla="*/ 45 h 1163"/>
              <a:gd name="T12" fmla="*/ 3372 w 3443"/>
              <a:gd name="T13" fmla="*/ 68 h 1163"/>
              <a:gd name="T14" fmla="*/ 3396 w 3443"/>
              <a:gd name="T15" fmla="*/ 96 h 1163"/>
              <a:gd name="T16" fmla="*/ 3416 w 3443"/>
              <a:gd name="T17" fmla="*/ 126 h 1163"/>
              <a:gd name="T18" fmla="*/ 3431 w 3443"/>
              <a:gd name="T19" fmla="*/ 159 h 1163"/>
              <a:gd name="T20" fmla="*/ 3439 w 3443"/>
              <a:gd name="T21" fmla="*/ 194 h 1163"/>
              <a:gd name="T22" fmla="*/ 3443 w 3443"/>
              <a:gd name="T23" fmla="*/ 232 h 1163"/>
              <a:gd name="T24" fmla="*/ 3443 w 3443"/>
              <a:gd name="T25" fmla="*/ 931 h 1163"/>
              <a:gd name="T26" fmla="*/ 3439 w 3443"/>
              <a:gd name="T27" fmla="*/ 968 h 1163"/>
              <a:gd name="T28" fmla="*/ 3431 w 3443"/>
              <a:gd name="T29" fmla="*/ 1004 h 1163"/>
              <a:gd name="T30" fmla="*/ 3416 w 3443"/>
              <a:gd name="T31" fmla="*/ 1037 h 1163"/>
              <a:gd name="T32" fmla="*/ 3396 w 3443"/>
              <a:gd name="T33" fmla="*/ 1067 h 1163"/>
              <a:gd name="T34" fmla="*/ 3372 w 3443"/>
              <a:gd name="T35" fmla="*/ 1095 h 1163"/>
              <a:gd name="T36" fmla="*/ 3344 w 3443"/>
              <a:gd name="T37" fmla="*/ 1118 h 1163"/>
              <a:gd name="T38" fmla="*/ 3311 w 3443"/>
              <a:gd name="T39" fmla="*/ 1137 h 1163"/>
              <a:gd name="T40" fmla="*/ 3277 w 3443"/>
              <a:gd name="T41" fmla="*/ 1151 h 1163"/>
              <a:gd name="T42" fmla="*/ 3240 w 3443"/>
              <a:gd name="T43" fmla="*/ 1160 h 1163"/>
              <a:gd name="T44" fmla="*/ 3201 w 3443"/>
              <a:gd name="T45" fmla="*/ 1163 h 1163"/>
              <a:gd name="T46" fmla="*/ 242 w 3443"/>
              <a:gd name="T47" fmla="*/ 1163 h 1163"/>
              <a:gd name="T48" fmla="*/ 203 w 3443"/>
              <a:gd name="T49" fmla="*/ 1160 h 1163"/>
              <a:gd name="T50" fmla="*/ 166 w 3443"/>
              <a:gd name="T51" fmla="*/ 1151 h 1163"/>
              <a:gd name="T52" fmla="*/ 131 w 3443"/>
              <a:gd name="T53" fmla="*/ 1137 h 1163"/>
              <a:gd name="T54" fmla="*/ 100 w 3443"/>
              <a:gd name="T55" fmla="*/ 1118 h 1163"/>
              <a:gd name="T56" fmla="*/ 71 w 3443"/>
              <a:gd name="T57" fmla="*/ 1095 h 1163"/>
              <a:gd name="T58" fmla="*/ 47 w 3443"/>
              <a:gd name="T59" fmla="*/ 1067 h 1163"/>
              <a:gd name="T60" fmla="*/ 27 w 3443"/>
              <a:gd name="T61" fmla="*/ 1037 h 1163"/>
              <a:gd name="T62" fmla="*/ 13 w 3443"/>
              <a:gd name="T63" fmla="*/ 1004 h 1163"/>
              <a:gd name="T64" fmla="*/ 3 w 3443"/>
              <a:gd name="T65" fmla="*/ 968 h 1163"/>
              <a:gd name="T66" fmla="*/ 0 w 3443"/>
              <a:gd name="T67" fmla="*/ 931 h 1163"/>
              <a:gd name="T68" fmla="*/ 0 w 3443"/>
              <a:gd name="T69" fmla="*/ 232 h 1163"/>
              <a:gd name="T70" fmla="*/ 3 w 3443"/>
              <a:gd name="T71" fmla="*/ 194 h 1163"/>
              <a:gd name="T72" fmla="*/ 13 w 3443"/>
              <a:gd name="T73" fmla="*/ 159 h 1163"/>
              <a:gd name="T74" fmla="*/ 27 w 3443"/>
              <a:gd name="T75" fmla="*/ 126 h 1163"/>
              <a:gd name="T76" fmla="*/ 47 w 3443"/>
              <a:gd name="T77" fmla="*/ 96 h 1163"/>
              <a:gd name="T78" fmla="*/ 71 w 3443"/>
              <a:gd name="T79" fmla="*/ 68 h 1163"/>
              <a:gd name="T80" fmla="*/ 100 w 3443"/>
              <a:gd name="T81" fmla="*/ 45 h 1163"/>
              <a:gd name="T82" fmla="*/ 131 w 3443"/>
              <a:gd name="T83" fmla="*/ 26 h 1163"/>
              <a:gd name="T84" fmla="*/ 166 w 3443"/>
              <a:gd name="T85" fmla="*/ 12 h 1163"/>
              <a:gd name="T86" fmla="*/ 203 w 3443"/>
              <a:gd name="T87" fmla="*/ 3 h 1163"/>
              <a:gd name="T88" fmla="*/ 242 w 3443"/>
              <a:gd name="T89" fmla="*/ 0 h 116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</a:cxnLst>
            <a:rect l="0" t="0" r="r" b="b"/>
            <a:pathLst>
              <a:path w="3443" h="1163">
                <a:moveTo>
                  <a:pt x="242" y="0"/>
                </a:moveTo>
                <a:lnTo>
                  <a:pt x="3201" y="0"/>
                </a:lnTo>
                <a:lnTo>
                  <a:pt x="3240" y="3"/>
                </a:lnTo>
                <a:lnTo>
                  <a:pt x="3277" y="12"/>
                </a:lnTo>
                <a:lnTo>
                  <a:pt x="3311" y="26"/>
                </a:lnTo>
                <a:lnTo>
                  <a:pt x="3344" y="45"/>
                </a:lnTo>
                <a:lnTo>
                  <a:pt x="3372" y="68"/>
                </a:lnTo>
                <a:lnTo>
                  <a:pt x="3396" y="96"/>
                </a:lnTo>
                <a:lnTo>
                  <a:pt x="3416" y="126"/>
                </a:lnTo>
                <a:lnTo>
                  <a:pt x="3431" y="159"/>
                </a:lnTo>
                <a:lnTo>
                  <a:pt x="3439" y="194"/>
                </a:lnTo>
                <a:lnTo>
                  <a:pt x="3443" y="232"/>
                </a:lnTo>
                <a:lnTo>
                  <a:pt x="3443" y="931"/>
                </a:lnTo>
                <a:lnTo>
                  <a:pt x="3439" y="968"/>
                </a:lnTo>
                <a:lnTo>
                  <a:pt x="3431" y="1004"/>
                </a:lnTo>
                <a:lnTo>
                  <a:pt x="3416" y="1037"/>
                </a:lnTo>
                <a:lnTo>
                  <a:pt x="3396" y="1067"/>
                </a:lnTo>
                <a:lnTo>
                  <a:pt x="3372" y="1095"/>
                </a:lnTo>
                <a:lnTo>
                  <a:pt x="3344" y="1118"/>
                </a:lnTo>
                <a:lnTo>
                  <a:pt x="3311" y="1137"/>
                </a:lnTo>
                <a:lnTo>
                  <a:pt x="3277" y="1151"/>
                </a:lnTo>
                <a:lnTo>
                  <a:pt x="3240" y="1160"/>
                </a:lnTo>
                <a:lnTo>
                  <a:pt x="3201" y="1163"/>
                </a:lnTo>
                <a:lnTo>
                  <a:pt x="242" y="1163"/>
                </a:lnTo>
                <a:lnTo>
                  <a:pt x="203" y="1160"/>
                </a:lnTo>
                <a:lnTo>
                  <a:pt x="166" y="1151"/>
                </a:lnTo>
                <a:lnTo>
                  <a:pt x="131" y="1137"/>
                </a:lnTo>
                <a:lnTo>
                  <a:pt x="100" y="1118"/>
                </a:lnTo>
                <a:lnTo>
                  <a:pt x="71" y="1095"/>
                </a:lnTo>
                <a:lnTo>
                  <a:pt x="47" y="1067"/>
                </a:lnTo>
                <a:lnTo>
                  <a:pt x="27" y="1037"/>
                </a:lnTo>
                <a:lnTo>
                  <a:pt x="13" y="1004"/>
                </a:lnTo>
                <a:lnTo>
                  <a:pt x="3" y="968"/>
                </a:lnTo>
                <a:lnTo>
                  <a:pt x="0" y="931"/>
                </a:lnTo>
                <a:lnTo>
                  <a:pt x="0" y="232"/>
                </a:lnTo>
                <a:lnTo>
                  <a:pt x="3" y="194"/>
                </a:lnTo>
                <a:lnTo>
                  <a:pt x="13" y="159"/>
                </a:lnTo>
                <a:lnTo>
                  <a:pt x="27" y="126"/>
                </a:lnTo>
                <a:lnTo>
                  <a:pt x="47" y="96"/>
                </a:lnTo>
                <a:lnTo>
                  <a:pt x="71" y="68"/>
                </a:lnTo>
                <a:lnTo>
                  <a:pt x="100" y="45"/>
                </a:lnTo>
                <a:lnTo>
                  <a:pt x="131" y="26"/>
                </a:lnTo>
                <a:lnTo>
                  <a:pt x="166" y="12"/>
                </a:lnTo>
                <a:lnTo>
                  <a:pt x="203" y="3"/>
                </a:lnTo>
                <a:lnTo>
                  <a:pt x="242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6" name="Freeform 6">
            <a:extLst>
              <a:ext uri="{FF2B5EF4-FFF2-40B4-BE49-F238E27FC236}">
                <a16:creationId xmlns:a16="http://schemas.microsoft.com/office/drawing/2014/main" id="{6E5FCDC0-E022-477A-A98E-EF97C7958FC2}"/>
              </a:ext>
            </a:extLst>
          </xdr:cNvPr>
          <xdr:cNvSpPr>
            <a:spLocks noEditPoints="1"/>
          </xdr:cNvSpPr>
        </xdr:nvSpPr>
        <xdr:spPr bwMode="auto">
          <a:xfrm>
            <a:off x="120" y="35"/>
            <a:ext cx="40" cy="41"/>
          </a:xfrm>
          <a:custGeom>
            <a:avLst/>
            <a:gdLst>
              <a:gd name="T0" fmla="*/ 81 w 799"/>
              <a:gd name="T1" fmla="*/ 7 h 768"/>
              <a:gd name="T2" fmla="*/ 41 w 799"/>
              <a:gd name="T3" fmla="*/ 25 h 768"/>
              <a:gd name="T4" fmla="*/ 14 w 799"/>
              <a:gd name="T5" fmla="*/ 59 h 768"/>
              <a:gd name="T6" fmla="*/ 4 w 799"/>
              <a:gd name="T7" fmla="*/ 100 h 768"/>
              <a:gd name="T8" fmla="*/ 7 w 799"/>
              <a:gd name="T9" fmla="*/ 690 h 768"/>
              <a:gd name="T10" fmla="*/ 26 w 799"/>
              <a:gd name="T11" fmla="*/ 728 h 768"/>
              <a:gd name="T12" fmla="*/ 60 w 799"/>
              <a:gd name="T13" fmla="*/ 754 h 768"/>
              <a:gd name="T14" fmla="*/ 103 w 799"/>
              <a:gd name="T15" fmla="*/ 764 h 768"/>
              <a:gd name="T16" fmla="*/ 719 w 799"/>
              <a:gd name="T17" fmla="*/ 761 h 768"/>
              <a:gd name="T18" fmla="*/ 758 w 799"/>
              <a:gd name="T19" fmla="*/ 743 h 768"/>
              <a:gd name="T20" fmla="*/ 785 w 799"/>
              <a:gd name="T21" fmla="*/ 710 h 768"/>
              <a:gd name="T22" fmla="*/ 795 w 799"/>
              <a:gd name="T23" fmla="*/ 668 h 768"/>
              <a:gd name="T24" fmla="*/ 792 w 799"/>
              <a:gd name="T25" fmla="*/ 79 h 768"/>
              <a:gd name="T26" fmla="*/ 773 w 799"/>
              <a:gd name="T27" fmla="*/ 41 h 768"/>
              <a:gd name="T28" fmla="*/ 740 w 799"/>
              <a:gd name="T29" fmla="*/ 14 h 768"/>
              <a:gd name="T30" fmla="*/ 696 w 799"/>
              <a:gd name="T31" fmla="*/ 5 h 768"/>
              <a:gd name="T32" fmla="*/ 103 w 799"/>
              <a:gd name="T33" fmla="*/ 0 h 768"/>
              <a:gd name="T34" fmla="*/ 720 w 799"/>
              <a:gd name="T35" fmla="*/ 3 h 768"/>
              <a:gd name="T36" fmla="*/ 761 w 799"/>
              <a:gd name="T37" fmla="*/ 22 h 768"/>
              <a:gd name="T38" fmla="*/ 789 w 799"/>
              <a:gd name="T39" fmla="*/ 57 h 768"/>
              <a:gd name="T40" fmla="*/ 799 w 799"/>
              <a:gd name="T41" fmla="*/ 100 h 768"/>
              <a:gd name="T42" fmla="*/ 796 w 799"/>
              <a:gd name="T43" fmla="*/ 691 h 768"/>
              <a:gd name="T44" fmla="*/ 776 w 799"/>
              <a:gd name="T45" fmla="*/ 731 h 768"/>
              <a:gd name="T46" fmla="*/ 741 w 799"/>
              <a:gd name="T47" fmla="*/ 758 h 768"/>
              <a:gd name="T48" fmla="*/ 696 w 799"/>
              <a:gd name="T49" fmla="*/ 768 h 768"/>
              <a:gd name="T50" fmla="*/ 80 w 799"/>
              <a:gd name="T51" fmla="*/ 765 h 768"/>
              <a:gd name="T52" fmla="*/ 38 w 799"/>
              <a:gd name="T53" fmla="*/ 746 h 768"/>
              <a:gd name="T54" fmla="*/ 10 w 799"/>
              <a:gd name="T55" fmla="*/ 712 h 768"/>
              <a:gd name="T56" fmla="*/ 0 w 799"/>
              <a:gd name="T57" fmla="*/ 668 h 768"/>
              <a:gd name="T58" fmla="*/ 3 w 799"/>
              <a:gd name="T59" fmla="*/ 78 h 768"/>
              <a:gd name="T60" fmla="*/ 23 w 799"/>
              <a:gd name="T61" fmla="*/ 38 h 768"/>
              <a:gd name="T62" fmla="*/ 58 w 799"/>
              <a:gd name="T63" fmla="*/ 11 h 768"/>
              <a:gd name="T64" fmla="*/ 103 w 799"/>
              <a:gd name="T65" fmla="*/ 0 h 76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</a:cxnLst>
            <a:rect l="0" t="0" r="r" b="b"/>
            <a:pathLst>
              <a:path w="799" h="768">
                <a:moveTo>
                  <a:pt x="103" y="5"/>
                </a:moveTo>
                <a:lnTo>
                  <a:pt x="81" y="7"/>
                </a:lnTo>
                <a:lnTo>
                  <a:pt x="60" y="14"/>
                </a:lnTo>
                <a:lnTo>
                  <a:pt x="41" y="25"/>
                </a:lnTo>
                <a:lnTo>
                  <a:pt x="26" y="41"/>
                </a:lnTo>
                <a:lnTo>
                  <a:pt x="14" y="59"/>
                </a:lnTo>
                <a:lnTo>
                  <a:pt x="7" y="79"/>
                </a:lnTo>
                <a:lnTo>
                  <a:pt x="4" y="100"/>
                </a:lnTo>
                <a:lnTo>
                  <a:pt x="4" y="668"/>
                </a:lnTo>
                <a:lnTo>
                  <a:pt x="7" y="690"/>
                </a:lnTo>
                <a:lnTo>
                  <a:pt x="14" y="710"/>
                </a:lnTo>
                <a:lnTo>
                  <a:pt x="26" y="728"/>
                </a:lnTo>
                <a:lnTo>
                  <a:pt x="41" y="743"/>
                </a:lnTo>
                <a:lnTo>
                  <a:pt x="60" y="754"/>
                </a:lnTo>
                <a:lnTo>
                  <a:pt x="81" y="761"/>
                </a:lnTo>
                <a:lnTo>
                  <a:pt x="103" y="764"/>
                </a:lnTo>
                <a:lnTo>
                  <a:pt x="696" y="764"/>
                </a:lnTo>
                <a:lnTo>
                  <a:pt x="719" y="761"/>
                </a:lnTo>
                <a:lnTo>
                  <a:pt x="740" y="754"/>
                </a:lnTo>
                <a:lnTo>
                  <a:pt x="758" y="743"/>
                </a:lnTo>
                <a:lnTo>
                  <a:pt x="773" y="728"/>
                </a:lnTo>
                <a:lnTo>
                  <a:pt x="785" y="710"/>
                </a:lnTo>
                <a:lnTo>
                  <a:pt x="792" y="690"/>
                </a:lnTo>
                <a:lnTo>
                  <a:pt x="795" y="668"/>
                </a:lnTo>
                <a:lnTo>
                  <a:pt x="795" y="100"/>
                </a:lnTo>
                <a:lnTo>
                  <a:pt x="792" y="79"/>
                </a:lnTo>
                <a:lnTo>
                  <a:pt x="785" y="59"/>
                </a:lnTo>
                <a:lnTo>
                  <a:pt x="773" y="41"/>
                </a:lnTo>
                <a:lnTo>
                  <a:pt x="758" y="25"/>
                </a:lnTo>
                <a:lnTo>
                  <a:pt x="740" y="14"/>
                </a:lnTo>
                <a:lnTo>
                  <a:pt x="719" y="7"/>
                </a:lnTo>
                <a:lnTo>
                  <a:pt x="696" y="5"/>
                </a:lnTo>
                <a:lnTo>
                  <a:pt x="103" y="5"/>
                </a:lnTo>
                <a:close/>
                <a:moveTo>
                  <a:pt x="103" y="0"/>
                </a:moveTo>
                <a:lnTo>
                  <a:pt x="696" y="0"/>
                </a:lnTo>
                <a:lnTo>
                  <a:pt x="720" y="3"/>
                </a:lnTo>
                <a:lnTo>
                  <a:pt x="741" y="11"/>
                </a:lnTo>
                <a:lnTo>
                  <a:pt x="761" y="22"/>
                </a:lnTo>
                <a:lnTo>
                  <a:pt x="776" y="38"/>
                </a:lnTo>
                <a:lnTo>
                  <a:pt x="789" y="57"/>
                </a:lnTo>
                <a:lnTo>
                  <a:pt x="796" y="78"/>
                </a:lnTo>
                <a:lnTo>
                  <a:pt x="799" y="100"/>
                </a:lnTo>
                <a:lnTo>
                  <a:pt x="799" y="668"/>
                </a:lnTo>
                <a:lnTo>
                  <a:pt x="796" y="691"/>
                </a:lnTo>
                <a:lnTo>
                  <a:pt x="789" y="712"/>
                </a:lnTo>
                <a:lnTo>
                  <a:pt x="776" y="731"/>
                </a:lnTo>
                <a:lnTo>
                  <a:pt x="761" y="746"/>
                </a:lnTo>
                <a:lnTo>
                  <a:pt x="741" y="758"/>
                </a:lnTo>
                <a:lnTo>
                  <a:pt x="720" y="765"/>
                </a:lnTo>
                <a:lnTo>
                  <a:pt x="696" y="768"/>
                </a:lnTo>
                <a:lnTo>
                  <a:pt x="103" y="768"/>
                </a:lnTo>
                <a:lnTo>
                  <a:pt x="80" y="765"/>
                </a:lnTo>
                <a:lnTo>
                  <a:pt x="58" y="758"/>
                </a:lnTo>
                <a:lnTo>
                  <a:pt x="38" y="746"/>
                </a:lnTo>
                <a:lnTo>
                  <a:pt x="23" y="731"/>
                </a:lnTo>
                <a:lnTo>
                  <a:pt x="10" y="712"/>
                </a:lnTo>
                <a:lnTo>
                  <a:pt x="3" y="691"/>
                </a:lnTo>
                <a:lnTo>
                  <a:pt x="0" y="668"/>
                </a:lnTo>
                <a:lnTo>
                  <a:pt x="0" y="100"/>
                </a:lnTo>
                <a:lnTo>
                  <a:pt x="3" y="78"/>
                </a:lnTo>
                <a:lnTo>
                  <a:pt x="10" y="57"/>
                </a:lnTo>
                <a:lnTo>
                  <a:pt x="23" y="38"/>
                </a:lnTo>
                <a:lnTo>
                  <a:pt x="38" y="22"/>
                </a:lnTo>
                <a:lnTo>
                  <a:pt x="58" y="11"/>
                </a:lnTo>
                <a:lnTo>
                  <a:pt x="80" y="3"/>
                </a:lnTo>
                <a:lnTo>
                  <a:pt x="103" y="0"/>
                </a:lnTo>
                <a:close/>
              </a:path>
            </a:pathLst>
          </a:custGeom>
          <a:solidFill>
            <a:srgbClr val="BFBFB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7" name="Freeform 7">
            <a:extLst>
              <a:ext uri="{FF2B5EF4-FFF2-40B4-BE49-F238E27FC236}">
                <a16:creationId xmlns:a16="http://schemas.microsoft.com/office/drawing/2014/main" id="{89D002D1-89E3-4C18-ACEA-BB46303A912E}"/>
              </a:ext>
            </a:extLst>
          </xdr:cNvPr>
          <xdr:cNvSpPr>
            <a:spLocks noEditPoints="1"/>
          </xdr:cNvSpPr>
        </xdr:nvSpPr>
        <xdr:spPr bwMode="auto">
          <a:xfrm>
            <a:off x="119" y="34"/>
            <a:ext cx="43" cy="43"/>
          </a:xfrm>
          <a:custGeom>
            <a:avLst/>
            <a:gdLst>
              <a:gd name="T0" fmla="*/ 99 w 857"/>
              <a:gd name="T1" fmla="*/ 8 h 822"/>
              <a:gd name="T2" fmla="*/ 51 w 857"/>
              <a:gd name="T3" fmla="*/ 30 h 822"/>
              <a:gd name="T4" fmla="*/ 17 w 857"/>
              <a:gd name="T5" fmla="*/ 71 h 822"/>
              <a:gd name="T6" fmla="*/ 4 w 857"/>
              <a:gd name="T7" fmla="*/ 122 h 822"/>
              <a:gd name="T8" fmla="*/ 8 w 857"/>
              <a:gd name="T9" fmla="*/ 727 h 822"/>
              <a:gd name="T10" fmla="*/ 32 w 857"/>
              <a:gd name="T11" fmla="*/ 774 h 822"/>
              <a:gd name="T12" fmla="*/ 74 w 857"/>
              <a:gd name="T13" fmla="*/ 806 h 822"/>
              <a:gd name="T14" fmla="*/ 127 w 857"/>
              <a:gd name="T15" fmla="*/ 818 h 822"/>
              <a:gd name="T16" fmla="*/ 758 w 857"/>
              <a:gd name="T17" fmla="*/ 815 h 822"/>
              <a:gd name="T18" fmla="*/ 806 w 857"/>
              <a:gd name="T19" fmla="*/ 792 h 822"/>
              <a:gd name="T20" fmla="*/ 840 w 857"/>
              <a:gd name="T21" fmla="*/ 753 h 822"/>
              <a:gd name="T22" fmla="*/ 853 w 857"/>
              <a:gd name="T23" fmla="*/ 701 h 822"/>
              <a:gd name="T24" fmla="*/ 849 w 857"/>
              <a:gd name="T25" fmla="*/ 95 h 822"/>
              <a:gd name="T26" fmla="*/ 825 w 857"/>
              <a:gd name="T27" fmla="*/ 48 h 822"/>
              <a:gd name="T28" fmla="*/ 784 w 857"/>
              <a:gd name="T29" fmla="*/ 16 h 822"/>
              <a:gd name="T30" fmla="*/ 731 w 857"/>
              <a:gd name="T31" fmla="*/ 5 h 822"/>
              <a:gd name="T32" fmla="*/ 127 w 857"/>
              <a:gd name="T33" fmla="*/ 0 h 822"/>
              <a:gd name="T34" fmla="*/ 756 w 857"/>
              <a:gd name="T35" fmla="*/ 3 h 822"/>
              <a:gd name="T36" fmla="*/ 801 w 857"/>
              <a:gd name="T37" fmla="*/ 21 h 822"/>
              <a:gd name="T38" fmla="*/ 835 w 857"/>
              <a:gd name="T39" fmla="*/ 54 h 822"/>
              <a:gd name="T40" fmla="*/ 855 w 857"/>
              <a:gd name="T41" fmla="*/ 98 h 822"/>
              <a:gd name="T42" fmla="*/ 857 w 857"/>
              <a:gd name="T43" fmla="*/ 701 h 822"/>
              <a:gd name="T44" fmla="*/ 847 w 857"/>
              <a:gd name="T45" fmla="*/ 748 h 822"/>
              <a:gd name="T46" fmla="*/ 820 w 857"/>
              <a:gd name="T47" fmla="*/ 787 h 822"/>
              <a:gd name="T48" fmla="*/ 779 w 857"/>
              <a:gd name="T49" fmla="*/ 813 h 822"/>
              <a:gd name="T50" fmla="*/ 731 w 857"/>
              <a:gd name="T51" fmla="*/ 822 h 822"/>
              <a:gd name="T52" fmla="*/ 102 w 857"/>
              <a:gd name="T53" fmla="*/ 820 h 822"/>
              <a:gd name="T54" fmla="*/ 56 w 857"/>
              <a:gd name="T55" fmla="*/ 802 h 822"/>
              <a:gd name="T56" fmla="*/ 22 w 857"/>
              <a:gd name="T57" fmla="*/ 769 h 822"/>
              <a:gd name="T58" fmla="*/ 3 w 857"/>
              <a:gd name="T59" fmla="*/ 725 h 822"/>
              <a:gd name="T60" fmla="*/ 0 w 857"/>
              <a:gd name="T61" fmla="*/ 122 h 822"/>
              <a:gd name="T62" fmla="*/ 11 w 857"/>
              <a:gd name="T63" fmla="*/ 75 h 822"/>
              <a:gd name="T64" fmla="*/ 38 w 857"/>
              <a:gd name="T65" fmla="*/ 36 h 822"/>
              <a:gd name="T66" fmla="*/ 78 w 857"/>
              <a:gd name="T67" fmla="*/ 10 h 822"/>
              <a:gd name="T68" fmla="*/ 127 w 857"/>
              <a:gd name="T69" fmla="*/ 0 h 82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</a:cxnLst>
            <a:rect l="0" t="0" r="r" b="b"/>
            <a:pathLst>
              <a:path w="857" h="822">
                <a:moveTo>
                  <a:pt x="127" y="5"/>
                </a:moveTo>
                <a:lnTo>
                  <a:pt x="99" y="8"/>
                </a:lnTo>
                <a:lnTo>
                  <a:pt x="74" y="16"/>
                </a:lnTo>
                <a:lnTo>
                  <a:pt x="51" y="30"/>
                </a:lnTo>
                <a:lnTo>
                  <a:pt x="32" y="48"/>
                </a:lnTo>
                <a:lnTo>
                  <a:pt x="17" y="71"/>
                </a:lnTo>
                <a:lnTo>
                  <a:pt x="8" y="95"/>
                </a:lnTo>
                <a:lnTo>
                  <a:pt x="4" y="122"/>
                </a:lnTo>
                <a:lnTo>
                  <a:pt x="4" y="701"/>
                </a:lnTo>
                <a:lnTo>
                  <a:pt x="8" y="727"/>
                </a:lnTo>
                <a:lnTo>
                  <a:pt x="17" y="753"/>
                </a:lnTo>
                <a:lnTo>
                  <a:pt x="32" y="774"/>
                </a:lnTo>
                <a:lnTo>
                  <a:pt x="51" y="792"/>
                </a:lnTo>
                <a:lnTo>
                  <a:pt x="74" y="806"/>
                </a:lnTo>
                <a:lnTo>
                  <a:pt x="99" y="815"/>
                </a:lnTo>
                <a:lnTo>
                  <a:pt x="127" y="818"/>
                </a:lnTo>
                <a:lnTo>
                  <a:pt x="731" y="818"/>
                </a:lnTo>
                <a:lnTo>
                  <a:pt x="758" y="815"/>
                </a:lnTo>
                <a:lnTo>
                  <a:pt x="784" y="806"/>
                </a:lnTo>
                <a:lnTo>
                  <a:pt x="806" y="792"/>
                </a:lnTo>
                <a:lnTo>
                  <a:pt x="825" y="774"/>
                </a:lnTo>
                <a:lnTo>
                  <a:pt x="840" y="753"/>
                </a:lnTo>
                <a:lnTo>
                  <a:pt x="849" y="727"/>
                </a:lnTo>
                <a:lnTo>
                  <a:pt x="853" y="701"/>
                </a:lnTo>
                <a:lnTo>
                  <a:pt x="853" y="122"/>
                </a:lnTo>
                <a:lnTo>
                  <a:pt x="849" y="95"/>
                </a:lnTo>
                <a:lnTo>
                  <a:pt x="840" y="71"/>
                </a:lnTo>
                <a:lnTo>
                  <a:pt x="825" y="48"/>
                </a:lnTo>
                <a:lnTo>
                  <a:pt x="806" y="30"/>
                </a:lnTo>
                <a:lnTo>
                  <a:pt x="784" y="16"/>
                </a:lnTo>
                <a:lnTo>
                  <a:pt x="758" y="8"/>
                </a:lnTo>
                <a:lnTo>
                  <a:pt x="731" y="5"/>
                </a:lnTo>
                <a:lnTo>
                  <a:pt x="127" y="5"/>
                </a:lnTo>
                <a:close/>
                <a:moveTo>
                  <a:pt x="127" y="0"/>
                </a:moveTo>
                <a:lnTo>
                  <a:pt x="731" y="0"/>
                </a:lnTo>
                <a:lnTo>
                  <a:pt x="756" y="3"/>
                </a:lnTo>
                <a:lnTo>
                  <a:pt x="779" y="10"/>
                </a:lnTo>
                <a:lnTo>
                  <a:pt x="801" y="21"/>
                </a:lnTo>
                <a:lnTo>
                  <a:pt x="820" y="36"/>
                </a:lnTo>
                <a:lnTo>
                  <a:pt x="835" y="54"/>
                </a:lnTo>
                <a:lnTo>
                  <a:pt x="847" y="75"/>
                </a:lnTo>
                <a:lnTo>
                  <a:pt x="855" y="98"/>
                </a:lnTo>
                <a:lnTo>
                  <a:pt x="857" y="122"/>
                </a:lnTo>
                <a:lnTo>
                  <a:pt x="857" y="701"/>
                </a:lnTo>
                <a:lnTo>
                  <a:pt x="855" y="725"/>
                </a:lnTo>
                <a:lnTo>
                  <a:pt x="847" y="748"/>
                </a:lnTo>
                <a:lnTo>
                  <a:pt x="835" y="769"/>
                </a:lnTo>
                <a:lnTo>
                  <a:pt x="820" y="787"/>
                </a:lnTo>
                <a:lnTo>
                  <a:pt x="801" y="802"/>
                </a:lnTo>
                <a:lnTo>
                  <a:pt x="779" y="813"/>
                </a:lnTo>
                <a:lnTo>
                  <a:pt x="756" y="820"/>
                </a:lnTo>
                <a:lnTo>
                  <a:pt x="731" y="822"/>
                </a:lnTo>
                <a:lnTo>
                  <a:pt x="127" y="822"/>
                </a:lnTo>
                <a:lnTo>
                  <a:pt x="102" y="820"/>
                </a:lnTo>
                <a:lnTo>
                  <a:pt x="78" y="813"/>
                </a:lnTo>
                <a:lnTo>
                  <a:pt x="56" y="802"/>
                </a:lnTo>
                <a:lnTo>
                  <a:pt x="38" y="787"/>
                </a:lnTo>
                <a:lnTo>
                  <a:pt x="22" y="769"/>
                </a:lnTo>
                <a:lnTo>
                  <a:pt x="11" y="748"/>
                </a:lnTo>
                <a:lnTo>
                  <a:pt x="3" y="725"/>
                </a:lnTo>
                <a:lnTo>
                  <a:pt x="0" y="701"/>
                </a:lnTo>
                <a:lnTo>
                  <a:pt x="0" y="122"/>
                </a:lnTo>
                <a:lnTo>
                  <a:pt x="3" y="98"/>
                </a:lnTo>
                <a:lnTo>
                  <a:pt x="11" y="75"/>
                </a:lnTo>
                <a:lnTo>
                  <a:pt x="22" y="54"/>
                </a:lnTo>
                <a:lnTo>
                  <a:pt x="38" y="36"/>
                </a:lnTo>
                <a:lnTo>
                  <a:pt x="56" y="21"/>
                </a:lnTo>
                <a:lnTo>
                  <a:pt x="78" y="10"/>
                </a:lnTo>
                <a:lnTo>
                  <a:pt x="102" y="3"/>
                </a:lnTo>
                <a:lnTo>
                  <a:pt x="127" y="0"/>
                </a:lnTo>
                <a:close/>
              </a:path>
            </a:pathLst>
          </a:custGeom>
          <a:solidFill>
            <a:srgbClr val="BFBFB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8" name="Freeform 8">
            <a:extLst>
              <a:ext uri="{FF2B5EF4-FFF2-40B4-BE49-F238E27FC236}">
                <a16:creationId xmlns:a16="http://schemas.microsoft.com/office/drawing/2014/main" id="{42797597-0ED7-44F8-B232-E73642189D77}"/>
              </a:ext>
            </a:extLst>
          </xdr:cNvPr>
          <xdr:cNvSpPr>
            <a:spLocks noEditPoints="1"/>
          </xdr:cNvSpPr>
        </xdr:nvSpPr>
        <xdr:spPr bwMode="auto">
          <a:xfrm>
            <a:off x="176" y="35"/>
            <a:ext cx="40" cy="41"/>
          </a:xfrm>
          <a:custGeom>
            <a:avLst/>
            <a:gdLst>
              <a:gd name="T0" fmla="*/ 82 w 800"/>
              <a:gd name="T1" fmla="*/ 7 h 768"/>
              <a:gd name="T2" fmla="*/ 42 w 800"/>
              <a:gd name="T3" fmla="*/ 25 h 768"/>
              <a:gd name="T4" fmla="*/ 15 w 800"/>
              <a:gd name="T5" fmla="*/ 59 h 768"/>
              <a:gd name="T6" fmla="*/ 4 w 800"/>
              <a:gd name="T7" fmla="*/ 100 h 768"/>
              <a:gd name="T8" fmla="*/ 7 w 800"/>
              <a:gd name="T9" fmla="*/ 690 h 768"/>
              <a:gd name="T10" fmla="*/ 26 w 800"/>
              <a:gd name="T11" fmla="*/ 728 h 768"/>
              <a:gd name="T12" fmla="*/ 61 w 800"/>
              <a:gd name="T13" fmla="*/ 754 h 768"/>
              <a:gd name="T14" fmla="*/ 104 w 800"/>
              <a:gd name="T15" fmla="*/ 764 h 768"/>
              <a:gd name="T16" fmla="*/ 719 w 800"/>
              <a:gd name="T17" fmla="*/ 761 h 768"/>
              <a:gd name="T18" fmla="*/ 758 w 800"/>
              <a:gd name="T19" fmla="*/ 743 h 768"/>
              <a:gd name="T20" fmla="*/ 785 w 800"/>
              <a:gd name="T21" fmla="*/ 710 h 768"/>
              <a:gd name="T22" fmla="*/ 796 w 800"/>
              <a:gd name="T23" fmla="*/ 668 h 768"/>
              <a:gd name="T24" fmla="*/ 793 w 800"/>
              <a:gd name="T25" fmla="*/ 79 h 768"/>
              <a:gd name="T26" fmla="*/ 774 w 800"/>
              <a:gd name="T27" fmla="*/ 41 h 768"/>
              <a:gd name="T28" fmla="*/ 740 w 800"/>
              <a:gd name="T29" fmla="*/ 14 h 768"/>
              <a:gd name="T30" fmla="*/ 696 w 800"/>
              <a:gd name="T31" fmla="*/ 5 h 768"/>
              <a:gd name="T32" fmla="*/ 104 w 800"/>
              <a:gd name="T33" fmla="*/ 0 h 768"/>
              <a:gd name="T34" fmla="*/ 720 w 800"/>
              <a:gd name="T35" fmla="*/ 3 h 768"/>
              <a:gd name="T36" fmla="*/ 761 w 800"/>
              <a:gd name="T37" fmla="*/ 22 h 768"/>
              <a:gd name="T38" fmla="*/ 790 w 800"/>
              <a:gd name="T39" fmla="*/ 57 h 768"/>
              <a:gd name="T40" fmla="*/ 800 w 800"/>
              <a:gd name="T41" fmla="*/ 100 h 768"/>
              <a:gd name="T42" fmla="*/ 797 w 800"/>
              <a:gd name="T43" fmla="*/ 691 h 768"/>
              <a:gd name="T44" fmla="*/ 777 w 800"/>
              <a:gd name="T45" fmla="*/ 731 h 768"/>
              <a:gd name="T46" fmla="*/ 741 w 800"/>
              <a:gd name="T47" fmla="*/ 758 h 768"/>
              <a:gd name="T48" fmla="*/ 696 w 800"/>
              <a:gd name="T49" fmla="*/ 768 h 768"/>
              <a:gd name="T50" fmla="*/ 81 w 800"/>
              <a:gd name="T51" fmla="*/ 765 h 768"/>
              <a:gd name="T52" fmla="*/ 40 w 800"/>
              <a:gd name="T53" fmla="*/ 746 h 768"/>
              <a:gd name="T54" fmla="*/ 11 w 800"/>
              <a:gd name="T55" fmla="*/ 712 h 768"/>
              <a:gd name="T56" fmla="*/ 0 w 800"/>
              <a:gd name="T57" fmla="*/ 668 h 768"/>
              <a:gd name="T58" fmla="*/ 3 w 800"/>
              <a:gd name="T59" fmla="*/ 78 h 768"/>
              <a:gd name="T60" fmla="*/ 23 w 800"/>
              <a:gd name="T61" fmla="*/ 38 h 768"/>
              <a:gd name="T62" fmla="*/ 59 w 800"/>
              <a:gd name="T63" fmla="*/ 11 h 768"/>
              <a:gd name="T64" fmla="*/ 104 w 800"/>
              <a:gd name="T65" fmla="*/ 0 h 76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</a:cxnLst>
            <a:rect l="0" t="0" r="r" b="b"/>
            <a:pathLst>
              <a:path w="800" h="768">
                <a:moveTo>
                  <a:pt x="104" y="5"/>
                </a:moveTo>
                <a:lnTo>
                  <a:pt x="82" y="7"/>
                </a:lnTo>
                <a:lnTo>
                  <a:pt x="61" y="14"/>
                </a:lnTo>
                <a:lnTo>
                  <a:pt x="42" y="25"/>
                </a:lnTo>
                <a:lnTo>
                  <a:pt x="26" y="41"/>
                </a:lnTo>
                <a:lnTo>
                  <a:pt x="15" y="59"/>
                </a:lnTo>
                <a:lnTo>
                  <a:pt x="7" y="79"/>
                </a:lnTo>
                <a:lnTo>
                  <a:pt x="4" y="100"/>
                </a:lnTo>
                <a:lnTo>
                  <a:pt x="4" y="668"/>
                </a:lnTo>
                <a:lnTo>
                  <a:pt x="7" y="690"/>
                </a:lnTo>
                <a:lnTo>
                  <a:pt x="15" y="710"/>
                </a:lnTo>
                <a:lnTo>
                  <a:pt x="26" y="728"/>
                </a:lnTo>
                <a:lnTo>
                  <a:pt x="42" y="743"/>
                </a:lnTo>
                <a:lnTo>
                  <a:pt x="61" y="754"/>
                </a:lnTo>
                <a:lnTo>
                  <a:pt x="82" y="761"/>
                </a:lnTo>
                <a:lnTo>
                  <a:pt x="104" y="764"/>
                </a:lnTo>
                <a:lnTo>
                  <a:pt x="696" y="764"/>
                </a:lnTo>
                <a:lnTo>
                  <a:pt x="719" y="761"/>
                </a:lnTo>
                <a:lnTo>
                  <a:pt x="740" y="754"/>
                </a:lnTo>
                <a:lnTo>
                  <a:pt x="758" y="743"/>
                </a:lnTo>
                <a:lnTo>
                  <a:pt x="774" y="728"/>
                </a:lnTo>
                <a:lnTo>
                  <a:pt x="785" y="710"/>
                </a:lnTo>
                <a:lnTo>
                  <a:pt x="793" y="690"/>
                </a:lnTo>
                <a:lnTo>
                  <a:pt x="796" y="668"/>
                </a:lnTo>
                <a:lnTo>
                  <a:pt x="796" y="100"/>
                </a:lnTo>
                <a:lnTo>
                  <a:pt x="793" y="79"/>
                </a:lnTo>
                <a:lnTo>
                  <a:pt x="785" y="59"/>
                </a:lnTo>
                <a:lnTo>
                  <a:pt x="774" y="41"/>
                </a:lnTo>
                <a:lnTo>
                  <a:pt x="758" y="25"/>
                </a:lnTo>
                <a:lnTo>
                  <a:pt x="740" y="14"/>
                </a:lnTo>
                <a:lnTo>
                  <a:pt x="719" y="7"/>
                </a:lnTo>
                <a:lnTo>
                  <a:pt x="696" y="5"/>
                </a:lnTo>
                <a:lnTo>
                  <a:pt x="104" y="5"/>
                </a:lnTo>
                <a:close/>
                <a:moveTo>
                  <a:pt x="104" y="0"/>
                </a:moveTo>
                <a:lnTo>
                  <a:pt x="696" y="0"/>
                </a:lnTo>
                <a:lnTo>
                  <a:pt x="720" y="3"/>
                </a:lnTo>
                <a:lnTo>
                  <a:pt x="741" y="11"/>
                </a:lnTo>
                <a:lnTo>
                  <a:pt x="761" y="22"/>
                </a:lnTo>
                <a:lnTo>
                  <a:pt x="777" y="38"/>
                </a:lnTo>
                <a:lnTo>
                  <a:pt x="790" y="57"/>
                </a:lnTo>
                <a:lnTo>
                  <a:pt x="797" y="78"/>
                </a:lnTo>
                <a:lnTo>
                  <a:pt x="800" y="100"/>
                </a:lnTo>
                <a:lnTo>
                  <a:pt x="800" y="668"/>
                </a:lnTo>
                <a:lnTo>
                  <a:pt x="797" y="691"/>
                </a:lnTo>
                <a:lnTo>
                  <a:pt x="790" y="712"/>
                </a:lnTo>
                <a:lnTo>
                  <a:pt x="777" y="731"/>
                </a:lnTo>
                <a:lnTo>
                  <a:pt x="761" y="746"/>
                </a:lnTo>
                <a:lnTo>
                  <a:pt x="741" y="758"/>
                </a:lnTo>
                <a:lnTo>
                  <a:pt x="720" y="765"/>
                </a:lnTo>
                <a:lnTo>
                  <a:pt x="696" y="768"/>
                </a:lnTo>
                <a:lnTo>
                  <a:pt x="104" y="768"/>
                </a:lnTo>
                <a:lnTo>
                  <a:pt x="81" y="765"/>
                </a:lnTo>
                <a:lnTo>
                  <a:pt x="59" y="758"/>
                </a:lnTo>
                <a:lnTo>
                  <a:pt x="40" y="746"/>
                </a:lnTo>
                <a:lnTo>
                  <a:pt x="23" y="731"/>
                </a:lnTo>
                <a:lnTo>
                  <a:pt x="11" y="712"/>
                </a:lnTo>
                <a:lnTo>
                  <a:pt x="3" y="691"/>
                </a:lnTo>
                <a:lnTo>
                  <a:pt x="0" y="668"/>
                </a:lnTo>
                <a:lnTo>
                  <a:pt x="0" y="100"/>
                </a:lnTo>
                <a:lnTo>
                  <a:pt x="3" y="78"/>
                </a:lnTo>
                <a:lnTo>
                  <a:pt x="11" y="57"/>
                </a:lnTo>
                <a:lnTo>
                  <a:pt x="23" y="38"/>
                </a:lnTo>
                <a:lnTo>
                  <a:pt x="40" y="22"/>
                </a:lnTo>
                <a:lnTo>
                  <a:pt x="59" y="11"/>
                </a:lnTo>
                <a:lnTo>
                  <a:pt x="81" y="3"/>
                </a:lnTo>
                <a:lnTo>
                  <a:pt x="104" y="0"/>
                </a:lnTo>
                <a:close/>
              </a:path>
            </a:pathLst>
          </a:custGeom>
          <a:solidFill>
            <a:srgbClr val="BFBFB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9" name="Freeform 9">
            <a:extLst>
              <a:ext uri="{FF2B5EF4-FFF2-40B4-BE49-F238E27FC236}">
                <a16:creationId xmlns:a16="http://schemas.microsoft.com/office/drawing/2014/main" id="{D38EE778-CCD9-4A3D-993E-C87784B3443D}"/>
              </a:ext>
            </a:extLst>
          </xdr:cNvPr>
          <xdr:cNvSpPr>
            <a:spLocks noEditPoints="1"/>
          </xdr:cNvSpPr>
        </xdr:nvSpPr>
        <xdr:spPr bwMode="auto">
          <a:xfrm>
            <a:off x="175" y="34"/>
            <a:ext cx="42" cy="43"/>
          </a:xfrm>
          <a:custGeom>
            <a:avLst/>
            <a:gdLst>
              <a:gd name="T0" fmla="*/ 98 w 856"/>
              <a:gd name="T1" fmla="*/ 8 h 822"/>
              <a:gd name="T2" fmla="*/ 50 w 856"/>
              <a:gd name="T3" fmla="*/ 30 h 822"/>
              <a:gd name="T4" fmla="*/ 17 w 856"/>
              <a:gd name="T5" fmla="*/ 71 h 822"/>
              <a:gd name="T6" fmla="*/ 4 w 856"/>
              <a:gd name="T7" fmla="*/ 122 h 822"/>
              <a:gd name="T8" fmla="*/ 8 w 856"/>
              <a:gd name="T9" fmla="*/ 727 h 822"/>
              <a:gd name="T10" fmla="*/ 31 w 856"/>
              <a:gd name="T11" fmla="*/ 774 h 822"/>
              <a:gd name="T12" fmla="*/ 73 w 856"/>
              <a:gd name="T13" fmla="*/ 806 h 822"/>
              <a:gd name="T14" fmla="*/ 127 w 856"/>
              <a:gd name="T15" fmla="*/ 818 h 822"/>
              <a:gd name="T16" fmla="*/ 758 w 856"/>
              <a:gd name="T17" fmla="*/ 815 h 822"/>
              <a:gd name="T18" fmla="*/ 806 w 856"/>
              <a:gd name="T19" fmla="*/ 792 h 822"/>
              <a:gd name="T20" fmla="*/ 840 w 856"/>
              <a:gd name="T21" fmla="*/ 753 h 822"/>
              <a:gd name="T22" fmla="*/ 852 w 856"/>
              <a:gd name="T23" fmla="*/ 701 h 822"/>
              <a:gd name="T24" fmla="*/ 849 w 856"/>
              <a:gd name="T25" fmla="*/ 95 h 822"/>
              <a:gd name="T26" fmla="*/ 825 w 856"/>
              <a:gd name="T27" fmla="*/ 48 h 822"/>
              <a:gd name="T28" fmla="*/ 784 w 856"/>
              <a:gd name="T29" fmla="*/ 16 h 822"/>
              <a:gd name="T30" fmla="*/ 731 w 856"/>
              <a:gd name="T31" fmla="*/ 5 h 822"/>
              <a:gd name="T32" fmla="*/ 127 w 856"/>
              <a:gd name="T33" fmla="*/ 0 h 822"/>
              <a:gd name="T34" fmla="*/ 756 w 856"/>
              <a:gd name="T35" fmla="*/ 3 h 822"/>
              <a:gd name="T36" fmla="*/ 801 w 856"/>
              <a:gd name="T37" fmla="*/ 21 h 822"/>
              <a:gd name="T38" fmla="*/ 834 w 856"/>
              <a:gd name="T39" fmla="*/ 54 h 822"/>
              <a:gd name="T40" fmla="*/ 854 w 856"/>
              <a:gd name="T41" fmla="*/ 98 h 822"/>
              <a:gd name="T42" fmla="*/ 856 w 856"/>
              <a:gd name="T43" fmla="*/ 701 h 822"/>
              <a:gd name="T44" fmla="*/ 847 w 856"/>
              <a:gd name="T45" fmla="*/ 748 h 822"/>
              <a:gd name="T46" fmla="*/ 820 w 856"/>
              <a:gd name="T47" fmla="*/ 787 h 822"/>
              <a:gd name="T48" fmla="*/ 779 w 856"/>
              <a:gd name="T49" fmla="*/ 813 h 822"/>
              <a:gd name="T50" fmla="*/ 731 w 856"/>
              <a:gd name="T51" fmla="*/ 822 h 822"/>
              <a:gd name="T52" fmla="*/ 101 w 856"/>
              <a:gd name="T53" fmla="*/ 820 h 822"/>
              <a:gd name="T54" fmla="*/ 56 w 856"/>
              <a:gd name="T55" fmla="*/ 802 h 822"/>
              <a:gd name="T56" fmla="*/ 22 w 856"/>
              <a:gd name="T57" fmla="*/ 769 h 822"/>
              <a:gd name="T58" fmla="*/ 3 w 856"/>
              <a:gd name="T59" fmla="*/ 725 h 822"/>
              <a:gd name="T60" fmla="*/ 0 w 856"/>
              <a:gd name="T61" fmla="*/ 122 h 822"/>
              <a:gd name="T62" fmla="*/ 10 w 856"/>
              <a:gd name="T63" fmla="*/ 75 h 822"/>
              <a:gd name="T64" fmla="*/ 38 w 856"/>
              <a:gd name="T65" fmla="*/ 36 h 822"/>
              <a:gd name="T66" fmla="*/ 77 w 856"/>
              <a:gd name="T67" fmla="*/ 10 h 822"/>
              <a:gd name="T68" fmla="*/ 127 w 856"/>
              <a:gd name="T69" fmla="*/ 0 h 82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</a:cxnLst>
            <a:rect l="0" t="0" r="r" b="b"/>
            <a:pathLst>
              <a:path w="856" h="822">
                <a:moveTo>
                  <a:pt x="127" y="5"/>
                </a:moveTo>
                <a:lnTo>
                  <a:pt x="98" y="8"/>
                </a:lnTo>
                <a:lnTo>
                  <a:pt x="73" y="16"/>
                </a:lnTo>
                <a:lnTo>
                  <a:pt x="50" y="30"/>
                </a:lnTo>
                <a:lnTo>
                  <a:pt x="31" y="48"/>
                </a:lnTo>
                <a:lnTo>
                  <a:pt x="17" y="71"/>
                </a:lnTo>
                <a:lnTo>
                  <a:pt x="8" y="95"/>
                </a:lnTo>
                <a:lnTo>
                  <a:pt x="4" y="122"/>
                </a:lnTo>
                <a:lnTo>
                  <a:pt x="4" y="701"/>
                </a:lnTo>
                <a:lnTo>
                  <a:pt x="8" y="727"/>
                </a:lnTo>
                <a:lnTo>
                  <a:pt x="17" y="753"/>
                </a:lnTo>
                <a:lnTo>
                  <a:pt x="31" y="774"/>
                </a:lnTo>
                <a:lnTo>
                  <a:pt x="50" y="792"/>
                </a:lnTo>
                <a:lnTo>
                  <a:pt x="73" y="806"/>
                </a:lnTo>
                <a:lnTo>
                  <a:pt x="98" y="815"/>
                </a:lnTo>
                <a:lnTo>
                  <a:pt x="127" y="818"/>
                </a:lnTo>
                <a:lnTo>
                  <a:pt x="731" y="818"/>
                </a:lnTo>
                <a:lnTo>
                  <a:pt x="758" y="815"/>
                </a:lnTo>
                <a:lnTo>
                  <a:pt x="784" y="806"/>
                </a:lnTo>
                <a:lnTo>
                  <a:pt x="806" y="792"/>
                </a:lnTo>
                <a:lnTo>
                  <a:pt x="825" y="774"/>
                </a:lnTo>
                <a:lnTo>
                  <a:pt x="840" y="753"/>
                </a:lnTo>
                <a:lnTo>
                  <a:pt x="849" y="727"/>
                </a:lnTo>
                <a:lnTo>
                  <a:pt x="852" y="701"/>
                </a:lnTo>
                <a:lnTo>
                  <a:pt x="852" y="122"/>
                </a:lnTo>
                <a:lnTo>
                  <a:pt x="849" y="95"/>
                </a:lnTo>
                <a:lnTo>
                  <a:pt x="840" y="71"/>
                </a:lnTo>
                <a:lnTo>
                  <a:pt x="825" y="48"/>
                </a:lnTo>
                <a:lnTo>
                  <a:pt x="806" y="30"/>
                </a:lnTo>
                <a:lnTo>
                  <a:pt x="784" y="16"/>
                </a:lnTo>
                <a:lnTo>
                  <a:pt x="758" y="8"/>
                </a:lnTo>
                <a:lnTo>
                  <a:pt x="731" y="5"/>
                </a:lnTo>
                <a:lnTo>
                  <a:pt x="127" y="5"/>
                </a:lnTo>
                <a:close/>
                <a:moveTo>
                  <a:pt x="127" y="0"/>
                </a:moveTo>
                <a:lnTo>
                  <a:pt x="731" y="0"/>
                </a:lnTo>
                <a:lnTo>
                  <a:pt x="756" y="3"/>
                </a:lnTo>
                <a:lnTo>
                  <a:pt x="779" y="10"/>
                </a:lnTo>
                <a:lnTo>
                  <a:pt x="801" y="21"/>
                </a:lnTo>
                <a:lnTo>
                  <a:pt x="820" y="36"/>
                </a:lnTo>
                <a:lnTo>
                  <a:pt x="834" y="54"/>
                </a:lnTo>
                <a:lnTo>
                  <a:pt x="847" y="75"/>
                </a:lnTo>
                <a:lnTo>
                  <a:pt x="854" y="98"/>
                </a:lnTo>
                <a:lnTo>
                  <a:pt x="856" y="122"/>
                </a:lnTo>
                <a:lnTo>
                  <a:pt x="856" y="701"/>
                </a:lnTo>
                <a:lnTo>
                  <a:pt x="854" y="725"/>
                </a:lnTo>
                <a:lnTo>
                  <a:pt x="847" y="748"/>
                </a:lnTo>
                <a:lnTo>
                  <a:pt x="834" y="769"/>
                </a:lnTo>
                <a:lnTo>
                  <a:pt x="820" y="787"/>
                </a:lnTo>
                <a:lnTo>
                  <a:pt x="801" y="802"/>
                </a:lnTo>
                <a:lnTo>
                  <a:pt x="779" y="813"/>
                </a:lnTo>
                <a:lnTo>
                  <a:pt x="756" y="820"/>
                </a:lnTo>
                <a:lnTo>
                  <a:pt x="731" y="822"/>
                </a:lnTo>
                <a:lnTo>
                  <a:pt x="127" y="822"/>
                </a:lnTo>
                <a:lnTo>
                  <a:pt x="101" y="820"/>
                </a:lnTo>
                <a:lnTo>
                  <a:pt x="77" y="813"/>
                </a:lnTo>
                <a:lnTo>
                  <a:pt x="56" y="802"/>
                </a:lnTo>
                <a:lnTo>
                  <a:pt x="38" y="787"/>
                </a:lnTo>
                <a:lnTo>
                  <a:pt x="22" y="769"/>
                </a:lnTo>
                <a:lnTo>
                  <a:pt x="10" y="748"/>
                </a:lnTo>
                <a:lnTo>
                  <a:pt x="3" y="725"/>
                </a:lnTo>
                <a:lnTo>
                  <a:pt x="0" y="701"/>
                </a:lnTo>
                <a:lnTo>
                  <a:pt x="0" y="122"/>
                </a:lnTo>
                <a:lnTo>
                  <a:pt x="3" y="98"/>
                </a:lnTo>
                <a:lnTo>
                  <a:pt x="10" y="75"/>
                </a:lnTo>
                <a:lnTo>
                  <a:pt x="22" y="54"/>
                </a:lnTo>
                <a:lnTo>
                  <a:pt x="38" y="36"/>
                </a:lnTo>
                <a:lnTo>
                  <a:pt x="56" y="21"/>
                </a:lnTo>
                <a:lnTo>
                  <a:pt x="77" y="10"/>
                </a:lnTo>
                <a:lnTo>
                  <a:pt x="101" y="3"/>
                </a:lnTo>
                <a:lnTo>
                  <a:pt x="127" y="0"/>
                </a:lnTo>
                <a:close/>
              </a:path>
            </a:pathLst>
          </a:custGeom>
          <a:solidFill>
            <a:srgbClr val="BFBFB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" name="Freeform 10">
            <a:extLst>
              <a:ext uri="{FF2B5EF4-FFF2-40B4-BE49-F238E27FC236}">
                <a16:creationId xmlns:a16="http://schemas.microsoft.com/office/drawing/2014/main" id="{BE6642C0-F150-4413-B275-182B5597AEDC}"/>
              </a:ext>
            </a:extLst>
          </xdr:cNvPr>
          <xdr:cNvSpPr>
            <a:spLocks noEditPoints="1"/>
          </xdr:cNvSpPr>
        </xdr:nvSpPr>
        <xdr:spPr bwMode="auto">
          <a:xfrm>
            <a:off x="232" y="35"/>
            <a:ext cx="40" cy="41"/>
          </a:xfrm>
          <a:custGeom>
            <a:avLst/>
            <a:gdLst>
              <a:gd name="T0" fmla="*/ 80 w 799"/>
              <a:gd name="T1" fmla="*/ 7 h 768"/>
              <a:gd name="T2" fmla="*/ 41 w 799"/>
              <a:gd name="T3" fmla="*/ 25 h 768"/>
              <a:gd name="T4" fmla="*/ 13 w 799"/>
              <a:gd name="T5" fmla="*/ 59 h 768"/>
              <a:gd name="T6" fmla="*/ 4 w 799"/>
              <a:gd name="T7" fmla="*/ 100 h 768"/>
              <a:gd name="T8" fmla="*/ 6 w 799"/>
              <a:gd name="T9" fmla="*/ 690 h 768"/>
              <a:gd name="T10" fmla="*/ 26 w 799"/>
              <a:gd name="T11" fmla="*/ 728 h 768"/>
              <a:gd name="T12" fmla="*/ 59 w 799"/>
              <a:gd name="T13" fmla="*/ 754 h 768"/>
              <a:gd name="T14" fmla="*/ 104 w 799"/>
              <a:gd name="T15" fmla="*/ 764 h 768"/>
              <a:gd name="T16" fmla="*/ 718 w 799"/>
              <a:gd name="T17" fmla="*/ 761 h 768"/>
              <a:gd name="T18" fmla="*/ 757 w 799"/>
              <a:gd name="T19" fmla="*/ 743 h 768"/>
              <a:gd name="T20" fmla="*/ 784 w 799"/>
              <a:gd name="T21" fmla="*/ 710 h 768"/>
              <a:gd name="T22" fmla="*/ 794 w 799"/>
              <a:gd name="T23" fmla="*/ 668 h 768"/>
              <a:gd name="T24" fmla="*/ 792 w 799"/>
              <a:gd name="T25" fmla="*/ 79 h 768"/>
              <a:gd name="T26" fmla="*/ 772 w 799"/>
              <a:gd name="T27" fmla="*/ 41 h 768"/>
              <a:gd name="T28" fmla="*/ 739 w 799"/>
              <a:gd name="T29" fmla="*/ 14 h 768"/>
              <a:gd name="T30" fmla="*/ 695 w 799"/>
              <a:gd name="T31" fmla="*/ 5 h 768"/>
              <a:gd name="T32" fmla="*/ 104 w 799"/>
              <a:gd name="T33" fmla="*/ 0 h 768"/>
              <a:gd name="T34" fmla="*/ 719 w 799"/>
              <a:gd name="T35" fmla="*/ 3 h 768"/>
              <a:gd name="T36" fmla="*/ 760 w 799"/>
              <a:gd name="T37" fmla="*/ 22 h 768"/>
              <a:gd name="T38" fmla="*/ 788 w 799"/>
              <a:gd name="T39" fmla="*/ 57 h 768"/>
              <a:gd name="T40" fmla="*/ 799 w 799"/>
              <a:gd name="T41" fmla="*/ 100 h 768"/>
              <a:gd name="T42" fmla="*/ 797 w 799"/>
              <a:gd name="T43" fmla="*/ 691 h 768"/>
              <a:gd name="T44" fmla="*/ 776 w 799"/>
              <a:gd name="T45" fmla="*/ 731 h 768"/>
              <a:gd name="T46" fmla="*/ 741 w 799"/>
              <a:gd name="T47" fmla="*/ 758 h 768"/>
              <a:gd name="T48" fmla="*/ 695 w 799"/>
              <a:gd name="T49" fmla="*/ 768 h 768"/>
              <a:gd name="T50" fmla="*/ 79 w 799"/>
              <a:gd name="T51" fmla="*/ 765 h 768"/>
              <a:gd name="T52" fmla="*/ 39 w 799"/>
              <a:gd name="T53" fmla="*/ 746 h 768"/>
              <a:gd name="T54" fmla="*/ 10 w 799"/>
              <a:gd name="T55" fmla="*/ 712 h 768"/>
              <a:gd name="T56" fmla="*/ 0 w 799"/>
              <a:gd name="T57" fmla="*/ 668 h 768"/>
              <a:gd name="T58" fmla="*/ 2 w 799"/>
              <a:gd name="T59" fmla="*/ 78 h 768"/>
              <a:gd name="T60" fmla="*/ 22 w 799"/>
              <a:gd name="T61" fmla="*/ 38 h 768"/>
              <a:gd name="T62" fmla="*/ 57 w 799"/>
              <a:gd name="T63" fmla="*/ 11 h 768"/>
              <a:gd name="T64" fmla="*/ 104 w 799"/>
              <a:gd name="T65" fmla="*/ 0 h 76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</a:cxnLst>
            <a:rect l="0" t="0" r="r" b="b"/>
            <a:pathLst>
              <a:path w="799" h="768">
                <a:moveTo>
                  <a:pt x="104" y="5"/>
                </a:moveTo>
                <a:lnTo>
                  <a:pt x="80" y="7"/>
                </a:lnTo>
                <a:lnTo>
                  <a:pt x="59" y="14"/>
                </a:lnTo>
                <a:lnTo>
                  <a:pt x="41" y="25"/>
                </a:lnTo>
                <a:lnTo>
                  <a:pt x="26" y="41"/>
                </a:lnTo>
                <a:lnTo>
                  <a:pt x="13" y="59"/>
                </a:lnTo>
                <a:lnTo>
                  <a:pt x="6" y="79"/>
                </a:lnTo>
                <a:lnTo>
                  <a:pt x="4" y="100"/>
                </a:lnTo>
                <a:lnTo>
                  <a:pt x="4" y="668"/>
                </a:lnTo>
                <a:lnTo>
                  <a:pt x="6" y="690"/>
                </a:lnTo>
                <a:lnTo>
                  <a:pt x="13" y="710"/>
                </a:lnTo>
                <a:lnTo>
                  <a:pt x="26" y="728"/>
                </a:lnTo>
                <a:lnTo>
                  <a:pt x="41" y="743"/>
                </a:lnTo>
                <a:lnTo>
                  <a:pt x="59" y="754"/>
                </a:lnTo>
                <a:lnTo>
                  <a:pt x="80" y="761"/>
                </a:lnTo>
                <a:lnTo>
                  <a:pt x="104" y="764"/>
                </a:lnTo>
                <a:lnTo>
                  <a:pt x="695" y="764"/>
                </a:lnTo>
                <a:lnTo>
                  <a:pt x="718" y="761"/>
                </a:lnTo>
                <a:lnTo>
                  <a:pt x="739" y="754"/>
                </a:lnTo>
                <a:lnTo>
                  <a:pt x="757" y="743"/>
                </a:lnTo>
                <a:lnTo>
                  <a:pt x="772" y="728"/>
                </a:lnTo>
                <a:lnTo>
                  <a:pt x="784" y="710"/>
                </a:lnTo>
                <a:lnTo>
                  <a:pt x="792" y="690"/>
                </a:lnTo>
                <a:lnTo>
                  <a:pt x="794" y="668"/>
                </a:lnTo>
                <a:lnTo>
                  <a:pt x="794" y="100"/>
                </a:lnTo>
                <a:lnTo>
                  <a:pt x="792" y="79"/>
                </a:lnTo>
                <a:lnTo>
                  <a:pt x="784" y="59"/>
                </a:lnTo>
                <a:lnTo>
                  <a:pt x="772" y="41"/>
                </a:lnTo>
                <a:lnTo>
                  <a:pt x="757" y="25"/>
                </a:lnTo>
                <a:lnTo>
                  <a:pt x="739" y="14"/>
                </a:lnTo>
                <a:lnTo>
                  <a:pt x="718" y="7"/>
                </a:lnTo>
                <a:lnTo>
                  <a:pt x="695" y="5"/>
                </a:lnTo>
                <a:lnTo>
                  <a:pt x="104" y="5"/>
                </a:lnTo>
                <a:close/>
                <a:moveTo>
                  <a:pt x="104" y="0"/>
                </a:moveTo>
                <a:lnTo>
                  <a:pt x="695" y="0"/>
                </a:lnTo>
                <a:lnTo>
                  <a:pt x="719" y="3"/>
                </a:lnTo>
                <a:lnTo>
                  <a:pt x="741" y="11"/>
                </a:lnTo>
                <a:lnTo>
                  <a:pt x="760" y="22"/>
                </a:lnTo>
                <a:lnTo>
                  <a:pt x="776" y="38"/>
                </a:lnTo>
                <a:lnTo>
                  <a:pt x="788" y="57"/>
                </a:lnTo>
                <a:lnTo>
                  <a:pt x="797" y="78"/>
                </a:lnTo>
                <a:lnTo>
                  <a:pt x="799" y="100"/>
                </a:lnTo>
                <a:lnTo>
                  <a:pt x="799" y="668"/>
                </a:lnTo>
                <a:lnTo>
                  <a:pt x="797" y="691"/>
                </a:lnTo>
                <a:lnTo>
                  <a:pt x="788" y="712"/>
                </a:lnTo>
                <a:lnTo>
                  <a:pt x="776" y="731"/>
                </a:lnTo>
                <a:lnTo>
                  <a:pt x="760" y="746"/>
                </a:lnTo>
                <a:lnTo>
                  <a:pt x="741" y="758"/>
                </a:lnTo>
                <a:lnTo>
                  <a:pt x="719" y="765"/>
                </a:lnTo>
                <a:lnTo>
                  <a:pt x="695" y="768"/>
                </a:lnTo>
                <a:lnTo>
                  <a:pt x="104" y="768"/>
                </a:lnTo>
                <a:lnTo>
                  <a:pt x="79" y="765"/>
                </a:lnTo>
                <a:lnTo>
                  <a:pt x="57" y="758"/>
                </a:lnTo>
                <a:lnTo>
                  <a:pt x="39" y="746"/>
                </a:lnTo>
                <a:lnTo>
                  <a:pt x="22" y="731"/>
                </a:lnTo>
                <a:lnTo>
                  <a:pt x="10" y="712"/>
                </a:lnTo>
                <a:lnTo>
                  <a:pt x="2" y="691"/>
                </a:lnTo>
                <a:lnTo>
                  <a:pt x="0" y="668"/>
                </a:lnTo>
                <a:lnTo>
                  <a:pt x="0" y="100"/>
                </a:lnTo>
                <a:lnTo>
                  <a:pt x="2" y="78"/>
                </a:lnTo>
                <a:lnTo>
                  <a:pt x="10" y="57"/>
                </a:lnTo>
                <a:lnTo>
                  <a:pt x="22" y="38"/>
                </a:lnTo>
                <a:lnTo>
                  <a:pt x="39" y="22"/>
                </a:lnTo>
                <a:lnTo>
                  <a:pt x="57" y="11"/>
                </a:lnTo>
                <a:lnTo>
                  <a:pt x="79" y="3"/>
                </a:lnTo>
                <a:lnTo>
                  <a:pt x="104" y="0"/>
                </a:lnTo>
                <a:close/>
              </a:path>
            </a:pathLst>
          </a:custGeom>
          <a:solidFill>
            <a:srgbClr val="BFBFB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" name="Freeform 11">
            <a:extLst>
              <a:ext uri="{FF2B5EF4-FFF2-40B4-BE49-F238E27FC236}">
                <a16:creationId xmlns:a16="http://schemas.microsoft.com/office/drawing/2014/main" id="{B806B0E8-1039-4410-9CF0-A3AFD8DE8E4D}"/>
              </a:ext>
            </a:extLst>
          </xdr:cNvPr>
          <xdr:cNvSpPr>
            <a:spLocks noEditPoints="1"/>
          </xdr:cNvSpPr>
        </xdr:nvSpPr>
        <xdr:spPr bwMode="auto">
          <a:xfrm>
            <a:off x="230" y="34"/>
            <a:ext cx="43" cy="43"/>
          </a:xfrm>
          <a:custGeom>
            <a:avLst/>
            <a:gdLst>
              <a:gd name="T0" fmla="*/ 99 w 857"/>
              <a:gd name="T1" fmla="*/ 8 h 822"/>
              <a:gd name="T2" fmla="*/ 51 w 857"/>
              <a:gd name="T3" fmla="*/ 30 h 822"/>
              <a:gd name="T4" fmla="*/ 17 w 857"/>
              <a:gd name="T5" fmla="*/ 71 h 822"/>
              <a:gd name="T6" fmla="*/ 6 w 857"/>
              <a:gd name="T7" fmla="*/ 122 h 822"/>
              <a:gd name="T8" fmla="*/ 9 w 857"/>
              <a:gd name="T9" fmla="*/ 727 h 822"/>
              <a:gd name="T10" fmla="*/ 32 w 857"/>
              <a:gd name="T11" fmla="*/ 774 h 822"/>
              <a:gd name="T12" fmla="*/ 74 w 857"/>
              <a:gd name="T13" fmla="*/ 806 h 822"/>
              <a:gd name="T14" fmla="*/ 127 w 857"/>
              <a:gd name="T15" fmla="*/ 818 h 822"/>
              <a:gd name="T16" fmla="*/ 758 w 857"/>
              <a:gd name="T17" fmla="*/ 815 h 822"/>
              <a:gd name="T18" fmla="*/ 808 w 857"/>
              <a:gd name="T19" fmla="*/ 792 h 822"/>
              <a:gd name="T20" fmla="*/ 840 w 857"/>
              <a:gd name="T21" fmla="*/ 753 h 822"/>
              <a:gd name="T22" fmla="*/ 853 w 857"/>
              <a:gd name="T23" fmla="*/ 701 h 822"/>
              <a:gd name="T24" fmla="*/ 850 w 857"/>
              <a:gd name="T25" fmla="*/ 95 h 822"/>
              <a:gd name="T26" fmla="*/ 827 w 857"/>
              <a:gd name="T27" fmla="*/ 48 h 822"/>
              <a:gd name="T28" fmla="*/ 785 w 857"/>
              <a:gd name="T29" fmla="*/ 16 h 822"/>
              <a:gd name="T30" fmla="*/ 731 w 857"/>
              <a:gd name="T31" fmla="*/ 5 h 822"/>
              <a:gd name="T32" fmla="*/ 127 w 857"/>
              <a:gd name="T33" fmla="*/ 0 h 822"/>
              <a:gd name="T34" fmla="*/ 756 w 857"/>
              <a:gd name="T35" fmla="*/ 3 h 822"/>
              <a:gd name="T36" fmla="*/ 801 w 857"/>
              <a:gd name="T37" fmla="*/ 21 h 822"/>
              <a:gd name="T38" fmla="*/ 836 w 857"/>
              <a:gd name="T39" fmla="*/ 54 h 822"/>
              <a:gd name="T40" fmla="*/ 855 w 857"/>
              <a:gd name="T41" fmla="*/ 98 h 822"/>
              <a:gd name="T42" fmla="*/ 857 w 857"/>
              <a:gd name="T43" fmla="*/ 701 h 822"/>
              <a:gd name="T44" fmla="*/ 848 w 857"/>
              <a:gd name="T45" fmla="*/ 748 h 822"/>
              <a:gd name="T46" fmla="*/ 820 w 857"/>
              <a:gd name="T47" fmla="*/ 787 h 822"/>
              <a:gd name="T48" fmla="*/ 780 w 857"/>
              <a:gd name="T49" fmla="*/ 813 h 822"/>
              <a:gd name="T50" fmla="*/ 731 w 857"/>
              <a:gd name="T51" fmla="*/ 822 h 822"/>
              <a:gd name="T52" fmla="*/ 102 w 857"/>
              <a:gd name="T53" fmla="*/ 820 h 822"/>
              <a:gd name="T54" fmla="*/ 57 w 857"/>
              <a:gd name="T55" fmla="*/ 802 h 822"/>
              <a:gd name="T56" fmla="*/ 22 w 857"/>
              <a:gd name="T57" fmla="*/ 769 h 822"/>
              <a:gd name="T58" fmla="*/ 4 w 857"/>
              <a:gd name="T59" fmla="*/ 725 h 822"/>
              <a:gd name="T60" fmla="*/ 0 w 857"/>
              <a:gd name="T61" fmla="*/ 122 h 822"/>
              <a:gd name="T62" fmla="*/ 11 w 857"/>
              <a:gd name="T63" fmla="*/ 75 h 822"/>
              <a:gd name="T64" fmla="*/ 38 w 857"/>
              <a:gd name="T65" fmla="*/ 36 h 822"/>
              <a:gd name="T66" fmla="*/ 78 w 857"/>
              <a:gd name="T67" fmla="*/ 10 h 822"/>
              <a:gd name="T68" fmla="*/ 127 w 857"/>
              <a:gd name="T69" fmla="*/ 0 h 82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</a:cxnLst>
            <a:rect l="0" t="0" r="r" b="b"/>
            <a:pathLst>
              <a:path w="857" h="822">
                <a:moveTo>
                  <a:pt x="127" y="5"/>
                </a:moveTo>
                <a:lnTo>
                  <a:pt x="99" y="8"/>
                </a:lnTo>
                <a:lnTo>
                  <a:pt x="74" y="16"/>
                </a:lnTo>
                <a:lnTo>
                  <a:pt x="51" y="30"/>
                </a:lnTo>
                <a:lnTo>
                  <a:pt x="32" y="48"/>
                </a:lnTo>
                <a:lnTo>
                  <a:pt x="17" y="71"/>
                </a:lnTo>
                <a:lnTo>
                  <a:pt x="9" y="95"/>
                </a:lnTo>
                <a:lnTo>
                  <a:pt x="6" y="122"/>
                </a:lnTo>
                <a:lnTo>
                  <a:pt x="6" y="701"/>
                </a:lnTo>
                <a:lnTo>
                  <a:pt x="9" y="727"/>
                </a:lnTo>
                <a:lnTo>
                  <a:pt x="17" y="753"/>
                </a:lnTo>
                <a:lnTo>
                  <a:pt x="32" y="774"/>
                </a:lnTo>
                <a:lnTo>
                  <a:pt x="51" y="792"/>
                </a:lnTo>
                <a:lnTo>
                  <a:pt x="74" y="806"/>
                </a:lnTo>
                <a:lnTo>
                  <a:pt x="99" y="815"/>
                </a:lnTo>
                <a:lnTo>
                  <a:pt x="127" y="818"/>
                </a:lnTo>
                <a:lnTo>
                  <a:pt x="731" y="818"/>
                </a:lnTo>
                <a:lnTo>
                  <a:pt x="758" y="815"/>
                </a:lnTo>
                <a:lnTo>
                  <a:pt x="785" y="806"/>
                </a:lnTo>
                <a:lnTo>
                  <a:pt x="808" y="792"/>
                </a:lnTo>
                <a:lnTo>
                  <a:pt x="827" y="774"/>
                </a:lnTo>
                <a:lnTo>
                  <a:pt x="840" y="753"/>
                </a:lnTo>
                <a:lnTo>
                  <a:pt x="850" y="727"/>
                </a:lnTo>
                <a:lnTo>
                  <a:pt x="853" y="701"/>
                </a:lnTo>
                <a:lnTo>
                  <a:pt x="853" y="122"/>
                </a:lnTo>
                <a:lnTo>
                  <a:pt x="850" y="95"/>
                </a:lnTo>
                <a:lnTo>
                  <a:pt x="840" y="71"/>
                </a:lnTo>
                <a:lnTo>
                  <a:pt x="827" y="48"/>
                </a:lnTo>
                <a:lnTo>
                  <a:pt x="808" y="30"/>
                </a:lnTo>
                <a:lnTo>
                  <a:pt x="785" y="16"/>
                </a:lnTo>
                <a:lnTo>
                  <a:pt x="758" y="8"/>
                </a:lnTo>
                <a:lnTo>
                  <a:pt x="731" y="5"/>
                </a:lnTo>
                <a:lnTo>
                  <a:pt x="127" y="5"/>
                </a:lnTo>
                <a:close/>
                <a:moveTo>
                  <a:pt x="127" y="0"/>
                </a:moveTo>
                <a:lnTo>
                  <a:pt x="731" y="0"/>
                </a:lnTo>
                <a:lnTo>
                  <a:pt x="756" y="3"/>
                </a:lnTo>
                <a:lnTo>
                  <a:pt x="780" y="10"/>
                </a:lnTo>
                <a:lnTo>
                  <a:pt x="801" y="21"/>
                </a:lnTo>
                <a:lnTo>
                  <a:pt x="820" y="36"/>
                </a:lnTo>
                <a:lnTo>
                  <a:pt x="836" y="54"/>
                </a:lnTo>
                <a:lnTo>
                  <a:pt x="848" y="75"/>
                </a:lnTo>
                <a:lnTo>
                  <a:pt x="855" y="98"/>
                </a:lnTo>
                <a:lnTo>
                  <a:pt x="857" y="122"/>
                </a:lnTo>
                <a:lnTo>
                  <a:pt x="857" y="701"/>
                </a:lnTo>
                <a:lnTo>
                  <a:pt x="855" y="725"/>
                </a:lnTo>
                <a:lnTo>
                  <a:pt x="848" y="748"/>
                </a:lnTo>
                <a:lnTo>
                  <a:pt x="836" y="769"/>
                </a:lnTo>
                <a:lnTo>
                  <a:pt x="820" y="787"/>
                </a:lnTo>
                <a:lnTo>
                  <a:pt x="801" y="802"/>
                </a:lnTo>
                <a:lnTo>
                  <a:pt x="780" y="813"/>
                </a:lnTo>
                <a:lnTo>
                  <a:pt x="756" y="820"/>
                </a:lnTo>
                <a:lnTo>
                  <a:pt x="731" y="822"/>
                </a:lnTo>
                <a:lnTo>
                  <a:pt x="127" y="822"/>
                </a:lnTo>
                <a:lnTo>
                  <a:pt x="102" y="820"/>
                </a:lnTo>
                <a:lnTo>
                  <a:pt x="78" y="813"/>
                </a:lnTo>
                <a:lnTo>
                  <a:pt x="57" y="802"/>
                </a:lnTo>
                <a:lnTo>
                  <a:pt x="38" y="787"/>
                </a:lnTo>
                <a:lnTo>
                  <a:pt x="22" y="769"/>
                </a:lnTo>
                <a:lnTo>
                  <a:pt x="11" y="748"/>
                </a:lnTo>
                <a:lnTo>
                  <a:pt x="4" y="725"/>
                </a:lnTo>
                <a:lnTo>
                  <a:pt x="0" y="701"/>
                </a:lnTo>
                <a:lnTo>
                  <a:pt x="0" y="122"/>
                </a:lnTo>
                <a:lnTo>
                  <a:pt x="4" y="98"/>
                </a:lnTo>
                <a:lnTo>
                  <a:pt x="11" y="75"/>
                </a:lnTo>
                <a:lnTo>
                  <a:pt x="22" y="54"/>
                </a:lnTo>
                <a:lnTo>
                  <a:pt x="38" y="36"/>
                </a:lnTo>
                <a:lnTo>
                  <a:pt x="57" y="21"/>
                </a:lnTo>
                <a:lnTo>
                  <a:pt x="78" y="10"/>
                </a:lnTo>
                <a:lnTo>
                  <a:pt x="102" y="3"/>
                </a:lnTo>
                <a:lnTo>
                  <a:pt x="127" y="0"/>
                </a:lnTo>
                <a:close/>
              </a:path>
            </a:pathLst>
          </a:custGeom>
          <a:solidFill>
            <a:srgbClr val="BFBFB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2" name="Freeform 12">
            <a:extLst>
              <a:ext uri="{FF2B5EF4-FFF2-40B4-BE49-F238E27FC236}">
                <a16:creationId xmlns:a16="http://schemas.microsoft.com/office/drawing/2014/main" id="{F306750D-269B-4497-8522-EDDBAF24E1B0}"/>
              </a:ext>
            </a:extLst>
          </xdr:cNvPr>
          <xdr:cNvSpPr>
            <a:spLocks/>
          </xdr:cNvSpPr>
        </xdr:nvSpPr>
        <xdr:spPr bwMode="auto">
          <a:xfrm>
            <a:off x="125" y="41"/>
            <a:ext cx="30" cy="29"/>
          </a:xfrm>
          <a:custGeom>
            <a:avLst/>
            <a:gdLst>
              <a:gd name="T0" fmla="*/ 310 w 605"/>
              <a:gd name="T1" fmla="*/ 2 h 555"/>
              <a:gd name="T2" fmla="*/ 321 w 605"/>
              <a:gd name="T3" fmla="*/ 13 h 555"/>
              <a:gd name="T4" fmla="*/ 326 w 605"/>
              <a:gd name="T5" fmla="*/ 28 h 555"/>
              <a:gd name="T6" fmla="*/ 327 w 605"/>
              <a:gd name="T7" fmla="*/ 44 h 555"/>
              <a:gd name="T8" fmla="*/ 330 w 605"/>
              <a:gd name="T9" fmla="*/ 75 h 555"/>
              <a:gd name="T10" fmla="*/ 333 w 605"/>
              <a:gd name="T11" fmla="*/ 113 h 555"/>
              <a:gd name="T12" fmla="*/ 337 w 605"/>
              <a:gd name="T13" fmla="*/ 146 h 555"/>
              <a:gd name="T14" fmla="*/ 338 w 605"/>
              <a:gd name="T15" fmla="*/ 167 h 555"/>
              <a:gd name="T16" fmla="*/ 429 w 605"/>
              <a:gd name="T17" fmla="*/ 228 h 555"/>
              <a:gd name="T18" fmla="*/ 451 w 605"/>
              <a:gd name="T19" fmla="*/ 211 h 555"/>
              <a:gd name="T20" fmla="*/ 514 w 605"/>
              <a:gd name="T21" fmla="*/ 283 h 555"/>
              <a:gd name="T22" fmla="*/ 536 w 605"/>
              <a:gd name="T23" fmla="*/ 264 h 555"/>
              <a:gd name="T24" fmla="*/ 605 w 605"/>
              <a:gd name="T25" fmla="*/ 344 h 555"/>
              <a:gd name="T26" fmla="*/ 386 w 605"/>
              <a:gd name="T27" fmla="*/ 303 h 555"/>
              <a:gd name="T28" fmla="*/ 382 w 605"/>
              <a:gd name="T29" fmla="*/ 301 h 555"/>
              <a:gd name="T30" fmla="*/ 369 w 605"/>
              <a:gd name="T31" fmla="*/ 298 h 555"/>
              <a:gd name="T32" fmla="*/ 354 w 605"/>
              <a:gd name="T33" fmla="*/ 298 h 555"/>
              <a:gd name="T34" fmla="*/ 342 w 605"/>
              <a:gd name="T35" fmla="*/ 306 h 555"/>
              <a:gd name="T36" fmla="*/ 337 w 605"/>
              <a:gd name="T37" fmla="*/ 326 h 555"/>
              <a:gd name="T38" fmla="*/ 418 w 605"/>
              <a:gd name="T39" fmla="*/ 539 h 555"/>
              <a:gd name="T40" fmla="*/ 324 w 605"/>
              <a:gd name="T41" fmla="*/ 533 h 555"/>
              <a:gd name="T42" fmla="*/ 188 w 605"/>
              <a:gd name="T43" fmla="*/ 555 h 555"/>
              <a:gd name="T44" fmla="*/ 273 w 605"/>
              <a:gd name="T45" fmla="*/ 472 h 555"/>
              <a:gd name="T46" fmla="*/ 267 w 605"/>
              <a:gd name="T47" fmla="*/ 314 h 555"/>
              <a:gd name="T48" fmla="*/ 258 w 605"/>
              <a:gd name="T49" fmla="*/ 301 h 555"/>
              <a:gd name="T50" fmla="*/ 243 w 605"/>
              <a:gd name="T51" fmla="*/ 297 h 555"/>
              <a:gd name="T52" fmla="*/ 230 w 605"/>
              <a:gd name="T53" fmla="*/ 300 h 555"/>
              <a:gd name="T54" fmla="*/ 220 w 605"/>
              <a:gd name="T55" fmla="*/ 303 h 555"/>
              <a:gd name="T56" fmla="*/ 0 w 605"/>
              <a:gd name="T57" fmla="*/ 379 h 555"/>
              <a:gd name="T58" fmla="*/ 70 w 605"/>
              <a:gd name="T59" fmla="*/ 297 h 555"/>
              <a:gd name="T60" fmla="*/ 91 w 605"/>
              <a:gd name="T61" fmla="*/ 264 h 555"/>
              <a:gd name="T62" fmla="*/ 155 w 605"/>
              <a:gd name="T63" fmla="*/ 243 h 555"/>
              <a:gd name="T64" fmla="*/ 176 w 605"/>
              <a:gd name="T65" fmla="*/ 211 h 555"/>
              <a:gd name="T66" fmla="*/ 267 w 605"/>
              <a:gd name="T67" fmla="*/ 170 h 555"/>
              <a:gd name="T68" fmla="*/ 268 w 605"/>
              <a:gd name="T69" fmla="*/ 159 h 555"/>
              <a:gd name="T70" fmla="*/ 271 w 605"/>
              <a:gd name="T71" fmla="*/ 131 h 555"/>
              <a:gd name="T72" fmla="*/ 274 w 605"/>
              <a:gd name="T73" fmla="*/ 93 h 555"/>
              <a:gd name="T74" fmla="*/ 277 w 605"/>
              <a:gd name="T75" fmla="*/ 59 h 555"/>
              <a:gd name="T76" fmla="*/ 279 w 605"/>
              <a:gd name="T77" fmla="*/ 34 h 555"/>
              <a:gd name="T78" fmla="*/ 281 w 605"/>
              <a:gd name="T79" fmla="*/ 21 h 555"/>
              <a:gd name="T80" fmla="*/ 288 w 605"/>
              <a:gd name="T81" fmla="*/ 6 h 555"/>
              <a:gd name="T82" fmla="*/ 303 w 605"/>
              <a:gd name="T83" fmla="*/ 0 h 55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</a:cxnLst>
            <a:rect l="0" t="0" r="r" b="b"/>
            <a:pathLst>
              <a:path w="605" h="555">
                <a:moveTo>
                  <a:pt x="303" y="0"/>
                </a:moveTo>
                <a:lnTo>
                  <a:pt x="310" y="2"/>
                </a:lnTo>
                <a:lnTo>
                  <a:pt x="317" y="6"/>
                </a:lnTo>
                <a:lnTo>
                  <a:pt x="321" y="13"/>
                </a:lnTo>
                <a:lnTo>
                  <a:pt x="324" y="21"/>
                </a:lnTo>
                <a:lnTo>
                  <a:pt x="326" y="28"/>
                </a:lnTo>
                <a:lnTo>
                  <a:pt x="326" y="34"/>
                </a:lnTo>
                <a:lnTo>
                  <a:pt x="327" y="44"/>
                </a:lnTo>
                <a:lnTo>
                  <a:pt x="328" y="59"/>
                </a:lnTo>
                <a:lnTo>
                  <a:pt x="330" y="75"/>
                </a:lnTo>
                <a:lnTo>
                  <a:pt x="331" y="93"/>
                </a:lnTo>
                <a:lnTo>
                  <a:pt x="333" y="113"/>
                </a:lnTo>
                <a:lnTo>
                  <a:pt x="334" y="131"/>
                </a:lnTo>
                <a:lnTo>
                  <a:pt x="337" y="146"/>
                </a:lnTo>
                <a:lnTo>
                  <a:pt x="338" y="159"/>
                </a:lnTo>
                <a:lnTo>
                  <a:pt x="338" y="167"/>
                </a:lnTo>
                <a:lnTo>
                  <a:pt x="339" y="170"/>
                </a:lnTo>
                <a:lnTo>
                  <a:pt x="429" y="228"/>
                </a:lnTo>
                <a:lnTo>
                  <a:pt x="429" y="211"/>
                </a:lnTo>
                <a:lnTo>
                  <a:pt x="451" y="211"/>
                </a:lnTo>
                <a:lnTo>
                  <a:pt x="451" y="243"/>
                </a:lnTo>
                <a:lnTo>
                  <a:pt x="514" y="283"/>
                </a:lnTo>
                <a:lnTo>
                  <a:pt x="514" y="264"/>
                </a:lnTo>
                <a:lnTo>
                  <a:pt x="536" y="264"/>
                </a:lnTo>
                <a:lnTo>
                  <a:pt x="536" y="297"/>
                </a:lnTo>
                <a:lnTo>
                  <a:pt x="605" y="344"/>
                </a:lnTo>
                <a:lnTo>
                  <a:pt x="605" y="379"/>
                </a:lnTo>
                <a:lnTo>
                  <a:pt x="386" y="303"/>
                </a:lnTo>
                <a:lnTo>
                  <a:pt x="385" y="303"/>
                </a:lnTo>
                <a:lnTo>
                  <a:pt x="382" y="301"/>
                </a:lnTo>
                <a:lnTo>
                  <a:pt x="375" y="300"/>
                </a:lnTo>
                <a:lnTo>
                  <a:pt x="369" y="298"/>
                </a:lnTo>
                <a:lnTo>
                  <a:pt x="362" y="297"/>
                </a:lnTo>
                <a:lnTo>
                  <a:pt x="354" y="298"/>
                </a:lnTo>
                <a:lnTo>
                  <a:pt x="348" y="301"/>
                </a:lnTo>
                <a:lnTo>
                  <a:pt x="342" y="306"/>
                </a:lnTo>
                <a:lnTo>
                  <a:pt x="339" y="314"/>
                </a:lnTo>
                <a:lnTo>
                  <a:pt x="337" y="326"/>
                </a:lnTo>
                <a:lnTo>
                  <a:pt x="332" y="472"/>
                </a:lnTo>
                <a:lnTo>
                  <a:pt x="418" y="539"/>
                </a:lnTo>
                <a:lnTo>
                  <a:pt x="418" y="555"/>
                </a:lnTo>
                <a:lnTo>
                  <a:pt x="324" y="533"/>
                </a:lnTo>
                <a:lnTo>
                  <a:pt x="281" y="533"/>
                </a:lnTo>
                <a:lnTo>
                  <a:pt x="188" y="555"/>
                </a:lnTo>
                <a:lnTo>
                  <a:pt x="188" y="539"/>
                </a:lnTo>
                <a:lnTo>
                  <a:pt x="273" y="472"/>
                </a:lnTo>
                <a:lnTo>
                  <a:pt x="268" y="326"/>
                </a:lnTo>
                <a:lnTo>
                  <a:pt x="267" y="314"/>
                </a:lnTo>
                <a:lnTo>
                  <a:pt x="263" y="306"/>
                </a:lnTo>
                <a:lnTo>
                  <a:pt x="258" y="301"/>
                </a:lnTo>
                <a:lnTo>
                  <a:pt x="251" y="298"/>
                </a:lnTo>
                <a:lnTo>
                  <a:pt x="243" y="297"/>
                </a:lnTo>
                <a:lnTo>
                  <a:pt x="236" y="298"/>
                </a:lnTo>
                <a:lnTo>
                  <a:pt x="230" y="300"/>
                </a:lnTo>
                <a:lnTo>
                  <a:pt x="224" y="301"/>
                </a:lnTo>
                <a:lnTo>
                  <a:pt x="220" y="303"/>
                </a:lnTo>
                <a:lnTo>
                  <a:pt x="219" y="303"/>
                </a:lnTo>
                <a:lnTo>
                  <a:pt x="0" y="379"/>
                </a:lnTo>
                <a:lnTo>
                  <a:pt x="0" y="344"/>
                </a:lnTo>
                <a:lnTo>
                  <a:pt x="70" y="297"/>
                </a:lnTo>
                <a:lnTo>
                  <a:pt x="70" y="264"/>
                </a:lnTo>
                <a:lnTo>
                  <a:pt x="91" y="264"/>
                </a:lnTo>
                <a:lnTo>
                  <a:pt x="91" y="283"/>
                </a:lnTo>
                <a:lnTo>
                  <a:pt x="155" y="243"/>
                </a:lnTo>
                <a:lnTo>
                  <a:pt x="155" y="211"/>
                </a:lnTo>
                <a:lnTo>
                  <a:pt x="176" y="211"/>
                </a:lnTo>
                <a:lnTo>
                  <a:pt x="176" y="228"/>
                </a:lnTo>
                <a:lnTo>
                  <a:pt x="267" y="170"/>
                </a:lnTo>
                <a:lnTo>
                  <a:pt x="267" y="167"/>
                </a:lnTo>
                <a:lnTo>
                  <a:pt x="268" y="159"/>
                </a:lnTo>
                <a:lnTo>
                  <a:pt x="269" y="146"/>
                </a:lnTo>
                <a:lnTo>
                  <a:pt x="271" y="131"/>
                </a:lnTo>
                <a:lnTo>
                  <a:pt x="273" y="113"/>
                </a:lnTo>
                <a:lnTo>
                  <a:pt x="274" y="93"/>
                </a:lnTo>
                <a:lnTo>
                  <a:pt x="276" y="75"/>
                </a:lnTo>
                <a:lnTo>
                  <a:pt x="277" y="59"/>
                </a:lnTo>
                <a:lnTo>
                  <a:pt x="278" y="44"/>
                </a:lnTo>
                <a:lnTo>
                  <a:pt x="279" y="34"/>
                </a:lnTo>
                <a:lnTo>
                  <a:pt x="280" y="28"/>
                </a:lnTo>
                <a:lnTo>
                  <a:pt x="281" y="21"/>
                </a:lnTo>
                <a:lnTo>
                  <a:pt x="284" y="13"/>
                </a:lnTo>
                <a:lnTo>
                  <a:pt x="288" y="6"/>
                </a:lnTo>
                <a:lnTo>
                  <a:pt x="295" y="2"/>
                </a:lnTo>
                <a:lnTo>
                  <a:pt x="303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3" name="Freeform 13">
            <a:extLst>
              <a:ext uri="{FF2B5EF4-FFF2-40B4-BE49-F238E27FC236}">
                <a16:creationId xmlns:a16="http://schemas.microsoft.com/office/drawing/2014/main" id="{527E9409-5C5A-4519-A597-DC641974640A}"/>
              </a:ext>
            </a:extLst>
          </xdr:cNvPr>
          <xdr:cNvSpPr>
            <a:spLocks noEditPoints="1"/>
          </xdr:cNvSpPr>
        </xdr:nvSpPr>
        <xdr:spPr bwMode="auto">
          <a:xfrm>
            <a:off x="115" y="30"/>
            <a:ext cx="51" cy="51"/>
          </a:xfrm>
          <a:custGeom>
            <a:avLst/>
            <a:gdLst>
              <a:gd name="T0" fmla="*/ 152 w 1019"/>
              <a:gd name="T1" fmla="*/ 19 h 976"/>
              <a:gd name="T2" fmla="*/ 100 w 1019"/>
              <a:gd name="T3" fmla="*/ 38 h 976"/>
              <a:gd name="T4" fmla="*/ 57 w 1019"/>
              <a:gd name="T5" fmla="*/ 73 h 976"/>
              <a:gd name="T6" fmla="*/ 29 w 1019"/>
              <a:gd name="T7" fmla="*/ 119 h 976"/>
              <a:gd name="T8" fmla="*/ 18 w 1019"/>
              <a:gd name="T9" fmla="*/ 175 h 976"/>
              <a:gd name="T10" fmla="*/ 20 w 1019"/>
              <a:gd name="T11" fmla="*/ 831 h 976"/>
              <a:gd name="T12" fmla="*/ 40 w 1019"/>
              <a:gd name="T13" fmla="*/ 882 h 976"/>
              <a:gd name="T14" fmla="*/ 77 w 1019"/>
              <a:gd name="T15" fmla="*/ 923 h 976"/>
              <a:gd name="T16" fmla="*/ 125 w 1019"/>
              <a:gd name="T17" fmla="*/ 950 h 976"/>
              <a:gd name="T18" fmla="*/ 183 w 1019"/>
              <a:gd name="T19" fmla="*/ 960 h 976"/>
              <a:gd name="T20" fmla="*/ 867 w 1019"/>
              <a:gd name="T21" fmla="*/ 957 h 976"/>
              <a:gd name="T22" fmla="*/ 920 w 1019"/>
              <a:gd name="T23" fmla="*/ 938 h 976"/>
              <a:gd name="T24" fmla="*/ 963 w 1019"/>
              <a:gd name="T25" fmla="*/ 904 h 976"/>
              <a:gd name="T26" fmla="*/ 991 w 1019"/>
              <a:gd name="T27" fmla="*/ 857 h 976"/>
              <a:gd name="T28" fmla="*/ 1001 w 1019"/>
              <a:gd name="T29" fmla="*/ 802 h 976"/>
              <a:gd name="T30" fmla="*/ 999 w 1019"/>
              <a:gd name="T31" fmla="*/ 147 h 976"/>
              <a:gd name="T32" fmla="*/ 979 w 1019"/>
              <a:gd name="T33" fmla="*/ 95 h 976"/>
              <a:gd name="T34" fmla="*/ 943 w 1019"/>
              <a:gd name="T35" fmla="*/ 54 h 976"/>
              <a:gd name="T36" fmla="*/ 894 w 1019"/>
              <a:gd name="T37" fmla="*/ 27 h 976"/>
              <a:gd name="T38" fmla="*/ 837 w 1019"/>
              <a:gd name="T39" fmla="*/ 17 h 976"/>
              <a:gd name="T40" fmla="*/ 183 w 1019"/>
              <a:gd name="T41" fmla="*/ 0 h 976"/>
              <a:gd name="T42" fmla="*/ 870 w 1019"/>
              <a:gd name="T43" fmla="*/ 3 h 976"/>
              <a:gd name="T44" fmla="*/ 928 w 1019"/>
              <a:gd name="T45" fmla="*/ 24 h 976"/>
              <a:gd name="T46" fmla="*/ 976 w 1019"/>
              <a:gd name="T47" fmla="*/ 62 h 976"/>
              <a:gd name="T48" fmla="*/ 1007 w 1019"/>
              <a:gd name="T49" fmla="*/ 113 h 976"/>
              <a:gd name="T50" fmla="*/ 1019 w 1019"/>
              <a:gd name="T51" fmla="*/ 175 h 976"/>
              <a:gd name="T52" fmla="*/ 1015 w 1019"/>
              <a:gd name="T53" fmla="*/ 834 h 976"/>
              <a:gd name="T54" fmla="*/ 993 w 1019"/>
              <a:gd name="T55" fmla="*/ 890 h 976"/>
              <a:gd name="T56" fmla="*/ 954 w 1019"/>
              <a:gd name="T57" fmla="*/ 935 h 976"/>
              <a:gd name="T58" fmla="*/ 900 w 1019"/>
              <a:gd name="T59" fmla="*/ 965 h 976"/>
              <a:gd name="T60" fmla="*/ 837 w 1019"/>
              <a:gd name="T61" fmla="*/ 976 h 976"/>
              <a:gd name="T62" fmla="*/ 150 w 1019"/>
              <a:gd name="T63" fmla="*/ 973 h 976"/>
              <a:gd name="T64" fmla="*/ 91 w 1019"/>
              <a:gd name="T65" fmla="*/ 952 h 976"/>
              <a:gd name="T66" fmla="*/ 43 w 1019"/>
              <a:gd name="T67" fmla="*/ 914 h 976"/>
              <a:gd name="T68" fmla="*/ 12 w 1019"/>
              <a:gd name="T69" fmla="*/ 863 h 976"/>
              <a:gd name="T70" fmla="*/ 0 w 1019"/>
              <a:gd name="T71" fmla="*/ 802 h 976"/>
              <a:gd name="T72" fmla="*/ 4 w 1019"/>
              <a:gd name="T73" fmla="*/ 143 h 976"/>
              <a:gd name="T74" fmla="*/ 26 w 1019"/>
              <a:gd name="T75" fmla="*/ 86 h 976"/>
              <a:gd name="T76" fmla="*/ 65 w 1019"/>
              <a:gd name="T77" fmla="*/ 41 h 976"/>
              <a:gd name="T78" fmla="*/ 119 w 1019"/>
              <a:gd name="T79" fmla="*/ 11 h 976"/>
              <a:gd name="T80" fmla="*/ 183 w 1019"/>
              <a:gd name="T81" fmla="*/ 0 h 9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</a:cxnLst>
            <a:rect l="0" t="0" r="r" b="b"/>
            <a:pathLst>
              <a:path w="1019" h="976">
                <a:moveTo>
                  <a:pt x="183" y="17"/>
                </a:moveTo>
                <a:lnTo>
                  <a:pt x="152" y="19"/>
                </a:lnTo>
                <a:lnTo>
                  <a:pt x="125" y="27"/>
                </a:lnTo>
                <a:lnTo>
                  <a:pt x="100" y="38"/>
                </a:lnTo>
                <a:lnTo>
                  <a:pt x="77" y="54"/>
                </a:lnTo>
                <a:lnTo>
                  <a:pt x="57" y="73"/>
                </a:lnTo>
                <a:lnTo>
                  <a:pt x="40" y="95"/>
                </a:lnTo>
                <a:lnTo>
                  <a:pt x="29" y="119"/>
                </a:lnTo>
                <a:lnTo>
                  <a:pt x="20" y="147"/>
                </a:lnTo>
                <a:lnTo>
                  <a:pt x="18" y="175"/>
                </a:lnTo>
                <a:lnTo>
                  <a:pt x="18" y="802"/>
                </a:lnTo>
                <a:lnTo>
                  <a:pt x="20" y="831"/>
                </a:lnTo>
                <a:lnTo>
                  <a:pt x="29" y="857"/>
                </a:lnTo>
                <a:lnTo>
                  <a:pt x="40" y="882"/>
                </a:lnTo>
                <a:lnTo>
                  <a:pt x="57" y="904"/>
                </a:lnTo>
                <a:lnTo>
                  <a:pt x="77" y="923"/>
                </a:lnTo>
                <a:lnTo>
                  <a:pt x="100" y="938"/>
                </a:lnTo>
                <a:lnTo>
                  <a:pt x="125" y="950"/>
                </a:lnTo>
                <a:lnTo>
                  <a:pt x="152" y="957"/>
                </a:lnTo>
                <a:lnTo>
                  <a:pt x="183" y="960"/>
                </a:lnTo>
                <a:lnTo>
                  <a:pt x="837" y="960"/>
                </a:lnTo>
                <a:lnTo>
                  <a:pt x="867" y="957"/>
                </a:lnTo>
                <a:lnTo>
                  <a:pt x="894" y="950"/>
                </a:lnTo>
                <a:lnTo>
                  <a:pt x="920" y="938"/>
                </a:lnTo>
                <a:lnTo>
                  <a:pt x="943" y="923"/>
                </a:lnTo>
                <a:lnTo>
                  <a:pt x="963" y="904"/>
                </a:lnTo>
                <a:lnTo>
                  <a:pt x="979" y="882"/>
                </a:lnTo>
                <a:lnTo>
                  <a:pt x="991" y="857"/>
                </a:lnTo>
                <a:lnTo>
                  <a:pt x="999" y="831"/>
                </a:lnTo>
                <a:lnTo>
                  <a:pt x="1001" y="802"/>
                </a:lnTo>
                <a:lnTo>
                  <a:pt x="1001" y="175"/>
                </a:lnTo>
                <a:lnTo>
                  <a:pt x="999" y="147"/>
                </a:lnTo>
                <a:lnTo>
                  <a:pt x="991" y="119"/>
                </a:lnTo>
                <a:lnTo>
                  <a:pt x="979" y="95"/>
                </a:lnTo>
                <a:lnTo>
                  <a:pt x="963" y="73"/>
                </a:lnTo>
                <a:lnTo>
                  <a:pt x="943" y="54"/>
                </a:lnTo>
                <a:lnTo>
                  <a:pt x="920" y="38"/>
                </a:lnTo>
                <a:lnTo>
                  <a:pt x="894" y="27"/>
                </a:lnTo>
                <a:lnTo>
                  <a:pt x="867" y="19"/>
                </a:lnTo>
                <a:lnTo>
                  <a:pt x="837" y="17"/>
                </a:lnTo>
                <a:lnTo>
                  <a:pt x="183" y="17"/>
                </a:lnTo>
                <a:close/>
                <a:moveTo>
                  <a:pt x="183" y="0"/>
                </a:moveTo>
                <a:lnTo>
                  <a:pt x="837" y="0"/>
                </a:lnTo>
                <a:lnTo>
                  <a:pt x="870" y="3"/>
                </a:lnTo>
                <a:lnTo>
                  <a:pt x="900" y="11"/>
                </a:lnTo>
                <a:lnTo>
                  <a:pt x="928" y="24"/>
                </a:lnTo>
                <a:lnTo>
                  <a:pt x="954" y="41"/>
                </a:lnTo>
                <a:lnTo>
                  <a:pt x="976" y="62"/>
                </a:lnTo>
                <a:lnTo>
                  <a:pt x="993" y="86"/>
                </a:lnTo>
                <a:lnTo>
                  <a:pt x="1007" y="113"/>
                </a:lnTo>
                <a:lnTo>
                  <a:pt x="1015" y="143"/>
                </a:lnTo>
                <a:lnTo>
                  <a:pt x="1019" y="175"/>
                </a:lnTo>
                <a:lnTo>
                  <a:pt x="1019" y="802"/>
                </a:lnTo>
                <a:lnTo>
                  <a:pt x="1015" y="834"/>
                </a:lnTo>
                <a:lnTo>
                  <a:pt x="1007" y="863"/>
                </a:lnTo>
                <a:lnTo>
                  <a:pt x="993" y="890"/>
                </a:lnTo>
                <a:lnTo>
                  <a:pt x="976" y="914"/>
                </a:lnTo>
                <a:lnTo>
                  <a:pt x="954" y="935"/>
                </a:lnTo>
                <a:lnTo>
                  <a:pt x="928" y="952"/>
                </a:lnTo>
                <a:lnTo>
                  <a:pt x="900" y="965"/>
                </a:lnTo>
                <a:lnTo>
                  <a:pt x="870" y="973"/>
                </a:lnTo>
                <a:lnTo>
                  <a:pt x="837" y="976"/>
                </a:lnTo>
                <a:lnTo>
                  <a:pt x="183" y="976"/>
                </a:lnTo>
                <a:lnTo>
                  <a:pt x="150" y="973"/>
                </a:lnTo>
                <a:lnTo>
                  <a:pt x="119" y="965"/>
                </a:lnTo>
                <a:lnTo>
                  <a:pt x="91" y="952"/>
                </a:lnTo>
                <a:lnTo>
                  <a:pt x="65" y="935"/>
                </a:lnTo>
                <a:lnTo>
                  <a:pt x="43" y="914"/>
                </a:lnTo>
                <a:lnTo>
                  <a:pt x="26" y="890"/>
                </a:lnTo>
                <a:lnTo>
                  <a:pt x="12" y="863"/>
                </a:lnTo>
                <a:lnTo>
                  <a:pt x="4" y="834"/>
                </a:lnTo>
                <a:lnTo>
                  <a:pt x="0" y="802"/>
                </a:lnTo>
                <a:lnTo>
                  <a:pt x="0" y="175"/>
                </a:lnTo>
                <a:lnTo>
                  <a:pt x="4" y="143"/>
                </a:lnTo>
                <a:lnTo>
                  <a:pt x="12" y="113"/>
                </a:lnTo>
                <a:lnTo>
                  <a:pt x="26" y="86"/>
                </a:lnTo>
                <a:lnTo>
                  <a:pt x="43" y="62"/>
                </a:lnTo>
                <a:lnTo>
                  <a:pt x="65" y="41"/>
                </a:lnTo>
                <a:lnTo>
                  <a:pt x="91" y="24"/>
                </a:lnTo>
                <a:lnTo>
                  <a:pt x="119" y="11"/>
                </a:lnTo>
                <a:lnTo>
                  <a:pt x="150" y="3"/>
                </a:lnTo>
                <a:lnTo>
                  <a:pt x="183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4" name="Freeform 14">
            <a:extLst>
              <a:ext uri="{FF2B5EF4-FFF2-40B4-BE49-F238E27FC236}">
                <a16:creationId xmlns:a16="http://schemas.microsoft.com/office/drawing/2014/main" id="{16D91B1B-CAB0-49A5-AFE9-1B9EBE7B5B62}"/>
              </a:ext>
            </a:extLst>
          </xdr:cNvPr>
          <xdr:cNvSpPr>
            <a:spLocks noEditPoints="1"/>
          </xdr:cNvSpPr>
        </xdr:nvSpPr>
        <xdr:spPr bwMode="auto">
          <a:xfrm>
            <a:off x="186" y="58"/>
            <a:ext cx="20" cy="7"/>
          </a:xfrm>
          <a:custGeom>
            <a:avLst/>
            <a:gdLst>
              <a:gd name="T0" fmla="*/ 336 w 408"/>
              <a:gd name="T1" fmla="*/ 56 h 141"/>
              <a:gd name="T2" fmla="*/ 321 w 408"/>
              <a:gd name="T3" fmla="*/ 70 h 141"/>
              <a:gd name="T4" fmla="*/ 321 w 408"/>
              <a:gd name="T5" fmla="*/ 91 h 141"/>
              <a:gd name="T6" fmla="*/ 336 w 408"/>
              <a:gd name="T7" fmla="*/ 105 h 141"/>
              <a:gd name="T8" fmla="*/ 358 w 408"/>
              <a:gd name="T9" fmla="*/ 105 h 141"/>
              <a:gd name="T10" fmla="*/ 372 w 408"/>
              <a:gd name="T11" fmla="*/ 91 h 141"/>
              <a:gd name="T12" fmla="*/ 372 w 408"/>
              <a:gd name="T13" fmla="*/ 70 h 141"/>
              <a:gd name="T14" fmla="*/ 358 w 408"/>
              <a:gd name="T15" fmla="*/ 56 h 141"/>
              <a:gd name="T16" fmla="*/ 66 w 408"/>
              <a:gd name="T17" fmla="*/ 54 h 141"/>
              <a:gd name="T18" fmla="*/ 46 w 408"/>
              <a:gd name="T19" fmla="*/ 62 h 141"/>
              <a:gd name="T20" fmla="*/ 38 w 408"/>
              <a:gd name="T21" fmla="*/ 80 h 141"/>
              <a:gd name="T22" fmla="*/ 46 w 408"/>
              <a:gd name="T23" fmla="*/ 99 h 141"/>
              <a:gd name="T24" fmla="*/ 66 w 408"/>
              <a:gd name="T25" fmla="*/ 107 h 141"/>
              <a:gd name="T26" fmla="*/ 86 w 408"/>
              <a:gd name="T27" fmla="*/ 99 h 141"/>
              <a:gd name="T28" fmla="*/ 95 w 408"/>
              <a:gd name="T29" fmla="*/ 80 h 141"/>
              <a:gd name="T30" fmla="*/ 86 w 408"/>
              <a:gd name="T31" fmla="*/ 62 h 141"/>
              <a:gd name="T32" fmla="*/ 66 w 408"/>
              <a:gd name="T33" fmla="*/ 54 h 141"/>
              <a:gd name="T34" fmla="*/ 383 w 408"/>
              <a:gd name="T35" fmla="*/ 0 h 141"/>
              <a:gd name="T36" fmla="*/ 408 w 408"/>
              <a:gd name="T37" fmla="*/ 3 h 141"/>
              <a:gd name="T38" fmla="*/ 406 w 408"/>
              <a:gd name="T39" fmla="*/ 95 h 141"/>
              <a:gd name="T40" fmla="*/ 389 w 408"/>
              <a:gd name="T41" fmla="*/ 123 h 141"/>
              <a:gd name="T42" fmla="*/ 361 w 408"/>
              <a:gd name="T43" fmla="*/ 139 h 141"/>
              <a:gd name="T44" fmla="*/ 65 w 408"/>
              <a:gd name="T45" fmla="*/ 141 h 141"/>
              <a:gd name="T46" fmla="*/ 33 w 408"/>
              <a:gd name="T47" fmla="*/ 133 h 141"/>
              <a:gd name="T48" fmla="*/ 10 w 408"/>
              <a:gd name="T49" fmla="*/ 110 h 141"/>
              <a:gd name="T50" fmla="*/ 0 w 408"/>
              <a:gd name="T51" fmla="*/ 78 h 141"/>
              <a:gd name="T52" fmla="*/ 9 w 408"/>
              <a:gd name="T53" fmla="*/ 2 h 141"/>
              <a:gd name="T54" fmla="*/ 38 w 408"/>
              <a:gd name="T55" fmla="*/ 0 h 141"/>
              <a:gd name="T56" fmla="*/ 79 w 408"/>
              <a:gd name="T57" fmla="*/ 3 h 141"/>
              <a:gd name="T58" fmla="*/ 126 w 408"/>
              <a:gd name="T59" fmla="*/ 15 h 141"/>
              <a:gd name="T60" fmla="*/ 174 w 408"/>
              <a:gd name="T61" fmla="*/ 40 h 141"/>
              <a:gd name="T62" fmla="*/ 205 w 408"/>
              <a:gd name="T63" fmla="*/ 65 h 141"/>
              <a:gd name="T64" fmla="*/ 237 w 408"/>
              <a:gd name="T65" fmla="*/ 38 h 141"/>
              <a:gd name="T66" fmla="*/ 291 w 408"/>
              <a:gd name="T67" fmla="*/ 11 h 141"/>
              <a:gd name="T68" fmla="*/ 342 w 408"/>
              <a:gd name="T69" fmla="*/ 1 h 14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</a:cxnLst>
            <a:rect l="0" t="0" r="r" b="b"/>
            <a:pathLst>
              <a:path w="408" h="141">
                <a:moveTo>
                  <a:pt x="347" y="54"/>
                </a:moveTo>
                <a:lnTo>
                  <a:pt x="336" y="56"/>
                </a:lnTo>
                <a:lnTo>
                  <a:pt x="327" y="62"/>
                </a:lnTo>
                <a:lnTo>
                  <a:pt x="321" y="70"/>
                </a:lnTo>
                <a:lnTo>
                  <a:pt x="319" y="80"/>
                </a:lnTo>
                <a:lnTo>
                  <a:pt x="321" y="91"/>
                </a:lnTo>
                <a:lnTo>
                  <a:pt x="327" y="99"/>
                </a:lnTo>
                <a:lnTo>
                  <a:pt x="336" y="105"/>
                </a:lnTo>
                <a:lnTo>
                  <a:pt x="347" y="107"/>
                </a:lnTo>
                <a:lnTo>
                  <a:pt x="358" y="105"/>
                </a:lnTo>
                <a:lnTo>
                  <a:pt x="366" y="99"/>
                </a:lnTo>
                <a:lnTo>
                  <a:pt x="372" y="91"/>
                </a:lnTo>
                <a:lnTo>
                  <a:pt x="374" y="80"/>
                </a:lnTo>
                <a:lnTo>
                  <a:pt x="372" y="70"/>
                </a:lnTo>
                <a:lnTo>
                  <a:pt x="366" y="62"/>
                </a:lnTo>
                <a:lnTo>
                  <a:pt x="358" y="56"/>
                </a:lnTo>
                <a:lnTo>
                  <a:pt x="347" y="54"/>
                </a:lnTo>
                <a:close/>
                <a:moveTo>
                  <a:pt x="66" y="54"/>
                </a:moveTo>
                <a:lnTo>
                  <a:pt x="56" y="56"/>
                </a:lnTo>
                <a:lnTo>
                  <a:pt x="46" y="62"/>
                </a:lnTo>
                <a:lnTo>
                  <a:pt x="40" y="70"/>
                </a:lnTo>
                <a:lnTo>
                  <a:pt x="38" y="80"/>
                </a:lnTo>
                <a:lnTo>
                  <a:pt x="40" y="91"/>
                </a:lnTo>
                <a:lnTo>
                  <a:pt x="46" y="99"/>
                </a:lnTo>
                <a:lnTo>
                  <a:pt x="56" y="105"/>
                </a:lnTo>
                <a:lnTo>
                  <a:pt x="66" y="107"/>
                </a:lnTo>
                <a:lnTo>
                  <a:pt x="77" y="105"/>
                </a:lnTo>
                <a:lnTo>
                  <a:pt x="86" y="99"/>
                </a:lnTo>
                <a:lnTo>
                  <a:pt x="91" y="91"/>
                </a:lnTo>
                <a:lnTo>
                  <a:pt x="95" y="80"/>
                </a:lnTo>
                <a:lnTo>
                  <a:pt x="91" y="70"/>
                </a:lnTo>
                <a:lnTo>
                  <a:pt x="86" y="62"/>
                </a:lnTo>
                <a:lnTo>
                  <a:pt x="77" y="56"/>
                </a:lnTo>
                <a:lnTo>
                  <a:pt x="66" y="54"/>
                </a:lnTo>
                <a:close/>
                <a:moveTo>
                  <a:pt x="364" y="0"/>
                </a:moveTo>
                <a:lnTo>
                  <a:pt x="383" y="0"/>
                </a:lnTo>
                <a:lnTo>
                  <a:pt x="399" y="2"/>
                </a:lnTo>
                <a:lnTo>
                  <a:pt x="408" y="3"/>
                </a:lnTo>
                <a:lnTo>
                  <a:pt x="408" y="78"/>
                </a:lnTo>
                <a:lnTo>
                  <a:pt x="406" y="95"/>
                </a:lnTo>
                <a:lnTo>
                  <a:pt x="400" y="110"/>
                </a:lnTo>
                <a:lnTo>
                  <a:pt x="389" y="123"/>
                </a:lnTo>
                <a:lnTo>
                  <a:pt x="377" y="133"/>
                </a:lnTo>
                <a:lnTo>
                  <a:pt x="361" y="139"/>
                </a:lnTo>
                <a:lnTo>
                  <a:pt x="343" y="141"/>
                </a:lnTo>
                <a:lnTo>
                  <a:pt x="65" y="141"/>
                </a:lnTo>
                <a:lnTo>
                  <a:pt x="48" y="139"/>
                </a:lnTo>
                <a:lnTo>
                  <a:pt x="33" y="133"/>
                </a:lnTo>
                <a:lnTo>
                  <a:pt x="19" y="123"/>
                </a:lnTo>
                <a:lnTo>
                  <a:pt x="10" y="110"/>
                </a:lnTo>
                <a:lnTo>
                  <a:pt x="2" y="95"/>
                </a:lnTo>
                <a:lnTo>
                  <a:pt x="0" y="78"/>
                </a:lnTo>
                <a:lnTo>
                  <a:pt x="0" y="4"/>
                </a:lnTo>
                <a:lnTo>
                  <a:pt x="9" y="2"/>
                </a:lnTo>
                <a:lnTo>
                  <a:pt x="21" y="1"/>
                </a:lnTo>
                <a:lnTo>
                  <a:pt x="38" y="0"/>
                </a:lnTo>
                <a:lnTo>
                  <a:pt x="57" y="1"/>
                </a:lnTo>
                <a:lnTo>
                  <a:pt x="79" y="3"/>
                </a:lnTo>
                <a:lnTo>
                  <a:pt x="102" y="7"/>
                </a:lnTo>
                <a:lnTo>
                  <a:pt x="126" y="15"/>
                </a:lnTo>
                <a:lnTo>
                  <a:pt x="150" y="25"/>
                </a:lnTo>
                <a:lnTo>
                  <a:pt x="174" y="40"/>
                </a:lnTo>
                <a:lnTo>
                  <a:pt x="197" y="59"/>
                </a:lnTo>
                <a:lnTo>
                  <a:pt x="205" y="65"/>
                </a:lnTo>
                <a:lnTo>
                  <a:pt x="211" y="59"/>
                </a:lnTo>
                <a:lnTo>
                  <a:pt x="237" y="38"/>
                </a:lnTo>
                <a:lnTo>
                  <a:pt x="264" y="22"/>
                </a:lnTo>
                <a:lnTo>
                  <a:pt x="291" y="11"/>
                </a:lnTo>
                <a:lnTo>
                  <a:pt x="318" y="4"/>
                </a:lnTo>
                <a:lnTo>
                  <a:pt x="342" y="1"/>
                </a:lnTo>
                <a:lnTo>
                  <a:pt x="364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5" name="Freeform 15">
            <a:extLst>
              <a:ext uri="{FF2B5EF4-FFF2-40B4-BE49-F238E27FC236}">
                <a16:creationId xmlns:a16="http://schemas.microsoft.com/office/drawing/2014/main" id="{C41C7267-5C13-4FDB-A68A-CBB880EA8CA8}"/>
              </a:ext>
            </a:extLst>
          </xdr:cNvPr>
          <xdr:cNvSpPr>
            <a:spLocks noEditPoints="1"/>
          </xdr:cNvSpPr>
        </xdr:nvSpPr>
        <xdr:spPr bwMode="auto">
          <a:xfrm>
            <a:off x="186" y="41"/>
            <a:ext cx="20" cy="19"/>
          </a:xfrm>
          <a:custGeom>
            <a:avLst/>
            <a:gdLst>
              <a:gd name="T0" fmla="*/ 225 w 408"/>
              <a:gd name="T1" fmla="*/ 86 h 365"/>
              <a:gd name="T2" fmla="*/ 215 w 408"/>
              <a:gd name="T3" fmla="*/ 100 h 365"/>
              <a:gd name="T4" fmla="*/ 217 w 408"/>
              <a:gd name="T5" fmla="*/ 156 h 365"/>
              <a:gd name="T6" fmla="*/ 233 w 408"/>
              <a:gd name="T7" fmla="*/ 168 h 365"/>
              <a:gd name="T8" fmla="*/ 386 w 408"/>
              <a:gd name="T9" fmla="*/ 194 h 365"/>
              <a:gd name="T10" fmla="*/ 395 w 408"/>
              <a:gd name="T11" fmla="*/ 180 h 365"/>
              <a:gd name="T12" fmla="*/ 392 w 408"/>
              <a:gd name="T13" fmla="*/ 125 h 365"/>
              <a:gd name="T14" fmla="*/ 377 w 408"/>
              <a:gd name="T15" fmla="*/ 113 h 365"/>
              <a:gd name="T16" fmla="*/ 179 w 408"/>
              <a:gd name="T17" fmla="*/ 86 h 365"/>
              <a:gd name="T18" fmla="*/ 26 w 408"/>
              <a:gd name="T19" fmla="*/ 118 h 365"/>
              <a:gd name="T20" fmla="*/ 17 w 408"/>
              <a:gd name="T21" fmla="*/ 135 h 365"/>
              <a:gd name="T22" fmla="*/ 20 w 408"/>
              <a:gd name="T23" fmla="*/ 189 h 365"/>
              <a:gd name="T24" fmla="*/ 36 w 408"/>
              <a:gd name="T25" fmla="*/ 194 h 365"/>
              <a:gd name="T26" fmla="*/ 188 w 408"/>
              <a:gd name="T27" fmla="*/ 163 h 365"/>
              <a:gd name="T28" fmla="*/ 197 w 408"/>
              <a:gd name="T29" fmla="*/ 146 h 365"/>
              <a:gd name="T30" fmla="*/ 195 w 408"/>
              <a:gd name="T31" fmla="*/ 92 h 365"/>
              <a:gd name="T32" fmla="*/ 179 w 408"/>
              <a:gd name="T33" fmla="*/ 86 h 365"/>
              <a:gd name="T34" fmla="*/ 192 w 408"/>
              <a:gd name="T35" fmla="*/ 14 h 365"/>
              <a:gd name="T36" fmla="*/ 175 w 408"/>
              <a:gd name="T37" fmla="*/ 30 h 365"/>
              <a:gd name="T38" fmla="*/ 175 w 408"/>
              <a:gd name="T39" fmla="*/ 53 h 365"/>
              <a:gd name="T40" fmla="*/ 192 w 408"/>
              <a:gd name="T41" fmla="*/ 69 h 365"/>
              <a:gd name="T42" fmla="*/ 216 w 408"/>
              <a:gd name="T43" fmla="*/ 69 h 365"/>
              <a:gd name="T44" fmla="*/ 233 w 408"/>
              <a:gd name="T45" fmla="*/ 53 h 365"/>
              <a:gd name="T46" fmla="*/ 233 w 408"/>
              <a:gd name="T47" fmla="*/ 30 h 365"/>
              <a:gd name="T48" fmla="*/ 216 w 408"/>
              <a:gd name="T49" fmla="*/ 14 h 365"/>
              <a:gd name="T50" fmla="*/ 75 w 408"/>
              <a:gd name="T51" fmla="*/ 0 h 365"/>
              <a:gd name="T52" fmla="*/ 353 w 408"/>
              <a:gd name="T53" fmla="*/ 3 h 365"/>
              <a:gd name="T54" fmla="*/ 386 w 408"/>
              <a:gd name="T55" fmla="*/ 21 h 365"/>
              <a:gd name="T56" fmla="*/ 406 w 408"/>
              <a:gd name="T57" fmla="*/ 52 h 365"/>
              <a:gd name="T58" fmla="*/ 408 w 408"/>
              <a:gd name="T59" fmla="*/ 310 h 365"/>
              <a:gd name="T60" fmla="*/ 380 w 408"/>
              <a:gd name="T61" fmla="*/ 307 h 365"/>
              <a:gd name="T62" fmla="*/ 337 w 408"/>
              <a:gd name="T63" fmla="*/ 308 h 365"/>
              <a:gd name="T64" fmla="*/ 285 w 408"/>
              <a:gd name="T65" fmla="*/ 319 h 365"/>
              <a:gd name="T66" fmla="*/ 231 w 408"/>
              <a:gd name="T67" fmla="*/ 345 h 365"/>
              <a:gd name="T68" fmla="*/ 177 w 408"/>
              <a:gd name="T69" fmla="*/ 345 h 365"/>
              <a:gd name="T70" fmla="*/ 123 w 408"/>
              <a:gd name="T71" fmla="*/ 319 h 365"/>
              <a:gd name="T72" fmla="*/ 71 w 408"/>
              <a:gd name="T73" fmla="*/ 309 h 365"/>
              <a:gd name="T74" fmla="*/ 28 w 408"/>
              <a:gd name="T75" fmla="*/ 308 h 365"/>
              <a:gd name="T76" fmla="*/ 0 w 408"/>
              <a:gd name="T77" fmla="*/ 310 h 365"/>
              <a:gd name="T78" fmla="*/ 3 w 408"/>
              <a:gd name="T79" fmla="*/ 52 h 365"/>
              <a:gd name="T80" fmla="*/ 22 w 408"/>
              <a:gd name="T81" fmla="*/ 21 h 365"/>
              <a:gd name="T82" fmla="*/ 55 w 408"/>
              <a:gd name="T83" fmla="*/ 3 h 36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</a:cxnLst>
            <a:rect l="0" t="0" r="r" b="b"/>
            <a:pathLst>
              <a:path w="408" h="365">
                <a:moveTo>
                  <a:pt x="233" y="86"/>
                </a:moveTo>
                <a:lnTo>
                  <a:pt x="225" y="86"/>
                </a:lnTo>
                <a:lnTo>
                  <a:pt x="217" y="92"/>
                </a:lnTo>
                <a:lnTo>
                  <a:pt x="215" y="100"/>
                </a:lnTo>
                <a:lnTo>
                  <a:pt x="215" y="146"/>
                </a:lnTo>
                <a:lnTo>
                  <a:pt x="217" y="156"/>
                </a:lnTo>
                <a:lnTo>
                  <a:pt x="225" y="163"/>
                </a:lnTo>
                <a:lnTo>
                  <a:pt x="233" y="168"/>
                </a:lnTo>
                <a:lnTo>
                  <a:pt x="377" y="194"/>
                </a:lnTo>
                <a:lnTo>
                  <a:pt x="386" y="194"/>
                </a:lnTo>
                <a:lnTo>
                  <a:pt x="392" y="189"/>
                </a:lnTo>
                <a:lnTo>
                  <a:pt x="395" y="180"/>
                </a:lnTo>
                <a:lnTo>
                  <a:pt x="395" y="135"/>
                </a:lnTo>
                <a:lnTo>
                  <a:pt x="392" y="125"/>
                </a:lnTo>
                <a:lnTo>
                  <a:pt x="386" y="118"/>
                </a:lnTo>
                <a:lnTo>
                  <a:pt x="377" y="113"/>
                </a:lnTo>
                <a:lnTo>
                  <a:pt x="233" y="86"/>
                </a:lnTo>
                <a:close/>
                <a:moveTo>
                  <a:pt x="179" y="86"/>
                </a:moveTo>
                <a:lnTo>
                  <a:pt x="36" y="113"/>
                </a:lnTo>
                <a:lnTo>
                  <a:pt x="26" y="118"/>
                </a:lnTo>
                <a:lnTo>
                  <a:pt x="20" y="125"/>
                </a:lnTo>
                <a:lnTo>
                  <a:pt x="17" y="135"/>
                </a:lnTo>
                <a:lnTo>
                  <a:pt x="17" y="180"/>
                </a:lnTo>
                <a:lnTo>
                  <a:pt x="20" y="189"/>
                </a:lnTo>
                <a:lnTo>
                  <a:pt x="26" y="194"/>
                </a:lnTo>
                <a:lnTo>
                  <a:pt x="36" y="194"/>
                </a:lnTo>
                <a:lnTo>
                  <a:pt x="179" y="168"/>
                </a:lnTo>
                <a:lnTo>
                  <a:pt x="188" y="163"/>
                </a:lnTo>
                <a:lnTo>
                  <a:pt x="195" y="156"/>
                </a:lnTo>
                <a:lnTo>
                  <a:pt x="197" y="146"/>
                </a:lnTo>
                <a:lnTo>
                  <a:pt x="197" y="100"/>
                </a:lnTo>
                <a:lnTo>
                  <a:pt x="195" y="92"/>
                </a:lnTo>
                <a:lnTo>
                  <a:pt x="188" y="86"/>
                </a:lnTo>
                <a:lnTo>
                  <a:pt x="179" y="86"/>
                </a:lnTo>
                <a:close/>
                <a:moveTo>
                  <a:pt x="205" y="11"/>
                </a:moveTo>
                <a:lnTo>
                  <a:pt x="192" y="14"/>
                </a:lnTo>
                <a:lnTo>
                  <a:pt x="183" y="20"/>
                </a:lnTo>
                <a:lnTo>
                  <a:pt x="175" y="30"/>
                </a:lnTo>
                <a:lnTo>
                  <a:pt x="173" y="41"/>
                </a:lnTo>
                <a:lnTo>
                  <a:pt x="175" y="53"/>
                </a:lnTo>
                <a:lnTo>
                  <a:pt x="183" y="62"/>
                </a:lnTo>
                <a:lnTo>
                  <a:pt x="192" y="69"/>
                </a:lnTo>
                <a:lnTo>
                  <a:pt x="205" y="71"/>
                </a:lnTo>
                <a:lnTo>
                  <a:pt x="216" y="69"/>
                </a:lnTo>
                <a:lnTo>
                  <a:pt x="227" y="62"/>
                </a:lnTo>
                <a:lnTo>
                  <a:pt x="233" y="53"/>
                </a:lnTo>
                <a:lnTo>
                  <a:pt x="235" y="41"/>
                </a:lnTo>
                <a:lnTo>
                  <a:pt x="233" y="30"/>
                </a:lnTo>
                <a:lnTo>
                  <a:pt x="227" y="20"/>
                </a:lnTo>
                <a:lnTo>
                  <a:pt x="216" y="14"/>
                </a:lnTo>
                <a:lnTo>
                  <a:pt x="205" y="11"/>
                </a:lnTo>
                <a:close/>
                <a:moveTo>
                  <a:pt x="75" y="0"/>
                </a:moveTo>
                <a:lnTo>
                  <a:pt x="334" y="0"/>
                </a:lnTo>
                <a:lnTo>
                  <a:pt x="353" y="3"/>
                </a:lnTo>
                <a:lnTo>
                  <a:pt x="371" y="10"/>
                </a:lnTo>
                <a:lnTo>
                  <a:pt x="386" y="21"/>
                </a:lnTo>
                <a:lnTo>
                  <a:pt x="399" y="35"/>
                </a:lnTo>
                <a:lnTo>
                  <a:pt x="406" y="52"/>
                </a:lnTo>
                <a:lnTo>
                  <a:pt x="408" y="71"/>
                </a:lnTo>
                <a:lnTo>
                  <a:pt x="408" y="310"/>
                </a:lnTo>
                <a:lnTo>
                  <a:pt x="396" y="308"/>
                </a:lnTo>
                <a:lnTo>
                  <a:pt x="380" y="307"/>
                </a:lnTo>
                <a:lnTo>
                  <a:pt x="360" y="307"/>
                </a:lnTo>
                <a:lnTo>
                  <a:pt x="337" y="308"/>
                </a:lnTo>
                <a:lnTo>
                  <a:pt x="312" y="312"/>
                </a:lnTo>
                <a:lnTo>
                  <a:pt x="285" y="319"/>
                </a:lnTo>
                <a:lnTo>
                  <a:pt x="258" y="330"/>
                </a:lnTo>
                <a:lnTo>
                  <a:pt x="231" y="345"/>
                </a:lnTo>
                <a:lnTo>
                  <a:pt x="205" y="365"/>
                </a:lnTo>
                <a:lnTo>
                  <a:pt x="177" y="345"/>
                </a:lnTo>
                <a:lnTo>
                  <a:pt x="150" y="330"/>
                </a:lnTo>
                <a:lnTo>
                  <a:pt x="123" y="319"/>
                </a:lnTo>
                <a:lnTo>
                  <a:pt x="97" y="313"/>
                </a:lnTo>
                <a:lnTo>
                  <a:pt x="71" y="309"/>
                </a:lnTo>
                <a:lnTo>
                  <a:pt x="48" y="307"/>
                </a:lnTo>
                <a:lnTo>
                  <a:pt x="28" y="308"/>
                </a:lnTo>
                <a:lnTo>
                  <a:pt x="12" y="309"/>
                </a:lnTo>
                <a:lnTo>
                  <a:pt x="0" y="310"/>
                </a:lnTo>
                <a:lnTo>
                  <a:pt x="0" y="71"/>
                </a:lnTo>
                <a:lnTo>
                  <a:pt x="3" y="52"/>
                </a:lnTo>
                <a:lnTo>
                  <a:pt x="11" y="35"/>
                </a:lnTo>
                <a:lnTo>
                  <a:pt x="22" y="21"/>
                </a:lnTo>
                <a:lnTo>
                  <a:pt x="37" y="10"/>
                </a:lnTo>
                <a:lnTo>
                  <a:pt x="55" y="3"/>
                </a:lnTo>
                <a:lnTo>
                  <a:pt x="75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" name="Freeform 16">
            <a:extLst>
              <a:ext uri="{FF2B5EF4-FFF2-40B4-BE49-F238E27FC236}">
                <a16:creationId xmlns:a16="http://schemas.microsoft.com/office/drawing/2014/main" id="{D97B6173-06D4-44EF-A63A-A24513B21383}"/>
              </a:ext>
            </a:extLst>
          </xdr:cNvPr>
          <xdr:cNvSpPr>
            <a:spLocks/>
          </xdr:cNvSpPr>
        </xdr:nvSpPr>
        <xdr:spPr bwMode="auto">
          <a:xfrm>
            <a:off x="187" y="66"/>
            <a:ext cx="6" cy="4"/>
          </a:xfrm>
          <a:custGeom>
            <a:avLst/>
            <a:gdLst>
              <a:gd name="T0" fmla="*/ 91 w 117"/>
              <a:gd name="T1" fmla="*/ 0 h 79"/>
              <a:gd name="T2" fmla="*/ 117 w 117"/>
              <a:gd name="T3" fmla="*/ 0 h 79"/>
              <a:gd name="T4" fmla="*/ 50 w 117"/>
              <a:gd name="T5" fmla="*/ 79 h 79"/>
              <a:gd name="T6" fmla="*/ 0 w 117"/>
              <a:gd name="T7" fmla="*/ 79 h 79"/>
              <a:gd name="T8" fmla="*/ 91 w 117"/>
              <a:gd name="T9" fmla="*/ 0 h 7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17" h="79">
                <a:moveTo>
                  <a:pt x="91" y="0"/>
                </a:moveTo>
                <a:lnTo>
                  <a:pt x="117" y="0"/>
                </a:lnTo>
                <a:lnTo>
                  <a:pt x="50" y="79"/>
                </a:lnTo>
                <a:lnTo>
                  <a:pt x="0" y="79"/>
                </a:lnTo>
                <a:lnTo>
                  <a:pt x="91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7" name="Freeform 17">
            <a:extLst>
              <a:ext uri="{FF2B5EF4-FFF2-40B4-BE49-F238E27FC236}">
                <a16:creationId xmlns:a16="http://schemas.microsoft.com/office/drawing/2014/main" id="{28B7E54D-5B9A-42F1-A0B2-F1F82200A0DF}"/>
              </a:ext>
            </a:extLst>
          </xdr:cNvPr>
          <xdr:cNvSpPr>
            <a:spLocks/>
          </xdr:cNvSpPr>
        </xdr:nvSpPr>
        <xdr:spPr bwMode="auto">
          <a:xfrm>
            <a:off x="200" y="66"/>
            <a:ext cx="6" cy="4"/>
          </a:xfrm>
          <a:custGeom>
            <a:avLst/>
            <a:gdLst>
              <a:gd name="T0" fmla="*/ 0 w 115"/>
              <a:gd name="T1" fmla="*/ 0 h 79"/>
              <a:gd name="T2" fmla="*/ 25 w 115"/>
              <a:gd name="T3" fmla="*/ 0 h 79"/>
              <a:gd name="T4" fmla="*/ 115 w 115"/>
              <a:gd name="T5" fmla="*/ 79 h 79"/>
              <a:gd name="T6" fmla="*/ 65 w 115"/>
              <a:gd name="T7" fmla="*/ 79 h 79"/>
              <a:gd name="T8" fmla="*/ 0 w 115"/>
              <a:gd name="T9" fmla="*/ 0 h 7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15" h="79">
                <a:moveTo>
                  <a:pt x="0" y="0"/>
                </a:moveTo>
                <a:lnTo>
                  <a:pt x="25" y="0"/>
                </a:lnTo>
                <a:lnTo>
                  <a:pt x="115" y="79"/>
                </a:lnTo>
                <a:lnTo>
                  <a:pt x="65" y="79"/>
                </a:lnTo>
                <a:lnTo>
                  <a:pt x="0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8" name="Freeform 18">
            <a:extLst>
              <a:ext uri="{FF2B5EF4-FFF2-40B4-BE49-F238E27FC236}">
                <a16:creationId xmlns:a16="http://schemas.microsoft.com/office/drawing/2014/main" id="{C22943E5-304A-444D-B3E1-48C2B5145FC1}"/>
              </a:ext>
            </a:extLst>
          </xdr:cNvPr>
          <xdr:cNvSpPr>
            <a:spLocks noEditPoints="1"/>
          </xdr:cNvSpPr>
        </xdr:nvSpPr>
        <xdr:spPr bwMode="auto">
          <a:xfrm>
            <a:off x="171" y="30"/>
            <a:ext cx="51" cy="51"/>
          </a:xfrm>
          <a:custGeom>
            <a:avLst/>
            <a:gdLst>
              <a:gd name="T0" fmla="*/ 152 w 1018"/>
              <a:gd name="T1" fmla="*/ 19 h 976"/>
              <a:gd name="T2" fmla="*/ 100 w 1018"/>
              <a:gd name="T3" fmla="*/ 38 h 976"/>
              <a:gd name="T4" fmla="*/ 57 w 1018"/>
              <a:gd name="T5" fmla="*/ 73 h 976"/>
              <a:gd name="T6" fmla="*/ 28 w 1018"/>
              <a:gd name="T7" fmla="*/ 119 h 976"/>
              <a:gd name="T8" fmla="*/ 18 w 1018"/>
              <a:gd name="T9" fmla="*/ 175 h 976"/>
              <a:gd name="T10" fmla="*/ 20 w 1018"/>
              <a:gd name="T11" fmla="*/ 831 h 976"/>
              <a:gd name="T12" fmla="*/ 40 w 1018"/>
              <a:gd name="T13" fmla="*/ 882 h 976"/>
              <a:gd name="T14" fmla="*/ 77 w 1018"/>
              <a:gd name="T15" fmla="*/ 923 h 976"/>
              <a:gd name="T16" fmla="*/ 125 w 1018"/>
              <a:gd name="T17" fmla="*/ 950 h 976"/>
              <a:gd name="T18" fmla="*/ 182 w 1018"/>
              <a:gd name="T19" fmla="*/ 960 h 976"/>
              <a:gd name="T20" fmla="*/ 866 w 1018"/>
              <a:gd name="T21" fmla="*/ 957 h 976"/>
              <a:gd name="T22" fmla="*/ 920 w 1018"/>
              <a:gd name="T23" fmla="*/ 938 h 976"/>
              <a:gd name="T24" fmla="*/ 963 w 1018"/>
              <a:gd name="T25" fmla="*/ 904 h 976"/>
              <a:gd name="T26" fmla="*/ 991 w 1018"/>
              <a:gd name="T27" fmla="*/ 857 h 976"/>
              <a:gd name="T28" fmla="*/ 1001 w 1018"/>
              <a:gd name="T29" fmla="*/ 802 h 976"/>
              <a:gd name="T30" fmla="*/ 998 w 1018"/>
              <a:gd name="T31" fmla="*/ 147 h 976"/>
              <a:gd name="T32" fmla="*/ 978 w 1018"/>
              <a:gd name="T33" fmla="*/ 95 h 976"/>
              <a:gd name="T34" fmla="*/ 943 w 1018"/>
              <a:gd name="T35" fmla="*/ 54 h 976"/>
              <a:gd name="T36" fmla="*/ 893 w 1018"/>
              <a:gd name="T37" fmla="*/ 27 h 976"/>
              <a:gd name="T38" fmla="*/ 837 w 1018"/>
              <a:gd name="T39" fmla="*/ 17 h 976"/>
              <a:gd name="T40" fmla="*/ 182 w 1018"/>
              <a:gd name="T41" fmla="*/ 0 h 976"/>
              <a:gd name="T42" fmla="*/ 869 w 1018"/>
              <a:gd name="T43" fmla="*/ 3 h 976"/>
              <a:gd name="T44" fmla="*/ 928 w 1018"/>
              <a:gd name="T45" fmla="*/ 24 h 976"/>
              <a:gd name="T46" fmla="*/ 975 w 1018"/>
              <a:gd name="T47" fmla="*/ 62 h 976"/>
              <a:gd name="T48" fmla="*/ 1007 w 1018"/>
              <a:gd name="T49" fmla="*/ 113 h 976"/>
              <a:gd name="T50" fmla="*/ 1018 w 1018"/>
              <a:gd name="T51" fmla="*/ 175 h 976"/>
              <a:gd name="T52" fmla="*/ 1015 w 1018"/>
              <a:gd name="T53" fmla="*/ 834 h 976"/>
              <a:gd name="T54" fmla="*/ 993 w 1018"/>
              <a:gd name="T55" fmla="*/ 890 h 976"/>
              <a:gd name="T56" fmla="*/ 953 w 1018"/>
              <a:gd name="T57" fmla="*/ 935 h 976"/>
              <a:gd name="T58" fmla="*/ 900 w 1018"/>
              <a:gd name="T59" fmla="*/ 965 h 976"/>
              <a:gd name="T60" fmla="*/ 837 w 1018"/>
              <a:gd name="T61" fmla="*/ 976 h 976"/>
              <a:gd name="T62" fmla="*/ 150 w 1018"/>
              <a:gd name="T63" fmla="*/ 973 h 976"/>
              <a:gd name="T64" fmla="*/ 90 w 1018"/>
              <a:gd name="T65" fmla="*/ 952 h 976"/>
              <a:gd name="T66" fmla="*/ 43 w 1018"/>
              <a:gd name="T67" fmla="*/ 914 h 976"/>
              <a:gd name="T68" fmla="*/ 12 w 1018"/>
              <a:gd name="T69" fmla="*/ 863 h 976"/>
              <a:gd name="T70" fmla="*/ 0 w 1018"/>
              <a:gd name="T71" fmla="*/ 802 h 976"/>
              <a:gd name="T72" fmla="*/ 3 w 1018"/>
              <a:gd name="T73" fmla="*/ 143 h 976"/>
              <a:gd name="T74" fmla="*/ 25 w 1018"/>
              <a:gd name="T75" fmla="*/ 86 h 976"/>
              <a:gd name="T76" fmla="*/ 65 w 1018"/>
              <a:gd name="T77" fmla="*/ 41 h 976"/>
              <a:gd name="T78" fmla="*/ 119 w 1018"/>
              <a:gd name="T79" fmla="*/ 11 h 976"/>
              <a:gd name="T80" fmla="*/ 182 w 1018"/>
              <a:gd name="T81" fmla="*/ 0 h 9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</a:cxnLst>
            <a:rect l="0" t="0" r="r" b="b"/>
            <a:pathLst>
              <a:path w="1018" h="976">
                <a:moveTo>
                  <a:pt x="182" y="17"/>
                </a:moveTo>
                <a:lnTo>
                  <a:pt x="152" y="19"/>
                </a:lnTo>
                <a:lnTo>
                  <a:pt x="125" y="27"/>
                </a:lnTo>
                <a:lnTo>
                  <a:pt x="100" y="38"/>
                </a:lnTo>
                <a:lnTo>
                  <a:pt x="77" y="54"/>
                </a:lnTo>
                <a:lnTo>
                  <a:pt x="57" y="73"/>
                </a:lnTo>
                <a:lnTo>
                  <a:pt x="40" y="95"/>
                </a:lnTo>
                <a:lnTo>
                  <a:pt x="28" y="119"/>
                </a:lnTo>
                <a:lnTo>
                  <a:pt x="20" y="147"/>
                </a:lnTo>
                <a:lnTo>
                  <a:pt x="18" y="175"/>
                </a:lnTo>
                <a:lnTo>
                  <a:pt x="18" y="802"/>
                </a:lnTo>
                <a:lnTo>
                  <a:pt x="20" y="831"/>
                </a:lnTo>
                <a:lnTo>
                  <a:pt x="28" y="857"/>
                </a:lnTo>
                <a:lnTo>
                  <a:pt x="40" y="882"/>
                </a:lnTo>
                <a:lnTo>
                  <a:pt x="57" y="904"/>
                </a:lnTo>
                <a:lnTo>
                  <a:pt x="77" y="923"/>
                </a:lnTo>
                <a:lnTo>
                  <a:pt x="100" y="938"/>
                </a:lnTo>
                <a:lnTo>
                  <a:pt x="125" y="950"/>
                </a:lnTo>
                <a:lnTo>
                  <a:pt x="152" y="957"/>
                </a:lnTo>
                <a:lnTo>
                  <a:pt x="182" y="960"/>
                </a:lnTo>
                <a:lnTo>
                  <a:pt x="837" y="960"/>
                </a:lnTo>
                <a:lnTo>
                  <a:pt x="866" y="957"/>
                </a:lnTo>
                <a:lnTo>
                  <a:pt x="893" y="950"/>
                </a:lnTo>
                <a:lnTo>
                  <a:pt x="920" y="938"/>
                </a:lnTo>
                <a:lnTo>
                  <a:pt x="943" y="923"/>
                </a:lnTo>
                <a:lnTo>
                  <a:pt x="963" y="904"/>
                </a:lnTo>
                <a:lnTo>
                  <a:pt x="978" y="882"/>
                </a:lnTo>
                <a:lnTo>
                  <a:pt x="991" y="857"/>
                </a:lnTo>
                <a:lnTo>
                  <a:pt x="998" y="831"/>
                </a:lnTo>
                <a:lnTo>
                  <a:pt x="1001" y="802"/>
                </a:lnTo>
                <a:lnTo>
                  <a:pt x="1001" y="175"/>
                </a:lnTo>
                <a:lnTo>
                  <a:pt x="998" y="147"/>
                </a:lnTo>
                <a:lnTo>
                  <a:pt x="991" y="119"/>
                </a:lnTo>
                <a:lnTo>
                  <a:pt x="978" y="95"/>
                </a:lnTo>
                <a:lnTo>
                  <a:pt x="963" y="73"/>
                </a:lnTo>
                <a:lnTo>
                  <a:pt x="943" y="54"/>
                </a:lnTo>
                <a:lnTo>
                  <a:pt x="920" y="38"/>
                </a:lnTo>
                <a:lnTo>
                  <a:pt x="893" y="27"/>
                </a:lnTo>
                <a:lnTo>
                  <a:pt x="866" y="19"/>
                </a:lnTo>
                <a:lnTo>
                  <a:pt x="837" y="17"/>
                </a:lnTo>
                <a:lnTo>
                  <a:pt x="182" y="17"/>
                </a:lnTo>
                <a:close/>
                <a:moveTo>
                  <a:pt x="182" y="0"/>
                </a:moveTo>
                <a:lnTo>
                  <a:pt x="837" y="0"/>
                </a:lnTo>
                <a:lnTo>
                  <a:pt x="869" y="3"/>
                </a:lnTo>
                <a:lnTo>
                  <a:pt x="900" y="11"/>
                </a:lnTo>
                <a:lnTo>
                  <a:pt x="928" y="24"/>
                </a:lnTo>
                <a:lnTo>
                  <a:pt x="953" y="41"/>
                </a:lnTo>
                <a:lnTo>
                  <a:pt x="975" y="62"/>
                </a:lnTo>
                <a:lnTo>
                  <a:pt x="993" y="86"/>
                </a:lnTo>
                <a:lnTo>
                  <a:pt x="1007" y="113"/>
                </a:lnTo>
                <a:lnTo>
                  <a:pt x="1015" y="143"/>
                </a:lnTo>
                <a:lnTo>
                  <a:pt x="1018" y="175"/>
                </a:lnTo>
                <a:lnTo>
                  <a:pt x="1018" y="802"/>
                </a:lnTo>
                <a:lnTo>
                  <a:pt x="1015" y="834"/>
                </a:lnTo>
                <a:lnTo>
                  <a:pt x="1007" y="863"/>
                </a:lnTo>
                <a:lnTo>
                  <a:pt x="993" y="890"/>
                </a:lnTo>
                <a:lnTo>
                  <a:pt x="975" y="914"/>
                </a:lnTo>
                <a:lnTo>
                  <a:pt x="953" y="935"/>
                </a:lnTo>
                <a:lnTo>
                  <a:pt x="928" y="952"/>
                </a:lnTo>
                <a:lnTo>
                  <a:pt x="900" y="965"/>
                </a:lnTo>
                <a:lnTo>
                  <a:pt x="869" y="973"/>
                </a:lnTo>
                <a:lnTo>
                  <a:pt x="837" y="976"/>
                </a:lnTo>
                <a:lnTo>
                  <a:pt x="182" y="976"/>
                </a:lnTo>
                <a:lnTo>
                  <a:pt x="150" y="973"/>
                </a:lnTo>
                <a:lnTo>
                  <a:pt x="119" y="965"/>
                </a:lnTo>
                <a:lnTo>
                  <a:pt x="90" y="952"/>
                </a:lnTo>
                <a:lnTo>
                  <a:pt x="65" y="935"/>
                </a:lnTo>
                <a:lnTo>
                  <a:pt x="43" y="914"/>
                </a:lnTo>
                <a:lnTo>
                  <a:pt x="25" y="890"/>
                </a:lnTo>
                <a:lnTo>
                  <a:pt x="12" y="863"/>
                </a:lnTo>
                <a:lnTo>
                  <a:pt x="3" y="834"/>
                </a:lnTo>
                <a:lnTo>
                  <a:pt x="0" y="802"/>
                </a:lnTo>
                <a:lnTo>
                  <a:pt x="0" y="175"/>
                </a:lnTo>
                <a:lnTo>
                  <a:pt x="3" y="143"/>
                </a:lnTo>
                <a:lnTo>
                  <a:pt x="12" y="113"/>
                </a:lnTo>
                <a:lnTo>
                  <a:pt x="25" y="86"/>
                </a:lnTo>
                <a:lnTo>
                  <a:pt x="43" y="62"/>
                </a:lnTo>
                <a:lnTo>
                  <a:pt x="65" y="41"/>
                </a:lnTo>
                <a:lnTo>
                  <a:pt x="90" y="24"/>
                </a:lnTo>
                <a:lnTo>
                  <a:pt x="119" y="11"/>
                </a:lnTo>
                <a:lnTo>
                  <a:pt x="150" y="3"/>
                </a:lnTo>
                <a:lnTo>
                  <a:pt x="182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9" name="Freeform 19">
            <a:extLst>
              <a:ext uri="{FF2B5EF4-FFF2-40B4-BE49-F238E27FC236}">
                <a16:creationId xmlns:a16="http://schemas.microsoft.com/office/drawing/2014/main" id="{3EF1899A-8E8F-4011-9A6A-DBD154A8C05D}"/>
              </a:ext>
            </a:extLst>
          </xdr:cNvPr>
          <xdr:cNvSpPr>
            <a:spLocks noEditPoints="1"/>
          </xdr:cNvSpPr>
        </xdr:nvSpPr>
        <xdr:spPr bwMode="auto">
          <a:xfrm>
            <a:off x="237" y="44"/>
            <a:ext cx="30" cy="23"/>
          </a:xfrm>
          <a:custGeom>
            <a:avLst/>
            <a:gdLst>
              <a:gd name="T0" fmla="*/ 482 w 594"/>
              <a:gd name="T1" fmla="*/ 190 h 431"/>
              <a:gd name="T2" fmla="*/ 465 w 594"/>
              <a:gd name="T3" fmla="*/ 211 h 431"/>
              <a:gd name="T4" fmla="*/ 465 w 594"/>
              <a:gd name="T5" fmla="*/ 237 h 431"/>
              <a:gd name="T6" fmla="*/ 480 w 594"/>
              <a:gd name="T7" fmla="*/ 257 h 431"/>
              <a:gd name="T8" fmla="*/ 504 w 594"/>
              <a:gd name="T9" fmla="*/ 264 h 431"/>
              <a:gd name="T10" fmla="*/ 528 w 594"/>
              <a:gd name="T11" fmla="*/ 257 h 431"/>
              <a:gd name="T12" fmla="*/ 544 w 594"/>
              <a:gd name="T13" fmla="*/ 237 h 431"/>
              <a:gd name="T14" fmla="*/ 543 w 594"/>
              <a:gd name="T15" fmla="*/ 211 h 431"/>
              <a:gd name="T16" fmla="*/ 526 w 594"/>
              <a:gd name="T17" fmla="*/ 190 h 431"/>
              <a:gd name="T18" fmla="*/ 495 w 594"/>
              <a:gd name="T19" fmla="*/ 185 h 431"/>
              <a:gd name="T20" fmla="*/ 70 w 594"/>
              <a:gd name="T21" fmla="*/ 190 h 431"/>
              <a:gd name="T22" fmla="*/ 53 w 594"/>
              <a:gd name="T23" fmla="*/ 211 h 431"/>
              <a:gd name="T24" fmla="*/ 52 w 594"/>
              <a:gd name="T25" fmla="*/ 237 h 431"/>
              <a:gd name="T26" fmla="*/ 67 w 594"/>
              <a:gd name="T27" fmla="*/ 257 h 431"/>
              <a:gd name="T28" fmla="*/ 92 w 594"/>
              <a:gd name="T29" fmla="*/ 264 h 431"/>
              <a:gd name="T30" fmla="*/ 116 w 594"/>
              <a:gd name="T31" fmla="*/ 257 h 431"/>
              <a:gd name="T32" fmla="*/ 130 w 594"/>
              <a:gd name="T33" fmla="*/ 237 h 431"/>
              <a:gd name="T34" fmla="*/ 130 w 594"/>
              <a:gd name="T35" fmla="*/ 211 h 431"/>
              <a:gd name="T36" fmla="*/ 113 w 594"/>
              <a:gd name="T37" fmla="*/ 190 h 431"/>
              <a:gd name="T38" fmla="*/ 82 w 594"/>
              <a:gd name="T39" fmla="*/ 185 h 431"/>
              <a:gd name="T40" fmla="*/ 153 w 594"/>
              <a:gd name="T41" fmla="*/ 37 h 431"/>
              <a:gd name="T42" fmla="*/ 145 w 594"/>
              <a:gd name="T43" fmla="*/ 43 h 431"/>
              <a:gd name="T44" fmla="*/ 99 w 594"/>
              <a:gd name="T45" fmla="*/ 147 h 431"/>
              <a:gd name="T46" fmla="*/ 450 w 594"/>
              <a:gd name="T47" fmla="*/ 46 h 431"/>
              <a:gd name="T48" fmla="*/ 445 w 594"/>
              <a:gd name="T49" fmla="*/ 39 h 431"/>
              <a:gd name="T50" fmla="*/ 437 w 594"/>
              <a:gd name="T51" fmla="*/ 37 h 431"/>
              <a:gd name="T52" fmla="*/ 154 w 594"/>
              <a:gd name="T53" fmla="*/ 0 h 431"/>
              <a:gd name="T54" fmla="*/ 454 w 594"/>
              <a:gd name="T55" fmla="*/ 2 h 431"/>
              <a:gd name="T56" fmla="*/ 482 w 594"/>
              <a:gd name="T57" fmla="*/ 19 h 431"/>
              <a:gd name="T58" fmla="*/ 540 w 594"/>
              <a:gd name="T59" fmla="*/ 147 h 431"/>
              <a:gd name="T60" fmla="*/ 562 w 594"/>
              <a:gd name="T61" fmla="*/ 150 h 431"/>
              <a:gd name="T62" fmla="*/ 586 w 594"/>
              <a:gd name="T63" fmla="*/ 165 h 431"/>
              <a:gd name="T64" fmla="*/ 594 w 594"/>
              <a:gd name="T65" fmla="*/ 191 h 431"/>
              <a:gd name="T66" fmla="*/ 550 w 594"/>
              <a:gd name="T67" fmla="*/ 344 h 431"/>
              <a:gd name="T68" fmla="*/ 550 w 594"/>
              <a:gd name="T69" fmla="*/ 367 h 431"/>
              <a:gd name="T70" fmla="*/ 551 w 594"/>
              <a:gd name="T71" fmla="*/ 389 h 431"/>
              <a:gd name="T72" fmla="*/ 543 w 594"/>
              <a:gd name="T73" fmla="*/ 414 h 431"/>
              <a:gd name="T74" fmla="*/ 521 w 594"/>
              <a:gd name="T75" fmla="*/ 429 h 431"/>
              <a:gd name="T76" fmla="*/ 492 w 594"/>
              <a:gd name="T77" fmla="*/ 429 h 431"/>
              <a:gd name="T78" fmla="*/ 471 w 594"/>
              <a:gd name="T79" fmla="*/ 414 h 431"/>
              <a:gd name="T80" fmla="*/ 463 w 594"/>
              <a:gd name="T81" fmla="*/ 389 h 431"/>
              <a:gd name="T82" fmla="*/ 133 w 594"/>
              <a:gd name="T83" fmla="*/ 344 h 431"/>
              <a:gd name="T84" fmla="*/ 130 w 594"/>
              <a:gd name="T85" fmla="*/ 402 h 431"/>
              <a:gd name="T86" fmla="*/ 115 w 594"/>
              <a:gd name="T87" fmla="*/ 423 h 431"/>
              <a:gd name="T88" fmla="*/ 89 w 594"/>
              <a:gd name="T89" fmla="*/ 431 h 431"/>
              <a:gd name="T90" fmla="*/ 62 w 594"/>
              <a:gd name="T91" fmla="*/ 423 h 431"/>
              <a:gd name="T92" fmla="*/ 47 w 594"/>
              <a:gd name="T93" fmla="*/ 402 h 431"/>
              <a:gd name="T94" fmla="*/ 45 w 594"/>
              <a:gd name="T95" fmla="*/ 380 h 431"/>
              <a:gd name="T96" fmla="*/ 46 w 594"/>
              <a:gd name="T97" fmla="*/ 354 h 431"/>
              <a:gd name="T98" fmla="*/ 0 w 594"/>
              <a:gd name="T99" fmla="*/ 344 h 431"/>
              <a:gd name="T100" fmla="*/ 3 w 594"/>
              <a:gd name="T101" fmla="*/ 177 h 431"/>
              <a:gd name="T102" fmla="*/ 19 w 594"/>
              <a:gd name="T103" fmla="*/ 156 h 431"/>
              <a:gd name="T104" fmla="*/ 47 w 594"/>
              <a:gd name="T105" fmla="*/ 147 h 431"/>
              <a:gd name="T106" fmla="*/ 103 w 594"/>
              <a:gd name="T107" fmla="*/ 32 h 431"/>
              <a:gd name="T108" fmla="*/ 123 w 594"/>
              <a:gd name="T109" fmla="*/ 9 h 431"/>
              <a:gd name="T110" fmla="*/ 154 w 594"/>
              <a:gd name="T111" fmla="*/ 0 h 4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</a:cxnLst>
            <a:rect l="0" t="0" r="r" b="b"/>
            <a:pathLst>
              <a:path w="594" h="431">
                <a:moveTo>
                  <a:pt x="495" y="185"/>
                </a:moveTo>
                <a:lnTo>
                  <a:pt x="482" y="190"/>
                </a:lnTo>
                <a:lnTo>
                  <a:pt x="472" y="199"/>
                </a:lnTo>
                <a:lnTo>
                  <a:pt x="465" y="211"/>
                </a:lnTo>
                <a:lnTo>
                  <a:pt x="463" y="225"/>
                </a:lnTo>
                <a:lnTo>
                  <a:pt x="465" y="237"/>
                </a:lnTo>
                <a:lnTo>
                  <a:pt x="470" y="248"/>
                </a:lnTo>
                <a:lnTo>
                  <a:pt x="480" y="257"/>
                </a:lnTo>
                <a:lnTo>
                  <a:pt x="491" y="262"/>
                </a:lnTo>
                <a:lnTo>
                  <a:pt x="504" y="264"/>
                </a:lnTo>
                <a:lnTo>
                  <a:pt x="517" y="262"/>
                </a:lnTo>
                <a:lnTo>
                  <a:pt x="528" y="257"/>
                </a:lnTo>
                <a:lnTo>
                  <a:pt x="537" y="248"/>
                </a:lnTo>
                <a:lnTo>
                  <a:pt x="544" y="237"/>
                </a:lnTo>
                <a:lnTo>
                  <a:pt x="546" y="225"/>
                </a:lnTo>
                <a:lnTo>
                  <a:pt x="543" y="211"/>
                </a:lnTo>
                <a:lnTo>
                  <a:pt x="536" y="199"/>
                </a:lnTo>
                <a:lnTo>
                  <a:pt x="526" y="190"/>
                </a:lnTo>
                <a:lnTo>
                  <a:pt x="512" y="185"/>
                </a:lnTo>
                <a:lnTo>
                  <a:pt x="495" y="185"/>
                </a:lnTo>
                <a:close/>
                <a:moveTo>
                  <a:pt x="82" y="185"/>
                </a:moveTo>
                <a:lnTo>
                  <a:pt x="70" y="190"/>
                </a:lnTo>
                <a:lnTo>
                  <a:pt x="59" y="199"/>
                </a:lnTo>
                <a:lnTo>
                  <a:pt x="53" y="211"/>
                </a:lnTo>
                <a:lnTo>
                  <a:pt x="50" y="225"/>
                </a:lnTo>
                <a:lnTo>
                  <a:pt x="52" y="237"/>
                </a:lnTo>
                <a:lnTo>
                  <a:pt x="58" y="248"/>
                </a:lnTo>
                <a:lnTo>
                  <a:pt x="67" y="257"/>
                </a:lnTo>
                <a:lnTo>
                  <a:pt x="78" y="262"/>
                </a:lnTo>
                <a:lnTo>
                  <a:pt x="92" y="264"/>
                </a:lnTo>
                <a:lnTo>
                  <a:pt x="104" y="262"/>
                </a:lnTo>
                <a:lnTo>
                  <a:pt x="116" y="257"/>
                </a:lnTo>
                <a:lnTo>
                  <a:pt x="125" y="248"/>
                </a:lnTo>
                <a:lnTo>
                  <a:pt x="130" y="237"/>
                </a:lnTo>
                <a:lnTo>
                  <a:pt x="133" y="225"/>
                </a:lnTo>
                <a:lnTo>
                  <a:pt x="130" y="211"/>
                </a:lnTo>
                <a:lnTo>
                  <a:pt x="123" y="199"/>
                </a:lnTo>
                <a:lnTo>
                  <a:pt x="113" y="190"/>
                </a:lnTo>
                <a:lnTo>
                  <a:pt x="100" y="185"/>
                </a:lnTo>
                <a:lnTo>
                  <a:pt x="82" y="185"/>
                </a:lnTo>
                <a:close/>
                <a:moveTo>
                  <a:pt x="156" y="37"/>
                </a:moveTo>
                <a:lnTo>
                  <a:pt x="153" y="37"/>
                </a:lnTo>
                <a:lnTo>
                  <a:pt x="148" y="39"/>
                </a:lnTo>
                <a:lnTo>
                  <a:pt x="145" y="43"/>
                </a:lnTo>
                <a:lnTo>
                  <a:pt x="143" y="46"/>
                </a:lnTo>
                <a:lnTo>
                  <a:pt x="99" y="147"/>
                </a:lnTo>
                <a:lnTo>
                  <a:pt x="495" y="147"/>
                </a:lnTo>
                <a:lnTo>
                  <a:pt x="450" y="46"/>
                </a:lnTo>
                <a:lnTo>
                  <a:pt x="448" y="43"/>
                </a:lnTo>
                <a:lnTo>
                  <a:pt x="445" y="39"/>
                </a:lnTo>
                <a:lnTo>
                  <a:pt x="441" y="37"/>
                </a:lnTo>
                <a:lnTo>
                  <a:pt x="437" y="37"/>
                </a:lnTo>
                <a:lnTo>
                  <a:pt x="156" y="37"/>
                </a:lnTo>
                <a:close/>
                <a:moveTo>
                  <a:pt x="154" y="0"/>
                </a:moveTo>
                <a:lnTo>
                  <a:pt x="439" y="0"/>
                </a:lnTo>
                <a:lnTo>
                  <a:pt x="454" y="2"/>
                </a:lnTo>
                <a:lnTo>
                  <a:pt x="469" y="9"/>
                </a:lnTo>
                <a:lnTo>
                  <a:pt x="482" y="19"/>
                </a:lnTo>
                <a:lnTo>
                  <a:pt x="490" y="32"/>
                </a:lnTo>
                <a:lnTo>
                  <a:pt x="540" y="147"/>
                </a:lnTo>
                <a:lnTo>
                  <a:pt x="548" y="147"/>
                </a:lnTo>
                <a:lnTo>
                  <a:pt x="562" y="150"/>
                </a:lnTo>
                <a:lnTo>
                  <a:pt x="575" y="156"/>
                </a:lnTo>
                <a:lnTo>
                  <a:pt x="586" y="165"/>
                </a:lnTo>
                <a:lnTo>
                  <a:pt x="592" y="177"/>
                </a:lnTo>
                <a:lnTo>
                  <a:pt x="594" y="191"/>
                </a:lnTo>
                <a:lnTo>
                  <a:pt x="594" y="344"/>
                </a:lnTo>
                <a:lnTo>
                  <a:pt x="550" y="344"/>
                </a:lnTo>
                <a:lnTo>
                  <a:pt x="550" y="354"/>
                </a:lnTo>
                <a:lnTo>
                  <a:pt x="550" y="367"/>
                </a:lnTo>
                <a:lnTo>
                  <a:pt x="551" y="380"/>
                </a:lnTo>
                <a:lnTo>
                  <a:pt x="551" y="389"/>
                </a:lnTo>
                <a:lnTo>
                  <a:pt x="549" y="402"/>
                </a:lnTo>
                <a:lnTo>
                  <a:pt x="543" y="414"/>
                </a:lnTo>
                <a:lnTo>
                  <a:pt x="532" y="423"/>
                </a:lnTo>
                <a:lnTo>
                  <a:pt x="521" y="429"/>
                </a:lnTo>
                <a:lnTo>
                  <a:pt x="507" y="431"/>
                </a:lnTo>
                <a:lnTo>
                  <a:pt x="492" y="429"/>
                </a:lnTo>
                <a:lnTo>
                  <a:pt x="481" y="423"/>
                </a:lnTo>
                <a:lnTo>
                  <a:pt x="471" y="414"/>
                </a:lnTo>
                <a:lnTo>
                  <a:pt x="465" y="402"/>
                </a:lnTo>
                <a:lnTo>
                  <a:pt x="463" y="389"/>
                </a:lnTo>
                <a:lnTo>
                  <a:pt x="463" y="344"/>
                </a:lnTo>
                <a:lnTo>
                  <a:pt x="133" y="344"/>
                </a:lnTo>
                <a:lnTo>
                  <a:pt x="133" y="389"/>
                </a:lnTo>
                <a:lnTo>
                  <a:pt x="130" y="402"/>
                </a:lnTo>
                <a:lnTo>
                  <a:pt x="124" y="414"/>
                </a:lnTo>
                <a:lnTo>
                  <a:pt x="115" y="423"/>
                </a:lnTo>
                <a:lnTo>
                  <a:pt x="102" y="429"/>
                </a:lnTo>
                <a:lnTo>
                  <a:pt x="89" y="431"/>
                </a:lnTo>
                <a:lnTo>
                  <a:pt x="75" y="429"/>
                </a:lnTo>
                <a:lnTo>
                  <a:pt x="62" y="423"/>
                </a:lnTo>
                <a:lnTo>
                  <a:pt x="53" y="414"/>
                </a:lnTo>
                <a:lnTo>
                  <a:pt x="47" y="402"/>
                </a:lnTo>
                <a:lnTo>
                  <a:pt x="45" y="389"/>
                </a:lnTo>
                <a:lnTo>
                  <a:pt x="45" y="380"/>
                </a:lnTo>
                <a:lnTo>
                  <a:pt x="45" y="367"/>
                </a:lnTo>
                <a:lnTo>
                  <a:pt x="46" y="354"/>
                </a:lnTo>
                <a:lnTo>
                  <a:pt x="46" y="344"/>
                </a:lnTo>
                <a:lnTo>
                  <a:pt x="0" y="344"/>
                </a:lnTo>
                <a:lnTo>
                  <a:pt x="0" y="191"/>
                </a:lnTo>
                <a:lnTo>
                  <a:pt x="3" y="177"/>
                </a:lnTo>
                <a:lnTo>
                  <a:pt x="9" y="165"/>
                </a:lnTo>
                <a:lnTo>
                  <a:pt x="19" y="156"/>
                </a:lnTo>
                <a:lnTo>
                  <a:pt x="32" y="150"/>
                </a:lnTo>
                <a:lnTo>
                  <a:pt x="47" y="147"/>
                </a:lnTo>
                <a:lnTo>
                  <a:pt x="53" y="147"/>
                </a:lnTo>
                <a:lnTo>
                  <a:pt x="103" y="32"/>
                </a:lnTo>
                <a:lnTo>
                  <a:pt x="112" y="19"/>
                </a:lnTo>
                <a:lnTo>
                  <a:pt x="123" y="9"/>
                </a:lnTo>
                <a:lnTo>
                  <a:pt x="138" y="2"/>
                </a:lnTo>
                <a:lnTo>
                  <a:pt x="154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0" name="Freeform 20">
            <a:extLst>
              <a:ext uri="{FF2B5EF4-FFF2-40B4-BE49-F238E27FC236}">
                <a16:creationId xmlns:a16="http://schemas.microsoft.com/office/drawing/2014/main" id="{FAF10A4E-6D77-4B53-91F6-E4F2DDB5CF70}"/>
              </a:ext>
            </a:extLst>
          </xdr:cNvPr>
          <xdr:cNvSpPr>
            <a:spLocks noEditPoints="1"/>
          </xdr:cNvSpPr>
        </xdr:nvSpPr>
        <xdr:spPr bwMode="auto">
          <a:xfrm>
            <a:off x="226" y="30"/>
            <a:ext cx="51" cy="51"/>
          </a:xfrm>
          <a:custGeom>
            <a:avLst/>
            <a:gdLst>
              <a:gd name="T0" fmla="*/ 152 w 1017"/>
              <a:gd name="T1" fmla="*/ 19 h 976"/>
              <a:gd name="T2" fmla="*/ 98 w 1017"/>
              <a:gd name="T3" fmla="*/ 38 h 976"/>
              <a:gd name="T4" fmla="*/ 55 w 1017"/>
              <a:gd name="T5" fmla="*/ 73 h 976"/>
              <a:gd name="T6" fmla="*/ 27 w 1017"/>
              <a:gd name="T7" fmla="*/ 119 h 976"/>
              <a:gd name="T8" fmla="*/ 16 w 1017"/>
              <a:gd name="T9" fmla="*/ 175 h 976"/>
              <a:gd name="T10" fmla="*/ 20 w 1017"/>
              <a:gd name="T11" fmla="*/ 831 h 976"/>
              <a:gd name="T12" fmla="*/ 38 w 1017"/>
              <a:gd name="T13" fmla="*/ 882 h 976"/>
              <a:gd name="T14" fmla="*/ 75 w 1017"/>
              <a:gd name="T15" fmla="*/ 923 h 976"/>
              <a:gd name="T16" fmla="*/ 123 w 1017"/>
              <a:gd name="T17" fmla="*/ 950 h 976"/>
              <a:gd name="T18" fmla="*/ 181 w 1017"/>
              <a:gd name="T19" fmla="*/ 960 h 976"/>
              <a:gd name="T20" fmla="*/ 865 w 1017"/>
              <a:gd name="T21" fmla="*/ 957 h 976"/>
              <a:gd name="T22" fmla="*/ 918 w 1017"/>
              <a:gd name="T23" fmla="*/ 938 h 976"/>
              <a:gd name="T24" fmla="*/ 961 w 1017"/>
              <a:gd name="T25" fmla="*/ 904 h 976"/>
              <a:gd name="T26" fmla="*/ 989 w 1017"/>
              <a:gd name="T27" fmla="*/ 857 h 976"/>
              <a:gd name="T28" fmla="*/ 1000 w 1017"/>
              <a:gd name="T29" fmla="*/ 802 h 976"/>
              <a:gd name="T30" fmla="*/ 997 w 1017"/>
              <a:gd name="T31" fmla="*/ 147 h 976"/>
              <a:gd name="T32" fmla="*/ 977 w 1017"/>
              <a:gd name="T33" fmla="*/ 95 h 976"/>
              <a:gd name="T34" fmla="*/ 941 w 1017"/>
              <a:gd name="T35" fmla="*/ 54 h 976"/>
              <a:gd name="T36" fmla="*/ 893 w 1017"/>
              <a:gd name="T37" fmla="*/ 27 h 976"/>
              <a:gd name="T38" fmla="*/ 835 w 1017"/>
              <a:gd name="T39" fmla="*/ 17 h 976"/>
              <a:gd name="T40" fmla="*/ 181 w 1017"/>
              <a:gd name="T41" fmla="*/ 0 h 976"/>
              <a:gd name="T42" fmla="*/ 868 w 1017"/>
              <a:gd name="T43" fmla="*/ 3 h 976"/>
              <a:gd name="T44" fmla="*/ 927 w 1017"/>
              <a:gd name="T45" fmla="*/ 24 h 976"/>
              <a:gd name="T46" fmla="*/ 974 w 1017"/>
              <a:gd name="T47" fmla="*/ 62 h 976"/>
              <a:gd name="T48" fmla="*/ 1005 w 1017"/>
              <a:gd name="T49" fmla="*/ 113 h 976"/>
              <a:gd name="T50" fmla="*/ 1017 w 1017"/>
              <a:gd name="T51" fmla="*/ 175 h 976"/>
              <a:gd name="T52" fmla="*/ 1014 w 1017"/>
              <a:gd name="T53" fmla="*/ 834 h 976"/>
              <a:gd name="T54" fmla="*/ 992 w 1017"/>
              <a:gd name="T55" fmla="*/ 890 h 976"/>
              <a:gd name="T56" fmla="*/ 952 w 1017"/>
              <a:gd name="T57" fmla="*/ 935 h 976"/>
              <a:gd name="T58" fmla="*/ 898 w 1017"/>
              <a:gd name="T59" fmla="*/ 965 h 976"/>
              <a:gd name="T60" fmla="*/ 835 w 1017"/>
              <a:gd name="T61" fmla="*/ 976 h 976"/>
              <a:gd name="T62" fmla="*/ 149 w 1017"/>
              <a:gd name="T63" fmla="*/ 973 h 976"/>
              <a:gd name="T64" fmla="*/ 90 w 1017"/>
              <a:gd name="T65" fmla="*/ 952 h 976"/>
              <a:gd name="T66" fmla="*/ 42 w 1017"/>
              <a:gd name="T67" fmla="*/ 914 h 976"/>
              <a:gd name="T68" fmla="*/ 10 w 1017"/>
              <a:gd name="T69" fmla="*/ 863 h 976"/>
              <a:gd name="T70" fmla="*/ 0 w 1017"/>
              <a:gd name="T71" fmla="*/ 802 h 976"/>
              <a:gd name="T72" fmla="*/ 2 w 1017"/>
              <a:gd name="T73" fmla="*/ 143 h 976"/>
              <a:gd name="T74" fmla="*/ 24 w 1017"/>
              <a:gd name="T75" fmla="*/ 86 h 976"/>
              <a:gd name="T76" fmla="*/ 64 w 1017"/>
              <a:gd name="T77" fmla="*/ 41 h 976"/>
              <a:gd name="T78" fmla="*/ 118 w 1017"/>
              <a:gd name="T79" fmla="*/ 11 h 976"/>
              <a:gd name="T80" fmla="*/ 181 w 1017"/>
              <a:gd name="T81" fmla="*/ 0 h 9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</a:cxnLst>
            <a:rect l="0" t="0" r="r" b="b"/>
            <a:pathLst>
              <a:path w="1017" h="976">
                <a:moveTo>
                  <a:pt x="181" y="17"/>
                </a:moveTo>
                <a:lnTo>
                  <a:pt x="152" y="19"/>
                </a:lnTo>
                <a:lnTo>
                  <a:pt x="123" y="27"/>
                </a:lnTo>
                <a:lnTo>
                  <a:pt x="98" y="38"/>
                </a:lnTo>
                <a:lnTo>
                  <a:pt x="75" y="54"/>
                </a:lnTo>
                <a:lnTo>
                  <a:pt x="55" y="73"/>
                </a:lnTo>
                <a:lnTo>
                  <a:pt x="38" y="95"/>
                </a:lnTo>
                <a:lnTo>
                  <a:pt x="27" y="119"/>
                </a:lnTo>
                <a:lnTo>
                  <a:pt x="20" y="147"/>
                </a:lnTo>
                <a:lnTo>
                  <a:pt x="16" y="175"/>
                </a:lnTo>
                <a:lnTo>
                  <a:pt x="16" y="802"/>
                </a:lnTo>
                <a:lnTo>
                  <a:pt x="20" y="831"/>
                </a:lnTo>
                <a:lnTo>
                  <a:pt x="27" y="857"/>
                </a:lnTo>
                <a:lnTo>
                  <a:pt x="38" y="882"/>
                </a:lnTo>
                <a:lnTo>
                  <a:pt x="55" y="904"/>
                </a:lnTo>
                <a:lnTo>
                  <a:pt x="75" y="923"/>
                </a:lnTo>
                <a:lnTo>
                  <a:pt x="98" y="938"/>
                </a:lnTo>
                <a:lnTo>
                  <a:pt x="123" y="950"/>
                </a:lnTo>
                <a:lnTo>
                  <a:pt x="152" y="957"/>
                </a:lnTo>
                <a:lnTo>
                  <a:pt x="181" y="960"/>
                </a:lnTo>
                <a:lnTo>
                  <a:pt x="835" y="960"/>
                </a:lnTo>
                <a:lnTo>
                  <a:pt x="865" y="957"/>
                </a:lnTo>
                <a:lnTo>
                  <a:pt x="893" y="950"/>
                </a:lnTo>
                <a:lnTo>
                  <a:pt x="918" y="938"/>
                </a:lnTo>
                <a:lnTo>
                  <a:pt x="941" y="923"/>
                </a:lnTo>
                <a:lnTo>
                  <a:pt x="961" y="904"/>
                </a:lnTo>
                <a:lnTo>
                  <a:pt x="977" y="882"/>
                </a:lnTo>
                <a:lnTo>
                  <a:pt x="989" y="857"/>
                </a:lnTo>
                <a:lnTo>
                  <a:pt x="997" y="831"/>
                </a:lnTo>
                <a:lnTo>
                  <a:pt x="1000" y="802"/>
                </a:lnTo>
                <a:lnTo>
                  <a:pt x="1000" y="175"/>
                </a:lnTo>
                <a:lnTo>
                  <a:pt x="997" y="147"/>
                </a:lnTo>
                <a:lnTo>
                  <a:pt x="989" y="119"/>
                </a:lnTo>
                <a:lnTo>
                  <a:pt x="977" y="95"/>
                </a:lnTo>
                <a:lnTo>
                  <a:pt x="961" y="73"/>
                </a:lnTo>
                <a:lnTo>
                  <a:pt x="941" y="54"/>
                </a:lnTo>
                <a:lnTo>
                  <a:pt x="918" y="38"/>
                </a:lnTo>
                <a:lnTo>
                  <a:pt x="893" y="27"/>
                </a:lnTo>
                <a:lnTo>
                  <a:pt x="865" y="19"/>
                </a:lnTo>
                <a:lnTo>
                  <a:pt x="835" y="17"/>
                </a:lnTo>
                <a:lnTo>
                  <a:pt x="181" y="17"/>
                </a:lnTo>
                <a:close/>
                <a:moveTo>
                  <a:pt x="181" y="0"/>
                </a:moveTo>
                <a:lnTo>
                  <a:pt x="835" y="0"/>
                </a:lnTo>
                <a:lnTo>
                  <a:pt x="868" y="3"/>
                </a:lnTo>
                <a:lnTo>
                  <a:pt x="898" y="11"/>
                </a:lnTo>
                <a:lnTo>
                  <a:pt x="927" y="24"/>
                </a:lnTo>
                <a:lnTo>
                  <a:pt x="952" y="41"/>
                </a:lnTo>
                <a:lnTo>
                  <a:pt x="974" y="62"/>
                </a:lnTo>
                <a:lnTo>
                  <a:pt x="992" y="86"/>
                </a:lnTo>
                <a:lnTo>
                  <a:pt x="1005" y="113"/>
                </a:lnTo>
                <a:lnTo>
                  <a:pt x="1014" y="143"/>
                </a:lnTo>
                <a:lnTo>
                  <a:pt x="1017" y="175"/>
                </a:lnTo>
                <a:lnTo>
                  <a:pt x="1017" y="802"/>
                </a:lnTo>
                <a:lnTo>
                  <a:pt x="1014" y="834"/>
                </a:lnTo>
                <a:lnTo>
                  <a:pt x="1005" y="863"/>
                </a:lnTo>
                <a:lnTo>
                  <a:pt x="992" y="890"/>
                </a:lnTo>
                <a:lnTo>
                  <a:pt x="974" y="914"/>
                </a:lnTo>
                <a:lnTo>
                  <a:pt x="952" y="935"/>
                </a:lnTo>
                <a:lnTo>
                  <a:pt x="927" y="952"/>
                </a:lnTo>
                <a:lnTo>
                  <a:pt x="898" y="965"/>
                </a:lnTo>
                <a:lnTo>
                  <a:pt x="868" y="973"/>
                </a:lnTo>
                <a:lnTo>
                  <a:pt x="835" y="976"/>
                </a:lnTo>
                <a:lnTo>
                  <a:pt x="181" y="976"/>
                </a:lnTo>
                <a:lnTo>
                  <a:pt x="149" y="973"/>
                </a:lnTo>
                <a:lnTo>
                  <a:pt x="118" y="965"/>
                </a:lnTo>
                <a:lnTo>
                  <a:pt x="90" y="952"/>
                </a:lnTo>
                <a:lnTo>
                  <a:pt x="64" y="935"/>
                </a:lnTo>
                <a:lnTo>
                  <a:pt x="42" y="914"/>
                </a:lnTo>
                <a:lnTo>
                  <a:pt x="24" y="890"/>
                </a:lnTo>
                <a:lnTo>
                  <a:pt x="10" y="863"/>
                </a:lnTo>
                <a:lnTo>
                  <a:pt x="2" y="834"/>
                </a:lnTo>
                <a:lnTo>
                  <a:pt x="0" y="802"/>
                </a:lnTo>
                <a:lnTo>
                  <a:pt x="0" y="175"/>
                </a:lnTo>
                <a:lnTo>
                  <a:pt x="2" y="143"/>
                </a:lnTo>
                <a:lnTo>
                  <a:pt x="10" y="113"/>
                </a:lnTo>
                <a:lnTo>
                  <a:pt x="24" y="86"/>
                </a:lnTo>
                <a:lnTo>
                  <a:pt x="42" y="62"/>
                </a:lnTo>
                <a:lnTo>
                  <a:pt x="64" y="41"/>
                </a:lnTo>
                <a:lnTo>
                  <a:pt x="90" y="24"/>
                </a:lnTo>
                <a:lnTo>
                  <a:pt x="118" y="11"/>
                </a:lnTo>
                <a:lnTo>
                  <a:pt x="149" y="3"/>
                </a:lnTo>
                <a:lnTo>
                  <a:pt x="181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dward/LITHIUM/LITHIUM/2018/HR/Travel%20reimbursement%20For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une 17-12-18"/>
      <sheetName val="Hyd 13-12-18"/>
      <sheetName val="Citrix 18-12-18"/>
      <sheetName val="Pune 3-1-19"/>
      <sheetName val="GOA Pune Hyd del"/>
      <sheetName val="Blr Hyd"/>
      <sheetName val="BLR Pune Hyd"/>
      <sheetName val="BLR Hyd 11-12 mar"/>
      <sheetName val="Travel reimbursement Form"/>
    </sheetNames>
    <sheetDataSet>
      <sheetData sheetId="0" refreshError="1"/>
      <sheetData sheetId="1" refreshError="1"/>
      <sheetData sheetId="2" refreshError="1">
        <row r="5">
          <cell r="L5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B89A2C-63E0-4E86-BF19-08C0CD81522E}" name="Expenses45679" displayName="Expenses45679" ref="B9:M39" totalsRowCount="1" headerRowDxfId="458" dataDxfId="456" totalsRowDxfId="454" headerRowBorderDxfId="457" tableBorderDxfId="455" totalsRowBorderDxfId="453" headerRowCellStyle="Heading 2">
  <autoFilter ref="B9:M38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sortState xmlns:xlrd2="http://schemas.microsoft.com/office/spreadsheetml/2017/richdata2" ref="B10:M32">
    <sortCondition ref="B18:B32"/>
  </sortState>
  <tableColumns count="12">
    <tableColumn id="1" xr3:uid="{4B06B537-7E83-429E-BCE4-527581A94600}" name="Date" totalsRowLabel="Total" dataDxfId="452" totalsRowDxfId="451" dataCellStyle="Date"/>
    <tableColumn id="2" xr3:uid="{896BF764-8B2D-4801-A2A9-D1EEA5B36239}" name="Description of Expense" dataDxfId="450" totalsRowDxfId="449"/>
    <tableColumn id="3" xr3:uid="{CBE3A284-FDD8-4145-B9AA-C9A6FEB3BEA5}" name="Airfare" totalsRowFunction="sum" dataDxfId="448" totalsRowDxfId="447" dataCellStyle="Input"/>
    <tableColumn id="4" xr3:uid="{2E56CF33-36AD-434F-9B54-3E176AB8C643}" name="Lodging" totalsRowFunction="sum" dataDxfId="446" totalsRowDxfId="445" dataCellStyle="Input"/>
    <tableColumn id="5" xr3:uid="{FD779231-4D13-43AA-9990-923F1A7ECB61}" name="Ground _x000a_Transportation _x000a_(Gas, Rental Car, Taxi)" totalsRowFunction="sum" dataDxfId="444" totalsRowDxfId="443" dataCellStyle="Input"/>
    <tableColumn id="6" xr3:uid="{0A20C174-A791-4494-9405-62D2A6022D04}" name="Meals &amp; Tips" totalsRowFunction="sum" dataDxfId="442" totalsRowDxfId="441" dataCellStyle="Input"/>
    <tableColumn id="7" xr3:uid="{48794751-3478-4ECE-B992-EFE7EC8438E9}" name="Conferences and Seminars" totalsRowFunction="sum" dataDxfId="440" totalsRowDxfId="439" dataCellStyle="Input"/>
    <tableColumn id="8" xr3:uid="{2D504293-9E92-42D2-9B7A-BFEB4DFA0190}" name="Kms" totalsRowFunction="sum" dataDxfId="438" totalsRowDxfId="437" dataCellStyle="Input"/>
    <tableColumn id="9" xr3:uid="{F259F430-82A4-4543-AD61-57128D7EC4A7}" name="Kms Reimbursement" totalsRowFunction="sum" dataDxfId="436" totalsRowDxfId="435" dataCellStyle="Input">
      <calculatedColumnFormula>(Expenses45679[[#This Row],[Kms]]*3)</calculatedColumnFormula>
    </tableColumn>
    <tableColumn id="10" xr3:uid="{8CF069F2-7CE8-4385-86FE-370E4B6307D1}" name="Remarks" dataDxfId="434" totalsRowDxfId="433" dataCellStyle="Input"/>
    <tableColumn id="11" xr3:uid="{3E64539A-A50A-4B01-96FB-FC5175E2B856}" name="City" dataDxfId="432" totalsRowDxfId="431" dataCellStyle="Input"/>
    <tableColumn id="13" xr3:uid="{33EEEFFD-2C5C-4694-A165-5CB927B89B16}" name="Total" totalsRowFunction="sum" dataDxfId="430" totalsRowDxfId="429" dataCellStyle="Currency">
      <calculatedColumnFormula>Expenses45679[[#This Row],[Kms Reimbursement]]+Expenses45679[[#This Row],[Conferences and Seminars]]+Expenses45679[[#This Row],[Meals &amp; Tips]]+Expenses45679[[#This Row],[Ground 
Transportation 
(Gas, Rental Car, Taxi)]]+Expenses45679[[#This Row],[Lodging]]+Expenses45679[[#This Row],[Airfare]]</calculatedColumnFormula>
    </tableColumn>
  </tableColumns>
  <tableStyleInfo name="Travel Expense Report" showFirstColumn="0" showLastColumn="0" showRowStripes="1" showColumnStripes="0"/>
  <extLst>
    <ext xmlns:x14="http://schemas.microsoft.com/office/spreadsheetml/2009/9/main" uri="{504A1905-F514-4f6f-8877-14C23A59335A}">
      <x14:table altTextSummary="List of expense details such as Date, Description, Airfare, Lodging, Ground Transportation, Meals &amp; Tips, Conferences and Seminars, Miles, Mileage Reimbursement, Miscellaneous, Currency Exchange Rage, Expense Currency, and Total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C30786A-7A62-4E8D-81DF-9159784DC9A8}" name="Expenses456794357111014" displayName="Expenses456794357111014" ref="A9:L43" totalsRowCount="1" headerRowDxfId="172" dataDxfId="170" totalsRowDxfId="168" headerRowBorderDxfId="171" tableBorderDxfId="169" totalsRowBorderDxfId="167" headerRowCellStyle="Heading 2">
  <autoFilter ref="A9:L42" xr:uid="{2DA12710-00BE-4E6B-A1E2-7F3E033CDFC2}"/>
  <tableColumns count="12">
    <tableColumn id="1" xr3:uid="{7FD0E966-EAE8-4CBF-A404-358905EC88CC}" name="Date" totalsRowLabel="Total" dataDxfId="166" totalsRowDxfId="165" dataCellStyle="Heading 2"/>
    <tableColumn id="2" xr3:uid="{6403875B-08F3-44D6-A864-B7BC16FA1EF7}" name="Description of Expense" dataDxfId="164" totalsRowDxfId="163" dataCellStyle="Heading 2"/>
    <tableColumn id="3" xr3:uid="{23522116-7BC1-4064-A13D-908C3109EA32}" name="Airfare" totalsRowFunction="sum" dataDxfId="162" totalsRowDxfId="161" dataCellStyle="Input"/>
    <tableColumn id="4" xr3:uid="{F70BD1EF-578F-4CB0-8F11-7C8F967F92CF}" name="Lodging" totalsRowFunction="sum" dataDxfId="160" totalsRowDxfId="159" dataCellStyle="Input"/>
    <tableColumn id="5" xr3:uid="{CFC27743-1853-48A0-BC46-CA2304C96848}" name="Ground _x000a_Transportation _x000a_(Gas, Rental Car, Taxi)" totalsRowFunction="sum" dataDxfId="158" totalsRowDxfId="157" dataCellStyle="Input"/>
    <tableColumn id="6" xr3:uid="{09EFF7C6-B7D9-46B4-97A6-247AD9268C9E}" name="Meals &amp; Tips" totalsRowFunction="sum" dataDxfId="156" totalsRowDxfId="155" dataCellStyle="Input"/>
    <tableColumn id="7" xr3:uid="{F4370389-7CCC-46D5-A36B-5DC845B860CB}" name="Conferences and Seminars" totalsRowFunction="sum" dataDxfId="154" totalsRowDxfId="153" dataCellStyle="Input"/>
    <tableColumn id="8" xr3:uid="{8D8919FF-0736-4067-83DA-0A68A85E0325}" name="Kms" totalsRowFunction="sum" dataDxfId="152" totalsRowDxfId="151" dataCellStyle="Input"/>
    <tableColumn id="9" xr3:uid="{11A39209-3EE0-49D7-91BB-5816B2ADCFDF}" name="Kms Reimbursement" totalsRowFunction="sum" dataDxfId="150" totalsRowDxfId="149" dataCellStyle="Input">
      <calculatedColumnFormula>(Expenses456794357111014[[#This Row],[Kms]]*3)</calculatedColumnFormula>
    </tableColumn>
    <tableColumn id="10" xr3:uid="{B57982BD-4247-4096-99DC-3D25D09AA84C}" name="Remarks" dataDxfId="148" totalsRowDxfId="147" dataCellStyle="Input"/>
    <tableColumn id="11" xr3:uid="{215D16D6-911D-4F5F-B26E-03E0A42BC13A}" name="City" dataDxfId="146" totalsRowDxfId="145" dataCellStyle="Input"/>
    <tableColumn id="13" xr3:uid="{B50BBAE4-8DCC-4BC6-B58E-B630F2158DB8}" name="Total" totalsRowFunction="sum" dataDxfId="144" totalsRowDxfId="143" dataCellStyle="Currency">
      <calculatedColumnFormula>Expenses456794357111014[[#This Row],[Kms Reimbursement]]+Expenses456794357111014[[#This Row],[Conferences and Seminars]]+Expenses456794357111014[[#This Row],[Meals &amp; Tips]]+Expenses456794357111014[[#This Row],[Ground 
Transportation 
(Gas, Rental Car, Taxi)]]+Expenses456794357111014[[#This Row],[Lodging]]+Expenses456794357111014[[#This Row],[Airfare]]</calculatedColumnFormula>
    </tableColumn>
  </tableColumns>
  <tableStyleInfo name="Travel Expense Report" showFirstColumn="0" showLastColumn="0" showRowStripes="1" showColumnStripes="0"/>
  <extLst>
    <ext xmlns:x14="http://schemas.microsoft.com/office/spreadsheetml/2009/9/main" uri="{504A1905-F514-4f6f-8877-14C23A59335A}">
      <x14:table altTextSummary="List of expense details such as Date, Description, Airfare, Lodging, Ground Transportation, Meals &amp; Tips, Conferences and Seminars, Miles, Mileage Reimbursement, Miscellaneous, Currency Exchange Rage, Expense Currency, and Total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FAB6F15-8AE4-4C47-A2D6-F493787156C6}" name="Expenses4567943571110141516" displayName="Expenses4567943571110141516" ref="A9:L23" totalsRowCount="1" headerRowDxfId="30" dataDxfId="29" totalsRowDxfId="28" headerRowBorderDxfId="26" tableBorderDxfId="27" totalsRowBorderDxfId="25" headerRowCellStyle="Heading 2">
  <autoFilter ref="A9:L22" xr:uid="{14AA09E8-406E-4173-AB25-72F0AF67D450}"/>
  <tableColumns count="12">
    <tableColumn id="1" xr3:uid="{F50CC908-F72D-4C13-BA76-BAFC2583C2A4}" name="Date" totalsRowLabel="Total" dataDxfId="23" totalsRowDxfId="24" dataCellStyle="Heading 2"/>
    <tableColumn id="2" xr3:uid="{FD9730C6-ED63-4DD3-95CF-0F4A9A51D720}" name="Description of Expense" dataDxfId="21" totalsRowDxfId="22" dataCellStyle="Heading 2"/>
    <tableColumn id="3" xr3:uid="{471DFF53-A5F5-42F5-9B4F-8366A56831D7}" name="Airfare" totalsRowFunction="sum" dataDxfId="19" totalsRowDxfId="20" dataCellStyle="Input"/>
    <tableColumn id="4" xr3:uid="{F0ECDAC3-0841-4FCE-893D-65E2410EA4FE}" name="Lodging" totalsRowFunction="sum" dataDxfId="17" totalsRowDxfId="18" dataCellStyle="Input"/>
    <tableColumn id="5" xr3:uid="{1FD11C2F-012A-40DC-B76F-2AEFAEAF0EC9}" name="Ground _x000a_Transportation _x000a_(Gas, Rental Car, Taxi)" totalsRowFunction="sum" dataDxfId="15" totalsRowDxfId="16" dataCellStyle="Input"/>
    <tableColumn id="6" xr3:uid="{EC067C14-C5ED-45C7-B78C-85661EC0B8D1}" name="Meals &amp; Tips" totalsRowFunction="sum" dataDxfId="13" totalsRowDxfId="14" dataCellStyle="Input"/>
    <tableColumn id="7" xr3:uid="{95AE0A7F-5494-4978-B500-C07EC9AE6F13}" name="Conferences and Seminars" totalsRowFunction="sum" dataDxfId="11" totalsRowDxfId="12" dataCellStyle="Input"/>
    <tableColumn id="8" xr3:uid="{5A19C67B-928A-48AD-8513-E1709D5B612A}" name="Kms" totalsRowFunction="sum" dataDxfId="9" totalsRowDxfId="10" dataCellStyle="Input"/>
    <tableColumn id="9" xr3:uid="{46266ECC-B443-4FB3-BF85-82C3911E2393}" name="Kms Reimbursement" totalsRowFunction="sum" dataDxfId="7" totalsRowDxfId="8" dataCellStyle="Input">
      <calculatedColumnFormula>(Expenses4567943571110141516[[#This Row],[Kms]]*3)</calculatedColumnFormula>
    </tableColumn>
    <tableColumn id="10" xr3:uid="{31958C1F-646A-45DC-A073-09511B06D2C6}" name="Remarks" dataDxfId="5" totalsRowDxfId="6" dataCellStyle="Input"/>
    <tableColumn id="11" xr3:uid="{7A00C46E-09C2-4BE9-87D6-EAE4BF94AFD1}" name="City" dataDxfId="3" totalsRowDxfId="4" dataCellStyle="Input"/>
    <tableColumn id="13" xr3:uid="{63B342AE-8BB2-4DE5-ADFC-FED02014E8FA}" name="Total" totalsRowFunction="sum" dataDxfId="1" totalsRowDxfId="2" dataCellStyle="Currency">
      <calculatedColumnFormula>Expenses4567943571110141516[[#This Row],[Kms Reimbursement]]+Expenses4567943571110141516[[#This Row],[Conferences and Seminars]]+Expenses4567943571110141516[[#This Row],[Meals &amp; Tips]]+Expenses4567943571110141516[[#This Row],[Ground 
Transportation 
(Gas, Rental Car, Taxi)]]+Expenses4567943571110141516[[#This Row],[Lodging]]+Expenses4567943571110141516[[#This Row],[Airfare]]</calculatedColumnFormula>
    </tableColumn>
  </tableColumns>
  <tableStyleInfo name="Travel Expense Report" showFirstColumn="0" showLastColumn="0" showRowStripes="1" showColumnStripes="0"/>
  <extLst>
    <ext xmlns:x14="http://schemas.microsoft.com/office/spreadsheetml/2009/9/main" uri="{504A1905-F514-4f6f-8877-14C23A59335A}">
      <x14:table altTextSummary="List of expense details such as Date, Description, Airfare, Lodging, Ground Transportation, Meals &amp; Tips, Conferences and Seminars, Miles, Mileage Reimbursement, Miscellaneous, Currency Exchange Rage, Expense Currency, and Total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27FDB21-CC33-4860-98FE-80D597FAD5EF}" name="Expenses45679435711101415" displayName="Expenses45679435711101415" ref="A9:L31" totalsRowCount="1" headerRowDxfId="60" dataDxfId="59" totalsRowDxfId="58" headerRowBorderDxfId="56" tableBorderDxfId="57" totalsRowBorderDxfId="55" headerRowCellStyle="Heading 2">
  <autoFilter ref="A9:L30" xr:uid="{DB20D0DB-EAE0-40E7-B411-6DAEA2888D8D}"/>
  <tableColumns count="12">
    <tableColumn id="1" xr3:uid="{E7F4DA36-0B9C-4850-A077-EFA388BADFE5}" name="Date" totalsRowLabel="Total" dataDxfId="54" totalsRowDxfId="53" dataCellStyle="Heading 2"/>
    <tableColumn id="2" xr3:uid="{2C72280A-86D0-4B2B-801C-E33EA7B6A601}" name="Description of Expense" dataDxfId="52" totalsRowDxfId="51" dataCellStyle="Heading 2"/>
    <tableColumn id="3" xr3:uid="{A61C8B75-B7DD-4E55-B091-FEAB947C8FDE}" name="Airfare" totalsRowFunction="sum" dataDxfId="50" totalsRowDxfId="49" dataCellStyle="Input"/>
    <tableColumn id="4" xr3:uid="{7CC1D71A-48FA-4545-9F7D-451747F91EF2}" name="Lodging" totalsRowFunction="sum" dataDxfId="48" totalsRowDxfId="47" dataCellStyle="Input"/>
    <tableColumn id="5" xr3:uid="{FEAF4A08-F9A7-4624-BD02-ABB7CD108888}" name="Ground _x000a_Transportation _x000a_(Gas, Rental Car, Taxi)" totalsRowFunction="sum" dataDxfId="46" totalsRowDxfId="45" dataCellStyle="Input"/>
    <tableColumn id="6" xr3:uid="{32AE10C0-AF57-4A0B-931A-D83724871E62}" name="Meals &amp; Tips" totalsRowFunction="sum" dataDxfId="44" totalsRowDxfId="43" dataCellStyle="Input"/>
    <tableColumn id="7" xr3:uid="{3C6A2725-759A-4D9D-9BEF-451A680A5E59}" name="Conferences and Seminars" totalsRowFunction="sum" dataDxfId="42" totalsRowDxfId="41" dataCellStyle="Input"/>
    <tableColumn id="8" xr3:uid="{9B035C95-D6E8-4E3A-8CB6-5C00615DF179}" name="Kms" totalsRowFunction="sum" dataDxfId="40" totalsRowDxfId="39" dataCellStyle="Input"/>
    <tableColumn id="9" xr3:uid="{A6AB0335-8AFC-4FF7-A947-E11DE6FD557C}" name="Kms Reimbursement" totalsRowFunction="sum" dataDxfId="38" totalsRowDxfId="37" dataCellStyle="Input">
      <calculatedColumnFormula>(Expenses45679435711101415[[#This Row],[Kms]]*3)</calculatedColumnFormula>
    </tableColumn>
    <tableColumn id="10" xr3:uid="{9CD56E94-8060-437C-8AD4-C3E31E15554D}" name="Remarks" dataDxfId="36" totalsRowDxfId="35" dataCellStyle="Input"/>
    <tableColumn id="11" xr3:uid="{2C13B7FD-A625-4497-B202-E4E4C72B20C1}" name="City" dataDxfId="34" totalsRowDxfId="33" dataCellStyle="Input"/>
    <tableColumn id="13" xr3:uid="{5D7DD203-F1B0-4B78-A99F-FB1B1D4F3A5D}" name="Total" totalsRowFunction="sum" dataDxfId="32" totalsRowDxfId="31" dataCellStyle="Currency">
      <calculatedColumnFormula>Expenses45679435711101415[[#This Row],[Kms Reimbursement]]+Expenses45679435711101415[[#This Row],[Conferences and Seminars]]+Expenses45679435711101415[[#This Row],[Meals &amp; Tips]]+Expenses45679435711101415[[#This Row],[Ground 
Transportation 
(Gas, Rental Car, Taxi)]]+Expenses45679435711101415[[#This Row],[Lodging]]+Expenses45679435711101415[[#This Row],[Airfare]]</calculatedColumnFormula>
    </tableColumn>
  </tableColumns>
  <tableStyleInfo name="Travel Expense Report" showFirstColumn="0" showLastColumn="0" showRowStripes="1" showColumnStripes="0"/>
  <extLst>
    <ext xmlns:x14="http://schemas.microsoft.com/office/spreadsheetml/2009/9/main" uri="{504A1905-F514-4f6f-8877-14C23A59335A}">
      <x14:table altTextSummary="List of expense details such as Date, Description, Airfare, Lodging, Ground Transportation, Meals &amp; Tips, Conferences and Seminars, Miles, Mileage Reimbursement, Miscellaneous, Currency Exchange Rage, Expense Currency, and Total"/>
    </ext>
  </extLst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824ACA6-D072-4F52-B11B-957BD9396995}" name="Expenses4567943571110" displayName="Expenses4567943571110" ref="A9:L27" totalsRowCount="1" headerRowDxfId="142" dataDxfId="140" totalsRowDxfId="138" headerRowBorderDxfId="141" tableBorderDxfId="139" totalsRowBorderDxfId="137" headerRowCellStyle="Heading 2">
  <autoFilter ref="A9:L26" xr:uid="{0E1C253C-22B5-485E-AC9F-73823EE5EABE}"/>
  <tableColumns count="12">
    <tableColumn id="1" xr3:uid="{9E7971D0-E2B3-4A48-90BE-AEE93E01CFF9}" name="Date" totalsRowLabel="Total" dataDxfId="136" totalsRowDxfId="135" dataCellStyle="Heading 2"/>
    <tableColumn id="2" xr3:uid="{19E5755E-266B-4ACA-BB66-1E4CC6AF781B}" name="Description of Expense" dataDxfId="134" totalsRowDxfId="133" dataCellStyle="Heading 2"/>
    <tableColumn id="3" xr3:uid="{317CD383-EC02-4137-89F0-68C2610F17C1}" name="Airfare" totalsRowFunction="sum" dataDxfId="132" totalsRowDxfId="131" dataCellStyle="Input"/>
    <tableColumn id="4" xr3:uid="{4682C771-BBAF-4841-BD0F-BEF59F3786FA}" name="Lodging" totalsRowFunction="sum" dataDxfId="130" totalsRowDxfId="129" dataCellStyle="Input"/>
    <tableColumn id="5" xr3:uid="{B5F58A4B-8D6C-4CFC-8A17-D6101EE098EA}" name="Ground _x000a_Transportation _x000a_(Gas, Rental Car, Taxi)" totalsRowFunction="sum" dataDxfId="128" totalsRowDxfId="127" dataCellStyle="Input"/>
    <tableColumn id="6" xr3:uid="{37D055A8-EFE3-44D3-8AFA-661E39183D0B}" name="Meals &amp; Tips" totalsRowFunction="sum" dataDxfId="126" totalsRowDxfId="125" dataCellStyle="Input"/>
    <tableColumn id="7" xr3:uid="{999491DA-031F-4C77-9225-1944E286A93A}" name="Conferences and Seminars" totalsRowFunction="sum" dataDxfId="124" totalsRowDxfId="123" dataCellStyle="Input"/>
    <tableColumn id="8" xr3:uid="{49FD5A48-78AD-4355-B0F4-FD6D50FADE2E}" name="Kms" totalsRowFunction="sum" dataDxfId="122" totalsRowDxfId="121" dataCellStyle="Input"/>
    <tableColumn id="9" xr3:uid="{FD4622AA-4F16-4D14-81E6-9994EB5368F8}" name="Kms Reimbursement" totalsRowFunction="sum" dataDxfId="120" totalsRowDxfId="119" dataCellStyle="Input">
      <calculatedColumnFormula>(Expenses4567943571110[[#This Row],[Kms]]*3)</calculatedColumnFormula>
    </tableColumn>
    <tableColumn id="10" xr3:uid="{CF949E49-F342-46F9-8BED-6A5B1866DB7D}" name="Remarks" dataDxfId="118" totalsRowDxfId="117" dataCellStyle="Input"/>
    <tableColumn id="11" xr3:uid="{D309CC44-DBCF-4F9D-BCCE-078D6971AEEB}" name="City" dataDxfId="116" totalsRowDxfId="115" dataCellStyle="Input"/>
    <tableColumn id="13" xr3:uid="{E09E6D12-7685-42F5-9BB0-83B94E1E73D1}" name="Total" totalsRowFunction="sum" dataDxfId="114" totalsRowDxfId="113" dataCellStyle="Currency">
      <calculatedColumnFormula>Expenses4567943571110[[#This Row],[Kms Reimbursement]]+Expenses4567943571110[[#This Row],[Conferences and Seminars]]+Expenses4567943571110[[#This Row],[Meals &amp; Tips]]+Expenses4567943571110[[#This Row],[Ground 
Transportation 
(Gas, Rental Car, Taxi)]]+Expenses4567943571110[[#This Row],[Lodging]]+Expenses4567943571110[[#This Row],[Airfare]]</calculatedColumnFormula>
    </tableColumn>
  </tableColumns>
  <tableStyleInfo name="Travel Expense Report" showFirstColumn="0" showLastColumn="0" showRowStripes="1" showColumnStripes="0"/>
  <extLst>
    <ext xmlns:x14="http://schemas.microsoft.com/office/spreadsheetml/2009/9/main" uri="{504A1905-F514-4f6f-8877-14C23A59335A}">
      <x14:table altTextSummary="List of expense details such as Date, Description, Airfare, Lodging, Ground Transportation, Meals &amp; Tips, Conferences and Seminars, Miles, Mileage Reimbursement, Miscellaneous, Currency Exchange Rage, Expense Currency, and Total"/>
    </ext>
  </extLst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5F392C4-3F94-4E35-818C-D679C73D3B80}" name="Expenses456794357111012" displayName="Expenses456794357111012" ref="A9:J31" totalsRowCount="1" headerRowDxfId="112" dataDxfId="110" totalsRowDxfId="108" headerRowBorderDxfId="111" tableBorderDxfId="109" totalsRowBorderDxfId="107" headerRowCellStyle="Heading 2">
  <autoFilter ref="A9:J30" xr:uid="{7B25A029-029E-4523-B1C8-311E8A6E973A}"/>
  <tableColumns count="10">
    <tableColumn id="1" xr3:uid="{53A156A1-E35F-4211-9FAF-D252BC79F673}" name="Date" totalsRowLabel="Total" dataDxfId="106" totalsRowDxfId="105" dataCellStyle="Heading 2"/>
    <tableColumn id="2" xr3:uid="{1E785A7E-DF70-4B54-AD27-757305692FFC}" name="Description of Expense" dataDxfId="104" totalsRowDxfId="103" dataCellStyle="Heading 2"/>
    <tableColumn id="3" xr3:uid="{C127038B-3418-4A2A-91E7-EBC5D814B1E3}" name="Airfare" totalsRowFunction="sum" dataDxfId="102" totalsRowDxfId="101" dataCellStyle="Input"/>
    <tableColumn id="4" xr3:uid="{5CA51F40-A624-47D0-925E-E45946052BA1}" name="Lodging" totalsRowFunction="sum" dataDxfId="100" totalsRowDxfId="99" dataCellStyle="Input"/>
    <tableColumn id="5" xr3:uid="{5857A8EB-67A6-4C06-85B8-8216B95770A9}" name="Ground _x000a_Transportation _x000a_(Gas, Rental Car, Taxi)" totalsRowFunction="sum" dataDxfId="98" totalsRowDxfId="97" dataCellStyle="Input"/>
    <tableColumn id="6" xr3:uid="{C5925DEF-0470-49F9-9D22-AC9F127C5588}" name="Meals &amp; Tips" totalsRowFunction="sum" dataDxfId="96" totalsRowDxfId="95" dataCellStyle="Input"/>
    <tableColumn id="7" xr3:uid="{1E448933-8B2D-4C6A-9567-5ACC94B3E7D5}" name="Conferences and Seminars" totalsRowFunction="sum" dataDxfId="94" totalsRowDxfId="93" dataCellStyle="Input"/>
    <tableColumn id="8" xr3:uid="{029402C7-DE01-4C5A-9A4F-6E91CAA263FD}" name="Kms" totalsRowFunction="sum" dataDxfId="92" totalsRowDxfId="91" dataCellStyle="Input"/>
    <tableColumn id="9" xr3:uid="{8BDD142E-4290-4E96-AB60-41DE85A3CDD7}" name="Kms Reimbursement" totalsRowFunction="sum" dataDxfId="90" totalsRowDxfId="89" dataCellStyle="Input">
      <calculatedColumnFormula>(Expenses456794357111012[[#This Row],[Kms]]*3)</calculatedColumnFormula>
    </tableColumn>
    <tableColumn id="13" xr3:uid="{AC447AE1-64CF-4943-B4D9-C20372784A92}" name="Total" totalsRowFunction="sum" dataDxfId="88" totalsRowDxfId="87" dataCellStyle="Currency">
      <calculatedColumnFormula>Expenses456794357111012[[#This Row],[Kms Reimbursement]]+Expenses456794357111012[[#This Row],[Conferences and Seminars]]+Expenses456794357111012[[#This Row],[Meals &amp; Tips]]+Expenses456794357111012[[#This Row],[Ground 
Transportation 
(Gas, Rental Car, Taxi)]]+Expenses456794357111012[[#This Row],[Lodging]]+Expenses456794357111012[[#This Row],[Airfare]]</calculatedColumnFormula>
    </tableColumn>
  </tableColumns>
  <tableStyleInfo name="Travel Expense Report" showFirstColumn="0" showLastColumn="0" showRowStripes="1" showColumnStripes="0"/>
  <extLst>
    <ext xmlns:x14="http://schemas.microsoft.com/office/spreadsheetml/2009/9/main" uri="{504A1905-F514-4f6f-8877-14C23A59335A}">
      <x14:table altTextSummary="List of expense details such as Date, Description, Airfare, Lodging, Ground Transportation, Meals &amp; Tips, Conferences and Seminars, Miles, Mileage Reimbursement, Miscellaneous, Currency Exchange Rage, Expense Currency, and Total"/>
    </ext>
  </extLst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CB139E8-6257-4927-875D-9CF2E77D3206}" name="Expenses45679435711101213" displayName="Expenses45679435711101213" ref="A9:J31" totalsRowCount="1" headerRowDxfId="86" dataDxfId="84" totalsRowDxfId="82" headerRowBorderDxfId="85" tableBorderDxfId="83" totalsRowBorderDxfId="81" headerRowCellStyle="Heading 2">
  <autoFilter ref="A9:J30" xr:uid="{38C5F3C8-1509-4443-8673-31EB2F762844}"/>
  <tableColumns count="10">
    <tableColumn id="1" xr3:uid="{21A7920B-1A14-4D57-8A98-F7383F216F18}" name="Date" totalsRowLabel="Total" dataDxfId="80" totalsRowDxfId="79" dataCellStyle="Heading 2"/>
    <tableColumn id="2" xr3:uid="{4082ADC5-96CB-4B46-ACC9-06BA135D70B9}" name="Description of Expense" dataDxfId="78" totalsRowDxfId="77" dataCellStyle="Heading 2"/>
    <tableColumn id="3" xr3:uid="{5C87AAB9-E8F8-452A-960F-5790F9FDA8C8}" name="Airfare" totalsRowFunction="sum" dataDxfId="76" totalsRowDxfId="75" dataCellStyle="Input"/>
    <tableColumn id="4" xr3:uid="{0BA4EFDE-9D1C-46C6-89CB-EDDCB74D4DB0}" name="Lodging" totalsRowFunction="sum" dataDxfId="74" totalsRowDxfId="73" dataCellStyle="Input"/>
    <tableColumn id="5" xr3:uid="{6D3E5023-B43C-47F7-B85C-2FCF5B7252B1}" name="Ground _x000a_Transportation _x000a_(Gas, Rental Car, Taxi)" totalsRowFunction="sum" dataDxfId="72" totalsRowDxfId="71" dataCellStyle="Input"/>
    <tableColumn id="6" xr3:uid="{5CD51117-07F1-498E-A7BE-AA2CD12E5F1D}" name="Meals &amp; Tips" totalsRowFunction="sum" dataDxfId="70" totalsRowDxfId="69" dataCellStyle="Input"/>
    <tableColumn id="7" xr3:uid="{8977EE74-9E86-44BE-A1F0-9975F7E7CE2F}" name="Conferences and Seminars" totalsRowFunction="sum" dataDxfId="68" totalsRowDxfId="67" dataCellStyle="Input"/>
    <tableColumn id="8" xr3:uid="{13E7BC80-8036-4F8A-92BF-B15017EAB0EE}" name="Kms" totalsRowFunction="sum" dataDxfId="66" totalsRowDxfId="65" dataCellStyle="Input"/>
    <tableColumn id="9" xr3:uid="{93426EFE-6DDC-4AB3-BC40-44F352495030}" name="Kms Reimbursement" totalsRowFunction="sum" dataDxfId="64" totalsRowDxfId="63" dataCellStyle="Input">
      <calculatedColumnFormula>(Expenses45679435711101213[[#This Row],[Kms]]*3)</calculatedColumnFormula>
    </tableColumn>
    <tableColumn id="13" xr3:uid="{CB0F5F6B-6D00-4202-9BCE-CEA6770CB20B}" name="Total" totalsRowFunction="sum" dataDxfId="62" totalsRowDxfId="61" dataCellStyle="Currency">
      <calculatedColumnFormula>Expenses45679435711101213[[#This Row],[Kms Reimbursement]]+Expenses45679435711101213[[#This Row],[Conferences and Seminars]]+Expenses45679435711101213[[#This Row],[Meals &amp; Tips]]+Expenses45679435711101213[[#This Row],[Ground 
Transportation 
(Gas, Rental Car, Taxi)]]+Expenses45679435711101213[[#This Row],[Lodging]]+Expenses45679435711101213[[#This Row],[Airfare]]</calculatedColumnFormula>
    </tableColumn>
  </tableColumns>
  <tableStyleInfo name="Travel Expense Report" showFirstColumn="0" showLastColumn="0" showRowStripes="1" showColumnStripes="0"/>
  <extLst>
    <ext xmlns:x14="http://schemas.microsoft.com/office/spreadsheetml/2009/9/main" uri="{504A1905-F514-4f6f-8877-14C23A59335A}">
      <x14:table altTextSummary="List of expense details such as Date, Description, Airfare, Lodging, Ground Transportation, Meals &amp; Tips, Conferences and Seminars, Miles, Mileage Reimbursement, Miscellaneous, Currency Exchange Rage, Expense Currency, and Total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6E1057-8604-443A-A715-57F814ABB81C}" name="Expenses456794" displayName="Expenses456794" ref="B9:N17" totalsRowCount="1" headerRowDxfId="428" dataDxfId="426" totalsRowDxfId="424" headerRowBorderDxfId="427" tableBorderDxfId="425" totalsRowBorderDxfId="423" headerRowCellStyle="Heading 2">
  <autoFilter ref="B9:N16" xr:uid="{E63ED258-A860-499E-AD78-B88543E15D84}"/>
  <tableColumns count="13">
    <tableColumn id="1" xr3:uid="{2E4C2657-8985-4247-B22A-4E75F652AC14}" name="Date" totalsRowLabel="Total" dataDxfId="422" totalsRowDxfId="421" dataCellStyle="Heading 2"/>
    <tableColumn id="2" xr3:uid="{9BFC1DB0-6897-44CC-8F14-0BA332EE5D0B}" name="Description of Expense" dataDxfId="420" totalsRowDxfId="419"/>
    <tableColumn id="3" xr3:uid="{219E3CBD-73C9-45E1-933D-EEC0A47D916B}" name="Airfare" totalsRowFunction="sum" dataDxfId="418" totalsRowDxfId="417" dataCellStyle="Input"/>
    <tableColumn id="4" xr3:uid="{2CFEC19B-BC07-4D86-AD37-9AECE0CC5C71}" name="Lodging" totalsRowFunction="sum" dataDxfId="416" totalsRowDxfId="415" dataCellStyle="Input"/>
    <tableColumn id="5" xr3:uid="{8464DEC1-33DC-4D0F-8673-73FCA26BF249}" name="Ground _x000a_Transportation _x000a_(Gas, Rental Car, Taxi)" totalsRowFunction="sum" dataDxfId="414" totalsRowDxfId="413" dataCellStyle="Input"/>
    <tableColumn id="6" xr3:uid="{EC44FD88-216B-427C-847C-8E93322F22A7}" name="Meals &amp; Tips" totalsRowFunction="sum" dataDxfId="412" totalsRowDxfId="411" dataCellStyle="Input"/>
    <tableColumn id="7" xr3:uid="{9B0D26D4-A94D-48F5-B0A0-F9D5D063B5EB}" name="Conferences and Seminars" totalsRowFunction="sum" dataDxfId="410" totalsRowDxfId="409" dataCellStyle="Input"/>
    <tableColumn id="8" xr3:uid="{4A20D001-EC76-4068-BCFA-30C57E188536}" name="Kms" totalsRowFunction="sum" dataDxfId="408" totalsRowDxfId="407" dataCellStyle="Input"/>
    <tableColumn id="9" xr3:uid="{5305DE16-4572-4EE6-95C5-6B0F825D9BC4}" name="Kms Reimbursement" totalsRowFunction="sum" dataDxfId="406" totalsRowDxfId="405" dataCellStyle="Input">
      <calculatedColumnFormula>(Expenses456794[[#This Row],[Kms]]*3)</calculatedColumnFormula>
    </tableColumn>
    <tableColumn id="10" xr3:uid="{AED05782-99CC-4CA8-91C4-171BE20A8E38}" name="Remarks" dataDxfId="404" totalsRowDxfId="403" dataCellStyle="Input"/>
    <tableColumn id="11" xr3:uid="{20793088-322D-4DB2-8218-1FDC64BA4F96}" name="City" dataDxfId="402" totalsRowDxfId="401" dataCellStyle="Input"/>
    <tableColumn id="13" xr3:uid="{1D305750-F140-4E51-8248-C141E8E9EF3B}" name="Total" totalsRowFunction="sum" dataDxfId="400" totalsRowDxfId="399" dataCellStyle="Currency">
      <calculatedColumnFormula>Expenses456794[[#This Row],[Kms Reimbursement]]+Expenses456794[[#This Row],[Conferences and Seminars]]+Expenses456794[[#This Row],[Meals &amp; Tips]]+Expenses456794[[#This Row],[Ground 
Transportation 
(Gas, Rental Car, Taxi)]]+Expenses456794[[#This Row],[Lodging]]+Expenses456794[[#This Row],[Airfare]]</calculatedColumnFormula>
    </tableColumn>
    <tableColumn id="12" xr3:uid="{7E7563F0-BF47-428C-AFEF-E5E2AC5F0A86}" name="Column1" dataDxfId="398" totalsRowDxfId="397"/>
  </tableColumns>
  <tableStyleInfo name="Travel Expense Report" showFirstColumn="0" showLastColumn="0" showRowStripes="1" showColumnStripes="0"/>
  <extLst>
    <ext xmlns:x14="http://schemas.microsoft.com/office/spreadsheetml/2009/9/main" uri="{504A1905-F514-4f6f-8877-14C23A59335A}">
      <x14:table altTextSummary="List of expense details such as Date, Description, Airfare, Lodging, Ground Transportation, Meals &amp; Tips, Conferences and Seminars, Miles, Mileage Reimbursement, Miscellaneous, Currency Exchange Rage, Expense Currency, and Total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F43E33-3988-46BC-83B4-0246BE908559}" name="Expenses4567943" displayName="Expenses4567943" ref="A9:M18" totalsRowCount="1" headerRowDxfId="396" dataDxfId="394" totalsRowDxfId="392" headerRowBorderDxfId="395" tableBorderDxfId="393" totalsRowBorderDxfId="391" headerRowCellStyle="Heading 2">
  <autoFilter ref="A9:M17" xr:uid="{0AFB68CF-D7D1-4B64-9464-786A2BAA8A17}"/>
  <tableColumns count="13">
    <tableColumn id="1" xr3:uid="{F2CC889A-83E7-48E3-A9DB-BE072AA44A18}" name="Date" totalsRowLabel="Total" dataDxfId="390" totalsRowDxfId="389" dataCellStyle="Heading 2"/>
    <tableColumn id="2" xr3:uid="{08B1AB12-4323-4034-991C-BF2739EE6F18}" name="Description of Expense" dataDxfId="388" totalsRowDxfId="387"/>
    <tableColumn id="3" xr3:uid="{0BB90591-DB0C-443B-822F-5951F3A923DB}" name="Airfare" totalsRowFunction="sum" dataDxfId="386" totalsRowDxfId="385" dataCellStyle="Input"/>
    <tableColumn id="4" xr3:uid="{23090924-AF01-4279-9FD6-E3F1B46A8CD4}" name="Lodging" totalsRowFunction="sum" dataDxfId="384" totalsRowDxfId="383" dataCellStyle="Input"/>
    <tableColumn id="5" xr3:uid="{378D6FBF-70A9-4ABE-9068-4A82C1137EFC}" name="Ground _x000a_Transportation _x000a_(Gas, Rental Car, Taxi)" totalsRowFunction="sum" dataDxfId="382" totalsRowDxfId="381" dataCellStyle="Input"/>
    <tableColumn id="6" xr3:uid="{87159BD9-04D9-40B8-B427-64663FDB0145}" name="Meals &amp; Tips" totalsRowFunction="sum" dataDxfId="380" totalsRowDxfId="379" dataCellStyle="Input"/>
    <tableColumn id="7" xr3:uid="{4AB050E2-38C7-4617-8B9D-D58F53181105}" name="Conferences and Seminars" totalsRowFunction="sum" dataDxfId="378" totalsRowDxfId="377" dataCellStyle="Input"/>
    <tableColumn id="8" xr3:uid="{561EEA7A-794B-4A4E-823E-4127C6B94D21}" name="Kms" totalsRowFunction="sum" dataDxfId="376" totalsRowDxfId="375" dataCellStyle="Input"/>
    <tableColumn id="9" xr3:uid="{6562E629-D788-4724-A59A-5D7D4376E301}" name="Kms Reimbursement" totalsRowFunction="sum" dataDxfId="374" totalsRowDxfId="373" dataCellStyle="Input">
      <calculatedColumnFormula>(Expenses4567943[[#This Row],[Kms]]*3)</calculatedColumnFormula>
    </tableColumn>
    <tableColumn id="10" xr3:uid="{10BD964C-08DC-43FD-820A-BD166250D7E9}" name="Remarks" dataDxfId="372" totalsRowDxfId="371" dataCellStyle="Input"/>
    <tableColumn id="11" xr3:uid="{9D3A2D24-54E0-4E51-88E4-0DE2517CBE54}" name="City" dataDxfId="370" totalsRowDxfId="369" dataCellStyle="Input"/>
    <tableColumn id="13" xr3:uid="{7D057CB0-66B6-4CB4-803C-FC53A2863BDB}" name="Total" totalsRowFunction="sum" dataDxfId="368" totalsRowDxfId="367" dataCellStyle="Currency">
      <calculatedColumnFormula>Expenses4567943[[#This Row],[Kms Reimbursement]]+Expenses4567943[[#This Row],[Conferences and Seminars]]+Expenses4567943[[#This Row],[Meals &amp; Tips]]+Expenses4567943[[#This Row],[Ground 
Transportation 
(Gas, Rental Car, Taxi)]]+Expenses4567943[[#This Row],[Lodging]]+Expenses4567943[[#This Row],[Airfare]]</calculatedColumnFormula>
    </tableColumn>
    <tableColumn id="12" xr3:uid="{043822C7-A7FB-4028-A802-55D8A6DB2D4B}" name="Column1" dataDxfId="366" totalsRowDxfId="365"/>
  </tableColumns>
  <tableStyleInfo name="Travel Expense Report" showFirstColumn="0" showLastColumn="0" showRowStripes="1" showColumnStripes="0"/>
  <extLst>
    <ext xmlns:x14="http://schemas.microsoft.com/office/spreadsheetml/2009/9/main" uri="{504A1905-F514-4f6f-8877-14C23A59335A}">
      <x14:table altTextSummary="List of expense details such as Date, Description, Airfare, Lodging, Ground Transportation, Meals &amp; Tips, Conferences and Seminars, Miles, Mileage Reimbursement, Miscellaneous, Currency Exchange Rage, Expense Currency, and Total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545242A-F15D-481B-B76B-84EA90D975E7}" name="Expenses45679436" displayName="Expenses45679436" ref="A36:N55" totalsRowCount="1" headerRowDxfId="364" dataDxfId="362" totalsRowDxfId="360" headerRowBorderDxfId="363" tableBorderDxfId="361" totalsRowBorderDxfId="359" headerRowCellStyle="Heading 2">
  <tableColumns count="14">
    <tableColumn id="1" xr3:uid="{388865DF-5756-4BD0-A156-1EC1C97311BF}" name="Date" totalsRowLabel="Total" dataDxfId="358" totalsRowDxfId="357" dataCellStyle="Heading 2"/>
    <tableColumn id="2" xr3:uid="{42EBC119-C587-4FFB-914E-02CCFBFD4B31}" name="Description of Expense" dataDxfId="356" totalsRowDxfId="355"/>
    <tableColumn id="3" xr3:uid="{127A43AA-36B0-4544-93C3-E6EF395EF32C}" name="Airfare" totalsRowFunction="sum" dataDxfId="354" totalsRowDxfId="353" dataCellStyle="Input"/>
    <tableColumn id="4" xr3:uid="{5FEEA72E-DB4A-45AE-A9AA-18679FBD037D}" name="Lodging" totalsRowFunction="sum" dataDxfId="352" totalsRowDxfId="351" dataCellStyle="Input"/>
    <tableColumn id="5" xr3:uid="{7F56DF3F-130E-4C51-93A0-2EFC15C6E069}" name="Ground _x000a_Transportation _x000a_(Gas, Rental Car, Taxi)" totalsRowFunction="sum" dataDxfId="350" totalsRowDxfId="349" dataCellStyle="Input"/>
    <tableColumn id="6" xr3:uid="{2E174E37-EC7C-4718-9B9E-A44793ACB457}" name="Meals &amp; Tips" totalsRowFunction="sum" dataDxfId="348" totalsRowDxfId="347" dataCellStyle="Input"/>
    <tableColumn id="7" xr3:uid="{CF0E01A6-8331-4BF8-85C6-29F9ADC33FF2}" name="Conferences and Seminars" totalsRowFunction="sum" dataDxfId="346" totalsRowDxfId="345" dataCellStyle="Input"/>
    <tableColumn id="8" xr3:uid="{F9FC5D80-1DB3-4104-8C0B-F70190930D28}" name="Kms" totalsRowFunction="sum" dataDxfId="344" totalsRowDxfId="343" dataCellStyle="Input"/>
    <tableColumn id="9" xr3:uid="{5F01FD64-B522-4B3D-99F3-915A8CB20877}" name="Kms Reimbursement" totalsRowFunction="sum" dataDxfId="342" totalsRowDxfId="341" dataCellStyle="Input">
      <calculatedColumnFormula>(Expenses45679436[[#This Row],[Kms]]*3)</calculatedColumnFormula>
    </tableColumn>
    <tableColumn id="10" xr3:uid="{9389E365-796C-46C0-BA6C-747D800F596C}" name="Remarks" dataDxfId="340" totalsRowDxfId="339" dataCellStyle="Input"/>
    <tableColumn id="11" xr3:uid="{99642867-F189-4DEA-AE28-A75F1DA038E9}" name="City" dataDxfId="338" totalsRowDxfId="337" dataCellStyle="Input"/>
    <tableColumn id="13" xr3:uid="{2D13A6C4-BC81-47EB-A846-BD90BE17C0CF}" name="Total" totalsRowFunction="sum" dataDxfId="336" totalsRowDxfId="335" dataCellStyle="Currency">
      <calculatedColumnFormula>Expenses45679436[[#This Row],[Kms Reimbursement]]+Expenses45679436[[#This Row],[Conferences and Seminars]]+Expenses45679436[[#This Row],[Meals &amp; Tips]]+Expenses45679436[[#This Row],[Ground 
Transportation 
(Gas, Rental Car, Taxi)]]+Expenses45679436[[#This Row],[Lodging]]+Expenses45679436[[#This Row],[Airfare]]</calculatedColumnFormula>
    </tableColumn>
    <tableColumn id="12" xr3:uid="{977F18F4-E5D7-4F28-A4C4-6B7CA4F186C6}" name="Column1" dataDxfId="334" totalsRowDxfId="333"/>
    <tableColumn id="14" xr3:uid="{51744DB8-D1AA-4FB2-9450-6E3F9391C3FE}" name="Column2" dataDxfId="332" totalsRowDxfId="331"/>
  </tableColumns>
  <tableStyleInfo name="Travel Expense Report" showFirstColumn="0" showLastColumn="0" showRowStripes="1" showColumnStripes="0"/>
  <extLst>
    <ext xmlns:x14="http://schemas.microsoft.com/office/spreadsheetml/2009/9/main" uri="{504A1905-F514-4f6f-8877-14C23A59335A}">
      <x14:table altTextSummary="List of expense details such as Date, Description, Airfare, Lodging, Ground Transportation, Meals &amp; Tips, Conferences and Seminars, Miles, Mileage Reimbursement, Miscellaneous, Currency Exchange Rage, Expense Currency, and Total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F397B8D-420F-4A36-B4DF-705241F7DF07}" name="Expenses456794368" displayName="Expenses456794368" ref="A9:M27" totalsRowCount="1" headerRowDxfId="330" dataDxfId="328" totalsRowDxfId="326" headerRowBorderDxfId="329" tableBorderDxfId="327" totalsRowBorderDxfId="325" headerRowCellStyle="Heading 2">
  <tableColumns count="13">
    <tableColumn id="1" xr3:uid="{7CB676AC-57C7-4FC4-8307-FC0B2281EC10}" name="Date" totalsRowLabel="Total" dataDxfId="324" totalsRowDxfId="323" dataCellStyle="Heading 2"/>
    <tableColumn id="2" xr3:uid="{2CF18C6D-BECA-4D83-A81D-5776C3EFDC81}" name="Description of Expense" dataDxfId="322" totalsRowDxfId="321"/>
    <tableColumn id="3" xr3:uid="{DD777846-5FB4-4BAE-8088-52F56FFE2EA3}" name="Airfare" totalsRowFunction="sum" dataDxfId="320" totalsRowDxfId="319" dataCellStyle="Input"/>
    <tableColumn id="4" xr3:uid="{44205952-6B06-4113-8926-9959DC00794D}" name="Lodging" totalsRowFunction="sum" dataDxfId="318" totalsRowDxfId="317" dataCellStyle="Input"/>
    <tableColumn id="5" xr3:uid="{F9F25B77-6BA8-447F-A721-6D3690A97AF4}" name="Ground _x000a_Transportation _x000a_(Gas, Rental Car, Taxi)" totalsRowFunction="sum" dataDxfId="316" totalsRowDxfId="315" dataCellStyle="Input"/>
    <tableColumn id="6" xr3:uid="{B1FE589F-7E68-4909-853E-B08FCA73B710}" name="Meals &amp; Tips" totalsRowFunction="sum" dataDxfId="314" totalsRowDxfId="313" dataCellStyle="Input"/>
    <tableColumn id="7" xr3:uid="{73F8109B-C60A-4B55-828E-DC44813D73E5}" name="Conferences and Seminars" totalsRowFunction="sum" dataDxfId="312" totalsRowDxfId="311" dataCellStyle="Input"/>
    <tableColumn id="8" xr3:uid="{752D4F74-BAC9-49A8-B8CA-765F67CDF3F1}" name="Kms" totalsRowFunction="sum" dataDxfId="310" totalsRowDxfId="309" dataCellStyle="Input"/>
    <tableColumn id="9" xr3:uid="{E3D645F5-7793-4416-B97C-F57B49FA5DFB}" name="Kms Reimbursement" totalsRowFunction="sum" dataDxfId="308" totalsRowDxfId="307" dataCellStyle="Input">
      <calculatedColumnFormula>(Expenses456794368[[#This Row],[Kms]]*3)</calculatedColumnFormula>
    </tableColumn>
    <tableColumn id="10" xr3:uid="{31595238-4069-4456-A464-4A42C33C7877}" name="Remarks" dataDxfId="306" totalsRowDxfId="305" dataCellStyle="Input"/>
    <tableColumn id="11" xr3:uid="{A367A232-8971-4A38-9CCA-3EE7CD728CE1}" name="City" dataDxfId="304" totalsRowDxfId="303" dataCellStyle="Input"/>
    <tableColumn id="13" xr3:uid="{03D43362-E029-4ED3-8517-00008B0165A1}" name="Total" totalsRowFunction="sum" dataDxfId="302" totalsRowDxfId="301" dataCellStyle="Currency">
      <calculatedColumnFormula>Expenses456794368[[#This Row],[Kms Reimbursement]]+Expenses456794368[[#This Row],[Conferences and Seminars]]+Expenses456794368[[#This Row],[Meals &amp; Tips]]+Expenses456794368[[#This Row],[Ground 
Transportation 
(Gas, Rental Car, Taxi)]]+Expenses456794368[[#This Row],[Lodging]]+Expenses456794368[[#This Row],[Airfare]]</calculatedColumnFormula>
    </tableColumn>
    <tableColumn id="12" xr3:uid="{BAF764BF-CA1E-425F-AF75-8B4688BB0D87}" name="Column1" dataDxfId="300" totalsRowDxfId="299"/>
  </tableColumns>
  <tableStyleInfo name="Travel Expense Report" showFirstColumn="0" showLastColumn="0" showRowStripes="1" showColumnStripes="0"/>
  <extLst>
    <ext xmlns:x14="http://schemas.microsoft.com/office/spreadsheetml/2009/9/main" uri="{504A1905-F514-4f6f-8877-14C23A59335A}">
      <x14:table altTextSummary="List of expense details such as Date, Description, Airfare, Lodging, Ground Transportation, Meals &amp; Tips, Conferences and Seminars, Miles, Mileage Reimbursement, Miscellaneous, Currency Exchange Rage, Expense Currency, and Total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D196C2D-B743-496D-8EF2-A3DDEA0490AE}" name="Expenses45679435" displayName="Expenses45679435" ref="A9:M27" totalsRowCount="1" headerRowDxfId="298" dataDxfId="296" totalsRowDxfId="294" headerRowBorderDxfId="297" tableBorderDxfId="295" totalsRowBorderDxfId="293" headerRowCellStyle="Heading 2">
  <autoFilter ref="A9:M26" xr:uid="{CB2E0093-FDDA-48D2-BF81-2BC661C697A6}"/>
  <tableColumns count="13">
    <tableColumn id="1" xr3:uid="{1090BFC6-9655-4AAB-A52D-33AD3D6518A1}" name="Date" totalsRowLabel="Total" dataDxfId="292" totalsRowDxfId="291" dataCellStyle="Heading 2"/>
    <tableColumn id="2" xr3:uid="{68A718C1-6680-4CB9-B875-6303312A6757}" name="Description of Expense" dataDxfId="290" totalsRowDxfId="289"/>
    <tableColumn id="3" xr3:uid="{5F17AF22-1F10-41B7-AEA3-9BFE3A119DCD}" name="Airfare" totalsRowFunction="sum" dataDxfId="288" totalsRowDxfId="287" dataCellStyle="Input"/>
    <tableColumn id="4" xr3:uid="{1CFBF709-6F16-4025-A9D7-D6EAA8CD2095}" name="Lodging" totalsRowFunction="sum" dataDxfId="286" totalsRowDxfId="285" dataCellStyle="Input"/>
    <tableColumn id="5" xr3:uid="{865FACD7-CCF7-4BFB-B897-3BEC0AC938F9}" name="Ground _x000a_Transportation _x000a_(Gas, Rental Car, Taxi)" totalsRowFunction="sum" dataDxfId="284" totalsRowDxfId="283" dataCellStyle="Input"/>
    <tableColumn id="6" xr3:uid="{BA866B08-03F6-4FF5-9E33-1838D2EFB9F7}" name="Meals &amp; Tips" totalsRowFunction="sum" dataDxfId="282" totalsRowDxfId="281" dataCellStyle="Input"/>
    <tableColumn id="7" xr3:uid="{F3536475-7A0E-4F8D-94AF-7BAF6463A427}" name="Conferences and Seminars" totalsRowFunction="sum" dataDxfId="280" totalsRowDxfId="279" dataCellStyle="Input"/>
    <tableColumn id="8" xr3:uid="{9A751C96-D190-49B9-A5BB-DFE4789872A7}" name="Kms" totalsRowFunction="sum" dataDxfId="278" totalsRowDxfId="277" dataCellStyle="Input"/>
    <tableColumn id="9" xr3:uid="{DC2E4D4D-FE9E-4E72-877D-14D0BFA7FB88}" name="Kms Reimbursement" totalsRowFunction="sum" dataDxfId="276" totalsRowDxfId="275" dataCellStyle="Input">
      <calculatedColumnFormula>(Expenses45679435[[#This Row],[Kms]]*3)</calculatedColumnFormula>
    </tableColumn>
    <tableColumn id="10" xr3:uid="{7B714983-DB90-48A7-A1D5-3C78EDB95536}" name="Remarks" dataDxfId="274" totalsRowDxfId="273" dataCellStyle="Input"/>
    <tableColumn id="11" xr3:uid="{084746A6-9257-4DA3-ABBA-E3FEEC827FD1}" name="City" dataDxfId="272" totalsRowDxfId="271" dataCellStyle="Input"/>
    <tableColumn id="13" xr3:uid="{4AA274C1-821D-40F5-8B43-C907891A7500}" name="Total" totalsRowFunction="sum" dataDxfId="270" totalsRowDxfId="269" dataCellStyle="Currency">
      <calculatedColumnFormula>Expenses45679435[[#This Row],[Kms Reimbursement]]+Expenses45679435[[#This Row],[Conferences and Seminars]]+Expenses45679435[[#This Row],[Meals &amp; Tips]]+Expenses45679435[[#This Row],[Ground 
Transportation 
(Gas, Rental Car, Taxi)]]+Expenses45679435[[#This Row],[Lodging]]+Expenses45679435[[#This Row],[Airfare]]</calculatedColumnFormula>
    </tableColumn>
    <tableColumn id="12" xr3:uid="{62A616AC-6659-40C6-961A-7460800C69DC}" name="Column1" dataDxfId="268" totalsRowDxfId="267"/>
  </tableColumns>
  <tableStyleInfo name="Travel Expense Report" showFirstColumn="0" showLastColumn="0" showRowStripes="1" showColumnStripes="0"/>
  <extLst>
    <ext xmlns:x14="http://schemas.microsoft.com/office/spreadsheetml/2009/9/main" uri="{504A1905-F514-4f6f-8877-14C23A59335A}">
      <x14:table altTextSummary="List of expense details such as Date, Description, Airfare, Lodging, Ground Transportation, Meals &amp; Tips, Conferences and Seminars, Miles, Mileage Reimbursement, Miscellaneous, Currency Exchange Rage, Expense Currency, and Total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59A1B4E-C808-4798-B378-84D2761B8F62}" name="Expenses456794357" displayName="Expenses456794357" ref="A42:M65" totalsRowCount="1" headerRowDxfId="266" dataDxfId="264" totalsRowDxfId="262" headerRowBorderDxfId="265" tableBorderDxfId="263" totalsRowBorderDxfId="261" headerRowCellStyle="Heading 2">
  <autoFilter ref="A42:M64" xr:uid="{D03233D0-14E3-43A2-8EB6-FCF31CBACA19}"/>
  <tableColumns count="13">
    <tableColumn id="1" xr3:uid="{3D43EE77-6D4F-471E-8ADC-66ADF12198AA}" name="Date" totalsRowLabel="Total" dataDxfId="260" totalsRowDxfId="259" dataCellStyle="Heading 2"/>
    <tableColumn id="2" xr3:uid="{22FC60BD-745B-4478-9560-45B9048F2613}" name="Description of Expense" dataDxfId="258" totalsRowDxfId="257"/>
    <tableColumn id="3" xr3:uid="{B792C674-9FE7-4636-8101-40DA9791FAE9}" name="Airfare" totalsRowFunction="sum" dataDxfId="256" totalsRowDxfId="255" dataCellStyle="Input"/>
    <tableColumn id="4" xr3:uid="{50961F45-8095-4353-A5EF-9593C6800530}" name="Lodging" totalsRowFunction="sum" dataDxfId="254" totalsRowDxfId="253" dataCellStyle="Input"/>
    <tableColumn id="5" xr3:uid="{8A6CB572-E2A8-4A63-B45B-DB5DE5F5DBDF}" name="Ground _x000a_Transportation _x000a_(Gas, Rental Car, Taxi)" totalsRowFunction="sum" dataDxfId="252" totalsRowDxfId="251" dataCellStyle="Input"/>
    <tableColumn id="6" xr3:uid="{202CD96F-F7C1-4B88-B8D5-A27D0F453CA4}" name="Meals &amp; Tips" totalsRowFunction="sum" dataDxfId="250" totalsRowDxfId="249" dataCellStyle="Input"/>
    <tableColumn id="7" xr3:uid="{6C7DC91A-A460-4ED5-A33F-8D114AF36223}" name="Conferences and Seminars" totalsRowFunction="sum" dataDxfId="248" totalsRowDxfId="247" dataCellStyle="Input"/>
    <tableColumn id="8" xr3:uid="{25F4C4FA-A56A-4233-9E8B-36F4E51A41A7}" name="Kms" totalsRowFunction="sum" dataDxfId="246" totalsRowDxfId="245" dataCellStyle="Input"/>
    <tableColumn id="9" xr3:uid="{B36B78FE-2ACB-4BF3-BA8D-F35B524714A9}" name="Kms Reimbursement" totalsRowFunction="sum" dataDxfId="244" totalsRowDxfId="243" dataCellStyle="Input">
      <calculatedColumnFormula>(Expenses456794357[[#This Row],[Kms]]*3)</calculatedColumnFormula>
    </tableColumn>
    <tableColumn id="10" xr3:uid="{9265222C-400E-4E54-B461-88A124582061}" name="Remarks" dataDxfId="242" totalsRowDxfId="241" dataCellStyle="Input"/>
    <tableColumn id="11" xr3:uid="{7CF99543-56F3-4B32-BF91-89845A2F9B0C}" name="City" dataDxfId="240" totalsRowDxfId="239" dataCellStyle="Input"/>
    <tableColumn id="13" xr3:uid="{E138D547-8F7F-4DDD-8849-A3567C782CA5}" name="Total" totalsRowFunction="sum" dataDxfId="238" totalsRowDxfId="237" dataCellStyle="Currency">
      <calculatedColumnFormula>Expenses456794357[[#This Row],[Kms Reimbursement]]+Expenses456794357[[#This Row],[Conferences and Seminars]]+Expenses456794357[[#This Row],[Meals &amp; Tips]]+Expenses456794357[[#This Row],[Ground 
Transportation 
(Gas, Rental Car, Taxi)]]+Expenses456794357[[#This Row],[Lodging]]+Expenses456794357[[#This Row],[Airfare]]</calculatedColumnFormula>
    </tableColumn>
    <tableColumn id="12" xr3:uid="{B02D3D88-3250-4A05-8AAE-EB47242F077B}" name="Column1" dataDxfId="236" totalsRowDxfId="235"/>
  </tableColumns>
  <tableStyleInfo name="Travel Expense Report" showFirstColumn="0" showLastColumn="0" showRowStripes="1" showColumnStripes="0"/>
  <extLst>
    <ext xmlns:x14="http://schemas.microsoft.com/office/spreadsheetml/2009/9/main" uri="{504A1905-F514-4f6f-8877-14C23A59335A}">
      <x14:table altTextSummary="List of expense details such as Date, Description, Airfare, Lodging, Ground Transportation, Meals &amp; Tips, Conferences and Seminars, Miles, Mileage Reimbursement, Miscellaneous, Currency Exchange Rage, Expense Currency, and Total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6DCC156-0DF1-4B0C-AD36-39E0303FBAD2}" name="Expenses4567943579" displayName="Expenses4567943579" ref="A81:M98" totalsRowCount="1" headerRowDxfId="234" dataDxfId="232" totalsRowDxfId="230" headerRowBorderDxfId="233" tableBorderDxfId="231" totalsRowBorderDxfId="229" headerRowCellStyle="Heading 2">
  <autoFilter ref="A81:M97" xr:uid="{08D344D1-3F17-4EBA-BE6A-44E573CD82E3}"/>
  <tableColumns count="13">
    <tableColumn id="1" xr3:uid="{CBC69FF7-5DDC-4B75-A6EB-26DB6F3C0A04}" name="Date" totalsRowLabel="Total" dataDxfId="228" totalsRowDxfId="227" dataCellStyle="Heading 2"/>
    <tableColumn id="2" xr3:uid="{0F45DBC2-6657-44B7-A80A-638401645E10}" name="Description of Expense" dataDxfId="226" totalsRowDxfId="225"/>
    <tableColumn id="3" xr3:uid="{A36B3239-92EF-4688-A6A1-BCC62D6C161D}" name="Airfare" totalsRowFunction="sum" dataDxfId="224" totalsRowDxfId="223" dataCellStyle="Input"/>
    <tableColumn id="4" xr3:uid="{DF67F455-61BA-4470-A29F-9846BA423A39}" name="Lodging" totalsRowFunction="sum" dataDxfId="222" totalsRowDxfId="221" dataCellStyle="Input"/>
    <tableColumn id="5" xr3:uid="{477FFD45-3C42-4B41-9A78-4217C0D2207A}" name="Ground _x000a_Transportation _x000a_(Gas, Rental Car, Taxi)" totalsRowFunction="sum" dataDxfId="220" totalsRowDxfId="219" dataCellStyle="Input"/>
    <tableColumn id="6" xr3:uid="{EC8A9B07-7627-4B1D-91D4-301E6FC5AAD0}" name="Meals &amp; Tips" totalsRowFunction="sum" dataDxfId="218" totalsRowDxfId="217" dataCellStyle="Input"/>
    <tableColumn id="7" xr3:uid="{119D63AA-2FA2-473E-97BB-4A9999DDE407}" name="Conferences and Seminars" totalsRowFunction="sum" dataDxfId="216" totalsRowDxfId="215" dataCellStyle="Input"/>
    <tableColumn id="8" xr3:uid="{B47DA9A4-CC1E-4C0B-9F18-22332AD09C5D}" name="Kms" totalsRowFunction="sum" dataDxfId="214" totalsRowDxfId="213" dataCellStyle="Input"/>
    <tableColumn id="9" xr3:uid="{976E303B-DC21-40E0-8141-859888B8B719}" name="Kms Reimbursement" totalsRowFunction="sum" dataDxfId="212" totalsRowDxfId="211" dataCellStyle="Input">
      <calculatedColumnFormula>(Expenses4567943579[[#This Row],[Kms]]*3)</calculatedColumnFormula>
    </tableColumn>
    <tableColumn id="10" xr3:uid="{B6DA3A6A-1011-4807-BC81-3093C29CFE0B}" name="Remarks" dataDxfId="210" totalsRowDxfId="209" dataCellStyle="Input"/>
    <tableColumn id="11" xr3:uid="{0F175E98-1D71-49AA-A057-92F6476E9348}" name="City" dataDxfId="208" totalsRowDxfId="207" dataCellStyle="Input"/>
    <tableColumn id="13" xr3:uid="{120A8F12-6AD1-47F8-80BF-0D2A6E760C84}" name="Total" totalsRowFunction="sum" dataDxfId="206" totalsRowDxfId="205" dataCellStyle="Currency">
      <calculatedColumnFormula>Expenses4567943579[[#This Row],[Kms Reimbursement]]+Expenses4567943579[[#This Row],[Conferences and Seminars]]+Expenses4567943579[[#This Row],[Meals &amp; Tips]]+Expenses4567943579[[#This Row],[Ground 
Transportation 
(Gas, Rental Car, Taxi)]]+Expenses4567943579[[#This Row],[Lodging]]+Expenses4567943579[[#This Row],[Airfare]]</calculatedColumnFormula>
    </tableColumn>
    <tableColumn id="12" xr3:uid="{CA7AE176-7FC5-4D7A-A328-6DF03617003B}" name="Column1" dataDxfId="204" totalsRowDxfId="203"/>
  </tableColumns>
  <tableStyleInfo name="Travel Expense Report" showFirstColumn="0" showLastColumn="0" showRowStripes="1" showColumnStripes="0"/>
  <extLst>
    <ext xmlns:x14="http://schemas.microsoft.com/office/spreadsheetml/2009/9/main" uri="{504A1905-F514-4f6f-8877-14C23A59335A}">
      <x14:table altTextSummary="List of expense details such as Date, Description, Airfare, Lodging, Ground Transportation, Meals &amp; Tips, Conferences and Seminars, Miles, Mileage Reimbursement, Miscellaneous, Currency Exchange Rage, Expense Currency, and Total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C6A674A-757F-4674-B269-08B8615A15C5}" name="Expenses45679435711" displayName="Expenses45679435711" ref="A9:L31" totalsRowCount="1" headerRowDxfId="202" dataDxfId="200" totalsRowDxfId="198" headerRowBorderDxfId="201" tableBorderDxfId="199" totalsRowBorderDxfId="197" headerRowCellStyle="Heading 2">
  <autoFilter ref="A9:L30" xr:uid="{673ACD64-E884-4A3A-B9E5-26DDE7B66045}"/>
  <tableColumns count="12">
    <tableColumn id="1" xr3:uid="{79105792-4DC4-4213-BA33-632401002C3C}" name="D" totalsRowLabel="Total" dataDxfId="196" totalsRowDxfId="195" dataCellStyle="Heading 2"/>
    <tableColumn id="2" xr3:uid="{009B9D0A-4E05-4760-BC0C-E0B1EFD07350}" name="Description of Expense" dataDxfId="194" totalsRowDxfId="193" dataCellStyle="Heading 2"/>
    <tableColumn id="3" xr3:uid="{5D8C9A2B-9925-4B68-ACC8-A8024D924BBD}" name="Airfare" totalsRowFunction="sum" dataDxfId="192" totalsRowDxfId="191" dataCellStyle="Input"/>
    <tableColumn id="4" xr3:uid="{35A485CB-1BDD-4EB7-A818-6F168EFC9179}" name="Lodging" totalsRowFunction="sum" dataDxfId="190" totalsRowDxfId="189" dataCellStyle="Input"/>
    <tableColumn id="5" xr3:uid="{3481FF44-F247-4DBF-B383-10636AFE6B22}" name="Ground _x000a_Transportation _x000a_(Gas, Rental Car, Taxi)" totalsRowFunction="sum" dataDxfId="188" totalsRowDxfId="187" dataCellStyle="Input"/>
    <tableColumn id="6" xr3:uid="{376D5291-35F4-40AD-B5D5-6CA2A58EDB30}" name="Meals &amp; Tips" totalsRowFunction="sum" dataDxfId="186" totalsRowDxfId="185" dataCellStyle="Input"/>
    <tableColumn id="7" xr3:uid="{88E87C7B-0B5F-4471-A184-EBB6A00CE017}" name="Conferences and Seminars" totalsRowFunction="sum" dataDxfId="184" totalsRowDxfId="183" dataCellStyle="Input"/>
    <tableColumn id="8" xr3:uid="{F0DDEDA0-EA54-4646-94C6-244C55F54ABA}" name="Kms" totalsRowFunction="sum" dataDxfId="182" totalsRowDxfId="181" dataCellStyle="Input"/>
    <tableColumn id="9" xr3:uid="{0A4E56DA-9EEB-457C-8669-A6DC7830EDF7}" name="Kms Reimbursement" totalsRowFunction="sum" dataDxfId="180" totalsRowDxfId="179" dataCellStyle="Input">
      <calculatedColumnFormula>Expenses45679435711[[#This Row],[Kms]]*3</calculatedColumnFormula>
    </tableColumn>
    <tableColumn id="10" xr3:uid="{7CBD30E0-E1EA-4B80-93B6-50CCFAA6EE44}" name="Remarks" dataDxfId="178" totalsRowDxfId="177" dataCellStyle="Input"/>
    <tableColumn id="11" xr3:uid="{DC551EFF-48A8-4AA7-B75D-8876A49E071E}" name="City" dataDxfId="176" totalsRowDxfId="175" dataCellStyle="Input"/>
    <tableColumn id="13" xr3:uid="{333C6E45-13E2-4A87-948F-2818BC6BBDDD}" name="Total" totalsRowFunction="sum" dataDxfId="174" totalsRowDxfId="173" dataCellStyle="Currency">
      <calculatedColumnFormula>Expenses45679435711[[#This Row],[Kms Reimbursement]]+Expenses45679435711[[#This Row],[Meals &amp; Tips]]</calculatedColumnFormula>
    </tableColumn>
  </tableColumns>
  <tableStyleInfo name="Travel Expense Report" showFirstColumn="0" showLastColumn="0" showRowStripes="1" showColumnStripes="0"/>
  <extLst>
    <ext xmlns:x14="http://schemas.microsoft.com/office/spreadsheetml/2009/9/main" uri="{504A1905-F514-4f6f-8877-14C23A59335A}">
      <x14:table altTextSummary="List of expense details such as Date, Description, Airfare, Lodging, Ground Transportation, Meals &amp; Tips, Conferences and Seminars, Miles, Mileage Reimbursement, Miscellaneous, Currency Exchange Rage, Expense Currency, and Total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DADAA-10CD-4D33-A023-3BF2F54B9360}">
  <sheetPr>
    <tabColor theme="3"/>
    <pageSetUpPr autoPageBreaks="0" fitToPage="1"/>
  </sheetPr>
  <dimension ref="B1:M50"/>
  <sheetViews>
    <sheetView showGridLines="0" topLeftCell="A3" zoomScale="80" zoomScaleNormal="80" workbookViewId="0">
      <selection activeCell="E12" sqref="E12"/>
    </sheetView>
  </sheetViews>
  <sheetFormatPr defaultColWidth="11.5" defaultRowHeight="30" customHeight="1" x14ac:dyDescent="0.25"/>
  <cols>
    <col min="1" max="1" width="2.625" customWidth="1"/>
    <col min="2" max="2" width="12.375" customWidth="1"/>
    <col min="3" max="3" width="30.625" customWidth="1"/>
    <col min="4" max="4" width="11.375" bestFit="1" customWidth="1"/>
    <col min="5" max="5" width="12.625" bestFit="1" customWidth="1"/>
    <col min="6" max="6" width="20.25" customWidth="1"/>
    <col min="7" max="7" width="13.625" customWidth="1"/>
    <col min="8" max="8" width="15.5" bestFit="1" customWidth="1"/>
    <col min="9" max="9" width="8.625" bestFit="1" customWidth="1"/>
    <col min="10" max="10" width="15.875" customWidth="1"/>
    <col min="11" max="11" width="14.5" customWidth="1"/>
    <col min="12" max="12" width="13.625" bestFit="1" customWidth="1"/>
    <col min="13" max="13" width="16.5" customWidth="1"/>
    <col min="14" max="14" width="2.625" customWidth="1"/>
  </cols>
  <sheetData>
    <row r="1" spans="2:13" ht="21.75" customHeight="1" x14ac:dyDescent="0.25">
      <c r="B1" s="1" t="s">
        <v>0</v>
      </c>
      <c r="C1" s="2"/>
      <c r="D1" s="2"/>
      <c r="E1" s="2"/>
      <c r="F1" s="2"/>
      <c r="G1" s="3"/>
      <c r="H1" s="3"/>
      <c r="I1" s="3"/>
      <c r="J1" s="4"/>
      <c r="K1" s="4"/>
      <c r="L1" s="4"/>
      <c r="M1" s="4"/>
    </row>
    <row r="2" spans="2:13" ht="21.75" customHeight="1" x14ac:dyDescent="0.25"/>
    <row r="3" spans="2:13" ht="21.75" customHeight="1" x14ac:dyDescent="0.25">
      <c r="B3" s="5" t="s">
        <v>1</v>
      </c>
      <c r="C3" s="6" t="s">
        <v>24</v>
      </c>
      <c r="D3" s="124" t="s">
        <v>2</v>
      </c>
      <c r="E3" s="125"/>
      <c r="F3" s="126"/>
      <c r="G3" s="133" t="s">
        <v>39</v>
      </c>
      <c r="H3" s="133"/>
      <c r="I3" s="124" t="s">
        <v>3</v>
      </c>
      <c r="J3" s="125"/>
      <c r="K3" s="125"/>
      <c r="L3" s="134"/>
      <c r="M3" s="134"/>
    </row>
    <row r="4" spans="2:13" ht="21.75" customHeight="1" x14ac:dyDescent="0.25">
      <c r="B4" s="7"/>
      <c r="C4" s="7"/>
      <c r="D4" s="7"/>
      <c r="E4" s="7"/>
      <c r="F4" s="7"/>
      <c r="G4" s="8"/>
      <c r="H4" s="9"/>
      <c r="I4" s="7"/>
      <c r="J4" s="7"/>
      <c r="K4" s="7"/>
      <c r="L4" s="10"/>
      <c r="M4" s="10"/>
    </row>
    <row r="5" spans="2:13" ht="21.75" customHeight="1" x14ac:dyDescent="0.25">
      <c r="B5" s="5" t="s">
        <v>4</v>
      </c>
      <c r="C5" s="6" t="s">
        <v>40</v>
      </c>
      <c r="D5" s="124" t="s">
        <v>5</v>
      </c>
      <c r="E5" s="125"/>
      <c r="F5" s="126"/>
      <c r="G5" s="135">
        <v>43603</v>
      </c>
      <c r="H5" s="136"/>
      <c r="I5" s="124" t="s">
        <v>6</v>
      </c>
      <c r="J5" s="125"/>
      <c r="K5" s="125"/>
      <c r="L5" s="128">
        <v>0</v>
      </c>
      <c r="M5" s="128"/>
    </row>
    <row r="6" spans="2:13" ht="21.75" customHeight="1" x14ac:dyDescent="0.25">
      <c r="B6" s="7"/>
      <c r="C6" s="11"/>
      <c r="D6" s="7"/>
      <c r="E6" s="7"/>
      <c r="F6" s="7"/>
      <c r="G6" s="7"/>
      <c r="H6" s="7"/>
      <c r="I6" s="7"/>
      <c r="J6" s="7"/>
      <c r="K6" s="7"/>
      <c r="L6" s="10"/>
      <c r="M6" s="10"/>
    </row>
    <row r="7" spans="2:13" ht="21.75" customHeight="1" x14ac:dyDescent="0.25">
      <c r="B7" s="5" t="s">
        <v>7</v>
      </c>
      <c r="C7" s="12" t="s">
        <v>41</v>
      </c>
      <c r="D7" s="124" t="s">
        <v>8</v>
      </c>
      <c r="E7" s="125"/>
      <c r="F7" s="126"/>
      <c r="G7" s="127"/>
      <c r="H7" s="127"/>
      <c r="I7" s="124" t="s">
        <v>9</v>
      </c>
      <c r="J7" s="125"/>
      <c r="K7" s="125"/>
      <c r="L7" s="128">
        <f>Expenses45679[[#Totals],[Total]]-MileageRate</f>
        <v>4240</v>
      </c>
      <c r="M7" s="128"/>
    </row>
    <row r="8" spans="2:13" ht="17.25" customHeight="1" x14ac:dyDescent="0.25">
      <c r="B8" s="7"/>
      <c r="C8" s="9"/>
      <c r="D8" s="7"/>
      <c r="E8" s="7"/>
      <c r="F8" s="7"/>
      <c r="G8" s="7"/>
      <c r="H8" s="7"/>
      <c r="I8" s="7"/>
      <c r="J8" s="7"/>
      <c r="K8" s="7"/>
      <c r="L8" s="7"/>
      <c r="M8" s="7"/>
    </row>
    <row r="9" spans="2:13" ht="30" customHeight="1" x14ac:dyDescent="0.25">
      <c r="B9" s="18" t="s">
        <v>10</v>
      </c>
      <c r="C9" s="19" t="s">
        <v>11</v>
      </c>
      <c r="D9" s="19" t="s">
        <v>12</v>
      </c>
      <c r="E9" s="19" t="s">
        <v>13</v>
      </c>
      <c r="F9" s="19" t="s">
        <v>14</v>
      </c>
      <c r="G9" s="19" t="s">
        <v>15</v>
      </c>
      <c r="H9" s="19" t="s">
        <v>16</v>
      </c>
      <c r="I9" s="19" t="s">
        <v>17</v>
      </c>
      <c r="J9" s="19" t="s">
        <v>18</v>
      </c>
      <c r="K9" s="19" t="s">
        <v>19</v>
      </c>
      <c r="L9" s="20" t="s">
        <v>20</v>
      </c>
      <c r="M9" s="21" t="s">
        <v>21</v>
      </c>
    </row>
    <row r="10" spans="2:13" s="17" customFormat="1" ht="19.5" customHeight="1" x14ac:dyDescent="0.25">
      <c r="B10" s="35" t="s">
        <v>25</v>
      </c>
      <c r="C10" s="22" t="s">
        <v>42</v>
      </c>
      <c r="D10" s="23">
        <v>0</v>
      </c>
      <c r="E10" s="23">
        <v>0</v>
      </c>
      <c r="F10" s="37">
        <v>0</v>
      </c>
      <c r="G10" s="36">
        <v>60</v>
      </c>
      <c r="H10" s="23">
        <v>0</v>
      </c>
      <c r="I10" s="36">
        <v>25</v>
      </c>
      <c r="J10" s="23">
        <f>(Expenses45679[[#This Row],[Kms]]*3)</f>
        <v>75</v>
      </c>
      <c r="K10" s="24"/>
      <c r="L10" s="24"/>
      <c r="M10" s="25">
        <f>Expenses45679[[#This Row],[Kms Reimbursement]]+Expenses45679[[#This Row],[Conferences and Seminars]]+Expenses45679[[#This Row],[Meals &amp; Tips]]+Expenses45679[[#This Row],[Ground 
Transportation 
(Gas, Rental Car, Taxi)]]+Expenses45679[[#This Row],[Lodging]]+Expenses45679[[#This Row],[Airfare]]</f>
        <v>135</v>
      </c>
    </row>
    <row r="11" spans="2:13" s="17" customFormat="1" ht="19.5" customHeight="1" x14ac:dyDescent="0.25">
      <c r="B11" s="35" t="s">
        <v>26</v>
      </c>
      <c r="C11" s="22" t="s">
        <v>42</v>
      </c>
      <c r="D11" s="23">
        <v>0</v>
      </c>
      <c r="E11" s="23">
        <v>0</v>
      </c>
      <c r="F11" s="37">
        <v>0</v>
      </c>
      <c r="G11" s="36">
        <v>70</v>
      </c>
      <c r="H11" s="23">
        <v>0</v>
      </c>
      <c r="I11" s="36">
        <v>27</v>
      </c>
      <c r="J11" s="23">
        <f>(Expenses45679[[#This Row],[Kms]]*3)</f>
        <v>81</v>
      </c>
      <c r="K11" s="24"/>
      <c r="L11" s="24"/>
      <c r="M11" s="25">
        <f>Expenses45679[[#This Row],[Kms Reimbursement]]+Expenses45679[[#This Row],[Conferences and Seminars]]+Expenses45679[[#This Row],[Meals &amp; Tips]]+Expenses45679[[#This Row],[Ground 
Transportation 
(Gas, Rental Car, Taxi)]]+Expenses45679[[#This Row],[Lodging]]+Expenses45679[[#This Row],[Airfare]]</f>
        <v>151</v>
      </c>
    </row>
    <row r="12" spans="2:13" s="17" customFormat="1" ht="19.5" customHeight="1" x14ac:dyDescent="0.25">
      <c r="B12" s="35" t="s">
        <v>27</v>
      </c>
      <c r="C12" s="22" t="s">
        <v>42</v>
      </c>
      <c r="D12" s="23">
        <v>0</v>
      </c>
      <c r="E12" s="23">
        <v>0</v>
      </c>
      <c r="F12" s="37">
        <v>0</v>
      </c>
      <c r="G12" s="36">
        <v>65</v>
      </c>
      <c r="H12" s="23">
        <v>0</v>
      </c>
      <c r="I12" s="36">
        <v>30</v>
      </c>
      <c r="J12" s="23">
        <f>(Expenses45679[[#This Row],[Kms]]*3)</f>
        <v>90</v>
      </c>
      <c r="K12" s="24"/>
      <c r="L12" s="24"/>
      <c r="M12" s="25">
        <f>Expenses45679[[#This Row],[Kms Reimbursement]]+Expenses45679[[#This Row],[Conferences and Seminars]]+Expenses45679[[#This Row],[Meals &amp; Tips]]+Expenses45679[[#This Row],[Ground 
Transportation 
(Gas, Rental Car, Taxi)]]+Expenses45679[[#This Row],[Lodging]]+Expenses45679[[#This Row],[Airfare]]</f>
        <v>155</v>
      </c>
    </row>
    <row r="13" spans="2:13" s="17" customFormat="1" ht="19.5" customHeight="1" x14ac:dyDescent="0.25">
      <c r="B13" s="35" t="s">
        <v>28</v>
      </c>
      <c r="C13" s="22" t="s">
        <v>42</v>
      </c>
      <c r="D13" s="23">
        <v>0</v>
      </c>
      <c r="E13" s="23">
        <v>0</v>
      </c>
      <c r="F13" s="37">
        <v>0</v>
      </c>
      <c r="G13" s="36">
        <v>70</v>
      </c>
      <c r="H13" s="23">
        <v>0</v>
      </c>
      <c r="I13" s="36">
        <v>25</v>
      </c>
      <c r="J13" s="23">
        <f>(Expenses45679[[#This Row],[Kms]]*3)</f>
        <v>75</v>
      </c>
      <c r="K13" s="24"/>
      <c r="L13" s="24"/>
      <c r="M13" s="25">
        <f>Expenses45679[[#This Row],[Kms Reimbursement]]+Expenses45679[[#This Row],[Conferences and Seminars]]+Expenses45679[[#This Row],[Meals &amp; Tips]]+Expenses45679[[#This Row],[Ground 
Transportation 
(Gas, Rental Car, Taxi)]]+Expenses45679[[#This Row],[Lodging]]+Expenses45679[[#This Row],[Airfare]]</f>
        <v>145</v>
      </c>
    </row>
    <row r="14" spans="2:13" s="17" customFormat="1" ht="19.5" customHeight="1" x14ac:dyDescent="0.25">
      <c r="B14" s="35" t="s">
        <v>29</v>
      </c>
      <c r="C14" s="22" t="s">
        <v>42</v>
      </c>
      <c r="D14" s="23">
        <v>0</v>
      </c>
      <c r="E14" s="23">
        <v>0</v>
      </c>
      <c r="F14" s="37">
        <v>0</v>
      </c>
      <c r="G14" s="36">
        <v>65</v>
      </c>
      <c r="H14" s="23">
        <v>0</v>
      </c>
      <c r="I14" s="36">
        <v>45</v>
      </c>
      <c r="J14" s="23">
        <f>(Expenses45679[[#This Row],[Kms]]*3)</f>
        <v>135</v>
      </c>
      <c r="K14" s="24"/>
      <c r="L14" s="24"/>
      <c r="M14" s="25">
        <f>Expenses45679[[#This Row],[Kms Reimbursement]]+Expenses45679[[#This Row],[Conferences and Seminars]]+Expenses45679[[#This Row],[Meals &amp; Tips]]+Expenses45679[[#This Row],[Ground 
Transportation 
(Gas, Rental Car, Taxi)]]+Expenses45679[[#This Row],[Lodging]]+Expenses45679[[#This Row],[Airfare]]</f>
        <v>200</v>
      </c>
    </row>
    <row r="15" spans="2:13" s="17" customFormat="1" ht="19.5" customHeight="1" x14ac:dyDescent="0.25">
      <c r="B15" s="35" t="s">
        <v>30</v>
      </c>
      <c r="C15" s="22" t="s">
        <v>42</v>
      </c>
      <c r="D15" s="23">
        <v>0</v>
      </c>
      <c r="E15" s="23">
        <v>0</v>
      </c>
      <c r="F15" s="37">
        <v>0</v>
      </c>
      <c r="G15" s="36">
        <v>60</v>
      </c>
      <c r="H15" s="23">
        <v>0</v>
      </c>
      <c r="I15" s="36">
        <v>25</v>
      </c>
      <c r="J15" s="23">
        <f>(Expenses45679[[#This Row],[Kms]]*3)</f>
        <v>75</v>
      </c>
      <c r="K15" s="24"/>
      <c r="L15" s="24"/>
      <c r="M15" s="25">
        <f>Expenses45679[[#This Row],[Kms Reimbursement]]+Expenses45679[[#This Row],[Conferences and Seminars]]+Expenses45679[[#This Row],[Meals &amp; Tips]]+Expenses45679[[#This Row],[Ground 
Transportation 
(Gas, Rental Car, Taxi)]]+Expenses45679[[#This Row],[Lodging]]+Expenses45679[[#This Row],[Airfare]]</f>
        <v>135</v>
      </c>
    </row>
    <row r="16" spans="2:13" s="17" customFormat="1" ht="19.5" customHeight="1" x14ac:dyDescent="0.25">
      <c r="B16" s="35">
        <v>43469</v>
      </c>
      <c r="C16" s="22" t="s">
        <v>42</v>
      </c>
      <c r="D16" s="23">
        <v>0</v>
      </c>
      <c r="E16" s="23">
        <v>0</v>
      </c>
      <c r="F16" s="37">
        <v>0</v>
      </c>
      <c r="G16" s="36">
        <v>60</v>
      </c>
      <c r="H16" s="23">
        <v>0</v>
      </c>
      <c r="I16" s="36">
        <v>28</v>
      </c>
      <c r="J16" s="23">
        <f>(Expenses45679[[#This Row],[Kms]]*3)</f>
        <v>84</v>
      </c>
      <c r="K16" s="24"/>
      <c r="L16" s="24"/>
      <c r="M16" s="25">
        <f>Expenses45679[[#This Row],[Kms Reimbursement]]+Expenses45679[[#This Row],[Conferences and Seminars]]+Expenses45679[[#This Row],[Meals &amp; Tips]]+Expenses45679[[#This Row],[Ground 
Transportation 
(Gas, Rental Car, Taxi)]]+Expenses45679[[#This Row],[Lodging]]+Expenses45679[[#This Row],[Airfare]]</f>
        <v>144</v>
      </c>
    </row>
    <row r="17" spans="2:13" s="17" customFormat="1" ht="19.5" customHeight="1" x14ac:dyDescent="0.25">
      <c r="B17" s="35">
        <v>43500</v>
      </c>
      <c r="C17" s="22" t="s">
        <v>42</v>
      </c>
      <c r="D17" s="23">
        <v>0</v>
      </c>
      <c r="E17" s="23">
        <v>0</v>
      </c>
      <c r="F17" s="37">
        <v>0</v>
      </c>
      <c r="G17" s="36">
        <v>60</v>
      </c>
      <c r="H17" s="23">
        <v>0</v>
      </c>
      <c r="I17" s="36">
        <v>25</v>
      </c>
      <c r="J17" s="23">
        <f>(Expenses45679[[#This Row],[Kms]]*3)</f>
        <v>75</v>
      </c>
      <c r="K17" s="24"/>
      <c r="L17" s="24"/>
      <c r="M17" s="25">
        <f>Expenses45679[[#This Row],[Kms Reimbursement]]+Expenses45679[[#This Row],[Conferences and Seminars]]+Expenses45679[[#This Row],[Meals &amp; Tips]]+Expenses45679[[#This Row],[Ground 
Transportation 
(Gas, Rental Car, Taxi)]]+Expenses45679[[#This Row],[Lodging]]+Expenses45679[[#This Row],[Airfare]]</f>
        <v>135</v>
      </c>
    </row>
    <row r="18" spans="2:13" ht="19.5" customHeight="1" x14ac:dyDescent="0.25">
      <c r="B18" s="35">
        <v>43528</v>
      </c>
      <c r="C18" s="22" t="s">
        <v>42</v>
      </c>
      <c r="D18" s="23">
        <v>0</v>
      </c>
      <c r="E18" s="23">
        <v>0</v>
      </c>
      <c r="F18" s="37">
        <v>0</v>
      </c>
      <c r="G18" s="36">
        <v>65</v>
      </c>
      <c r="H18" s="23">
        <v>0</v>
      </c>
      <c r="I18" s="36">
        <v>25</v>
      </c>
      <c r="J18" s="26">
        <f>(Expenses45679[[#This Row],[Kms]]*3)</f>
        <v>75</v>
      </c>
      <c r="K18" s="27"/>
      <c r="L18" s="27"/>
      <c r="M18" s="28">
        <f>Expenses45679[[#This Row],[Kms Reimbursement]]+Expenses45679[[#This Row],[Conferences and Seminars]]+Expenses45679[[#This Row],[Meals &amp; Tips]]+Expenses45679[[#This Row],[Ground 
Transportation 
(Gas, Rental Car, Taxi)]]+Expenses45679[[#This Row],[Lodging]]+Expenses45679[[#This Row],[Airfare]]</f>
        <v>140</v>
      </c>
    </row>
    <row r="19" spans="2:13" ht="19.5" customHeight="1" x14ac:dyDescent="0.25">
      <c r="B19" s="35">
        <v>43559</v>
      </c>
      <c r="C19" s="22" t="s">
        <v>42</v>
      </c>
      <c r="D19" s="23">
        <v>0</v>
      </c>
      <c r="E19" s="23">
        <v>0</v>
      </c>
      <c r="F19" s="37">
        <v>0</v>
      </c>
      <c r="G19" s="36">
        <v>60</v>
      </c>
      <c r="H19" s="23">
        <v>0</v>
      </c>
      <c r="I19" s="36">
        <v>25</v>
      </c>
      <c r="J19" s="26">
        <f>(Expenses45679[[#This Row],[Kms]]*3)</f>
        <v>75</v>
      </c>
      <c r="K19" s="27"/>
      <c r="L19" s="27"/>
      <c r="M19" s="28">
        <f>Expenses45679[[#This Row],[Kms Reimbursement]]+Expenses45679[[#This Row],[Conferences and Seminars]]+Expenses45679[[#This Row],[Meals &amp; Tips]]+Expenses45679[[#This Row],[Ground 
Transportation 
(Gas, Rental Car, Taxi)]]+Expenses45679[[#This Row],[Lodging]]+Expenses45679[[#This Row],[Airfare]]</f>
        <v>135</v>
      </c>
    </row>
    <row r="20" spans="2:13" ht="19.5" customHeight="1" x14ac:dyDescent="0.25">
      <c r="B20" s="35">
        <v>43589</v>
      </c>
      <c r="C20" s="22" t="s">
        <v>42</v>
      </c>
      <c r="D20" s="23">
        <v>0</v>
      </c>
      <c r="E20" s="23">
        <v>0</v>
      </c>
      <c r="F20" s="37">
        <v>0</v>
      </c>
      <c r="G20" s="36">
        <v>60</v>
      </c>
      <c r="H20" s="23">
        <v>0</v>
      </c>
      <c r="I20" s="36">
        <v>25</v>
      </c>
      <c r="J20" s="26">
        <f>(Expenses45679[[#This Row],[Kms]]*3)</f>
        <v>75</v>
      </c>
      <c r="K20" s="27"/>
      <c r="L20" s="27"/>
      <c r="M20" s="28">
        <f>Expenses45679[[#This Row],[Kms Reimbursement]]+Expenses45679[[#This Row],[Conferences and Seminars]]+Expenses45679[[#This Row],[Meals &amp; Tips]]+Expenses45679[[#This Row],[Ground 
Transportation 
(Gas, Rental Car, Taxi)]]+Expenses45679[[#This Row],[Lodging]]+Expenses45679[[#This Row],[Airfare]]</f>
        <v>135</v>
      </c>
    </row>
    <row r="21" spans="2:13" ht="19.5" customHeight="1" x14ac:dyDescent="0.25">
      <c r="B21" s="35">
        <v>43681</v>
      </c>
      <c r="C21" s="22" t="s">
        <v>42</v>
      </c>
      <c r="D21" s="23">
        <v>0</v>
      </c>
      <c r="E21" s="23">
        <v>0</v>
      </c>
      <c r="F21" s="37">
        <v>0</v>
      </c>
      <c r="G21" s="36">
        <v>60</v>
      </c>
      <c r="H21" s="23">
        <v>0</v>
      </c>
      <c r="I21" s="36">
        <v>25</v>
      </c>
      <c r="J21" s="26">
        <f>(Expenses45679[[#This Row],[Kms]]*3)</f>
        <v>75</v>
      </c>
      <c r="K21" s="27"/>
      <c r="L21" s="27"/>
      <c r="M21" s="28">
        <f>Expenses45679[[#This Row],[Kms Reimbursement]]+Expenses45679[[#This Row],[Conferences and Seminars]]+Expenses45679[[#This Row],[Meals &amp; Tips]]+Expenses45679[[#This Row],[Ground 
Transportation 
(Gas, Rental Car, Taxi)]]+Expenses45679[[#This Row],[Lodging]]+Expenses45679[[#This Row],[Airfare]]</f>
        <v>135</v>
      </c>
    </row>
    <row r="22" spans="2:13" ht="19.5" customHeight="1" x14ac:dyDescent="0.25">
      <c r="B22" s="35">
        <v>43803</v>
      </c>
      <c r="C22" s="22" t="s">
        <v>42</v>
      </c>
      <c r="D22" s="23">
        <v>0</v>
      </c>
      <c r="E22" s="23">
        <v>0</v>
      </c>
      <c r="F22" s="37">
        <v>0</v>
      </c>
      <c r="G22" s="36">
        <v>70</v>
      </c>
      <c r="H22" s="23">
        <v>0</v>
      </c>
      <c r="I22" s="36">
        <v>27</v>
      </c>
      <c r="J22" s="26">
        <f>(Expenses45679[[#This Row],[Kms]]*3)</f>
        <v>81</v>
      </c>
      <c r="K22" s="27"/>
      <c r="L22" s="27"/>
      <c r="M22" s="28">
        <f>Expenses45679[[#This Row],[Kms Reimbursement]]+Expenses45679[[#This Row],[Conferences and Seminars]]+Expenses45679[[#This Row],[Meals &amp; Tips]]+Expenses45679[[#This Row],[Ground 
Transportation 
(Gas, Rental Car, Taxi)]]+Expenses45679[[#This Row],[Lodging]]+Expenses45679[[#This Row],[Airfare]]</f>
        <v>151</v>
      </c>
    </row>
    <row r="23" spans="2:13" ht="19.5" customHeight="1" x14ac:dyDescent="0.25">
      <c r="B23" s="35" t="s">
        <v>31</v>
      </c>
      <c r="C23" s="22" t="s">
        <v>42</v>
      </c>
      <c r="D23" s="23">
        <v>0</v>
      </c>
      <c r="E23" s="23">
        <v>0</v>
      </c>
      <c r="F23" s="37">
        <v>0</v>
      </c>
      <c r="G23" s="36">
        <v>70</v>
      </c>
      <c r="H23" s="23">
        <v>0</v>
      </c>
      <c r="I23" s="36">
        <v>27</v>
      </c>
      <c r="J23" s="26">
        <f>(Expenses45679[[#This Row],[Kms]]*3)</f>
        <v>81</v>
      </c>
      <c r="K23" s="27"/>
      <c r="L23" s="27"/>
      <c r="M23" s="28">
        <f>Expenses45679[[#This Row],[Kms Reimbursement]]+Expenses45679[[#This Row],[Conferences and Seminars]]+Expenses45679[[#This Row],[Meals &amp; Tips]]+Expenses45679[[#This Row],[Ground 
Transportation 
(Gas, Rental Car, Taxi)]]+Expenses45679[[#This Row],[Lodging]]+Expenses45679[[#This Row],[Airfare]]</f>
        <v>151</v>
      </c>
    </row>
    <row r="24" spans="2:13" ht="19.5" customHeight="1" x14ac:dyDescent="0.25">
      <c r="B24" s="35" t="s">
        <v>32</v>
      </c>
      <c r="C24" s="22" t="s">
        <v>42</v>
      </c>
      <c r="D24" s="23">
        <v>0</v>
      </c>
      <c r="E24" s="23">
        <v>0</v>
      </c>
      <c r="F24" s="37">
        <v>0</v>
      </c>
      <c r="G24" s="36">
        <v>60</v>
      </c>
      <c r="H24" s="23">
        <v>0</v>
      </c>
      <c r="I24" s="36">
        <v>25</v>
      </c>
      <c r="J24" s="26">
        <f>(Expenses45679[[#This Row],[Kms]]*3)</f>
        <v>75</v>
      </c>
      <c r="K24" s="27"/>
      <c r="L24" s="27"/>
      <c r="M24" s="28">
        <f>Expenses45679[[#This Row],[Kms Reimbursement]]+Expenses45679[[#This Row],[Conferences and Seminars]]+Expenses45679[[#This Row],[Meals &amp; Tips]]+Expenses45679[[#This Row],[Ground 
Transportation 
(Gas, Rental Car, Taxi)]]+Expenses45679[[#This Row],[Lodging]]+Expenses45679[[#This Row],[Airfare]]</f>
        <v>135</v>
      </c>
    </row>
    <row r="25" spans="2:13" ht="19.5" customHeight="1" x14ac:dyDescent="0.25">
      <c r="B25" s="35" t="s">
        <v>33</v>
      </c>
      <c r="C25" s="22" t="s">
        <v>42</v>
      </c>
      <c r="D25" s="23">
        <v>0</v>
      </c>
      <c r="E25" s="23">
        <v>0</v>
      </c>
      <c r="F25" s="37">
        <v>0</v>
      </c>
      <c r="G25" s="36">
        <v>60</v>
      </c>
      <c r="H25" s="23">
        <v>0</v>
      </c>
      <c r="I25" s="36">
        <v>25</v>
      </c>
      <c r="J25" s="26">
        <f>(Expenses45679[[#This Row],[Kms]]*3)</f>
        <v>75</v>
      </c>
      <c r="K25" s="27"/>
      <c r="L25" s="27"/>
      <c r="M25" s="28">
        <f>Expenses45679[[#This Row],[Kms Reimbursement]]+Expenses45679[[#This Row],[Conferences and Seminars]]+Expenses45679[[#This Row],[Meals &amp; Tips]]+Expenses45679[[#This Row],[Ground 
Transportation 
(Gas, Rental Car, Taxi)]]+Expenses45679[[#This Row],[Lodging]]+Expenses45679[[#This Row],[Airfare]]</f>
        <v>135</v>
      </c>
    </row>
    <row r="26" spans="2:13" ht="19.5" customHeight="1" x14ac:dyDescent="0.25">
      <c r="B26" s="35" t="s">
        <v>34</v>
      </c>
      <c r="C26" s="22" t="s">
        <v>42</v>
      </c>
      <c r="D26" s="23">
        <v>0</v>
      </c>
      <c r="E26" s="23">
        <v>0</v>
      </c>
      <c r="F26" s="37">
        <v>0</v>
      </c>
      <c r="G26" s="36">
        <v>70</v>
      </c>
      <c r="H26" s="23">
        <v>0</v>
      </c>
      <c r="I26" s="36">
        <v>27</v>
      </c>
      <c r="J26" s="26">
        <f>(Expenses45679[[#This Row],[Kms]]*3)</f>
        <v>81</v>
      </c>
      <c r="K26" s="27"/>
      <c r="L26" s="27"/>
      <c r="M26" s="28">
        <f>Expenses45679[[#This Row],[Kms Reimbursement]]+Expenses45679[[#This Row],[Conferences and Seminars]]+Expenses45679[[#This Row],[Meals &amp; Tips]]+Expenses45679[[#This Row],[Ground 
Transportation 
(Gas, Rental Car, Taxi)]]+Expenses45679[[#This Row],[Lodging]]+Expenses45679[[#This Row],[Airfare]]</f>
        <v>151</v>
      </c>
    </row>
    <row r="27" spans="2:13" ht="19.5" customHeight="1" x14ac:dyDescent="0.25">
      <c r="B27" s="35" t="s">
        <v>35</v>
      </c>
      <c r="C27" s="22" t="s">
        <v>42</v>
      </c>
      <c r="D27" s="23">
        <v>0</v>
      </c>
      <c r="E27" s="23">
        <v>0</v>
      </c>
      <c r="F27" s="37">
        <v>0</v>
      </c>
      <c r="G27" s="36">
        <v>65</v>
      </c>
      <c r="H27" s="23">
        <v>0</v>
      </c>
      <c r="I27" s="36">
        <v>27</v>
      </c>
      <c r="J27" s="26">
        <f>(Expenses45679[[#This Row],[Kms]]*3)</f>
        <v>81</v>
      </c>
      <c r="K27" s="27"/>
      <c r="L27" s="27"/>
      <c r="M27" s="28">
        <f>Expenses45679[[#This Row],[Kms Reimbursement]]+Expenses45679[[#This Row],[Conferences and Seminars]]+Expenses45679[[#This Row],[Meals &amp; Tips]]+Expenses45679[[#This Row],[Ground 
Transportation 
(Gas, Rental Car, Taxi)]]+Expenses45679[[#This Row],[Lodging]]+Expenses45679[[#This Row],[Airfare]]</f>
        <v>146</v>
      </c>
    </row>
    <row r="28" spans="2:13" ht="19.5" customHeight="1" x14ac:dyDescent="0.25">
      <c r="B28" s="35" t="s">
        <v>36</v>
      </c>
      <c r="C28" s="22" t="s">
        <v>42</v>
      </c>
      <c r="D28" s="23">
        <v>0</v>
      </c>
      <c r="E28" s="23">
        <v>0</v>
      </c>
      <c r="F28" s="37">
        <v>0</v>
      </c>
      <c r="G28" s="36">
        <v>65</v>
      </c>
      <c r="H28" s="23">
        <v>0</v>
      </c>
      <c r="I28" s="36">
        <v>25</v>
      </c>
      <c r="J28" s="26">
        <f>(Expenses45679[[#This Row],[Kms]]*3)</f>
        <v>75</v>
      </c>
      <c r="K28" s="27"/>
      <c r="L28" s="27"/>
      <c r="M28" s="28">
        <f>Expenses45679[[#This Row],[Kms Reimbursement]]+Expenses45679[[#This Row],[Conferences and Seminars]]+Expenses45679[[#This Row],[Meals &amp; Tips]]+Expenses45679[[#This Row],[Ground 
Transportation 
(Gas, Rental Car, Taxi)]]+Expenses45679[[#This Row],[Lodging]]+Expenses45679[[#This Row],[Airfare]]</f>
        <v>140</v>
      </c>
    </row>
    <row r="29" spans="2:13" ht="19.5" customHeight="1" x14ac:dyDescent="0.25">
      <c r="B29" s="35" t="s">
        <v>37</v>
      </c>
      <c r="C29" s="22" t="s">
        <v>42</v>
      </c>
      <c r="D29" s="23">
        <v>0</v>
      </c>
      <c r="E29" s="23">
        <v>0</v>
      </c>
      <c r="F29" s="37">
        <v>0</v>
      </c>
      <c r="G29" s="36">
        <v>65</v>
      </c>
      <c r="H29" s="23">
        <v>0</v>
      </c>
      <c r="I29" s="36">
        <v>27</v>
      </c>
      <c r="J29" s="26">
        <f>(Expenses45679[[#This Row],[Kms]]*3)</f>
        <v>81</v>
      </c>
      <c r="K29" s="27"/>
      <c r="L29" s="27"/>
      <c r="M29" s="28">
        <f>Expenses45679[[#This Row],[Kms Reimbursement]]+Expenses45679[[#This Row],[Conferences and Seminars]]+Expenses45679[[#This Row],[Meals &amp; Tips]]+Expenses45679[[#This Row],[Ground 
Transportation 
(Gas, Rental Car, Taxi)]]+Expenses45679[[#This Row],[Lodging]]+Expenses45679[[#This Row],[Airfare]]</f>
        <v>146</v>
      </c>
    </row>
    <row r="30" spans="2:13" ht="19.5" customHeight="1" x14ac:dyDescent="0.25">
      <c r="B30" s="35">
        <v>43621</v>
      </c>
      <c r="C30" s="22" t="s">
        <v>42</v>
      </c>
      <c r="D30" s="23">
        <v>0</v>
      </c>
      <c r="E30" s="23">
        <v>0</v>
      </c>
      <c r="F30" s="37">
        <v>0</v>
      </c>
      <c r="G30" s="36">
        <v>60</v>
      </c>
      <c r="H30" s="23">
        <v>0</v>
      </c>
      <c r="I30" s="36">
        <v>27</v>
      </c>
      <c r="J30" s="26">
        <f>(Expenses45679[[#This Row],[Kms]]*3)</f>
        <v>81</v>
      </c>
      <c r="K30" s="27"/>
      <c r="L30" s="27"/>
      <c r="M30" s="28">
        <f>Expenses45679[[#This Row],[Kms Reimbursement]]+Expenses45679[[#This Row],[Conferences and Seminars]]+Expenses45679[[#This Row],[Meals &amp; Tips]]+Expenses45679[[#This Row],[Ground 
Transportation 
(Gas, Rental Car, Taxi)]]+Expenses45679[[#This Row],[Lodging]]+Expenses45679[[#This Row],[Airfare]]</f>
        <v>141</v>
      </c>
    </row>
    <row r="31" spans="2:13" ht="19.5" customHeight="1" x14ac:dyDescent="0.25">
      <c r="B31" s="35">
        <v>43651</v>
      </c>
      <c r="C31" s="22" t="s">
        <v>42</v>
      </c>
      <c r="D31" s="23">
        <v>0</v>
      </c>
      <c r="E31" s="23">
        <v>0</v>
      </c>
      <c r="F31" s="37">
        <v>0</v>
      </c>
      <c r="G31" s="36">
        <v>60</v>
      </c>
      <c r="H31" s="23">
        <v>0</v>
      </c>
      <c r="I31" s="36">
        <v>25</v>
      </c>
      <c r="J31" s="26">
        <f>(Expenses45679[[#This Row],[Kms]]*3)</f>
        <v>75</v>
      </c>
      <c r="K31" s="27"/>
      <c r="L31" s="27"/>
      <c r="M31" s="28">
        <f>Expenses45679[[#This Row],[Kms Reimbursement]]+Expenses45679[[#This Row],[Conferences and Seminars]]+Expenses45679[[#This Row],[Meals &amp; Tips]]+Expenses45679[[#This Row],[Ground 
Transportation 
(Gas, Rental Car, Taxi)]]+Expenses45679[[#This Row],[Lodging]]+Expenses45679[[#This Row],[Airfare]]</f>
        <v>135</v>
      </c>
    </row>
    <row r="32" spans="2:13" ht="19.5" customHeight="1" x14ac:dyDescent="0.25">
      <c r="B32" s="35" t="s">
        <v>38</v>
      </c>
      <c r="C32" s="22" t="s">
        <v>42</v>
      </c>
      <c r="D32" s="23">
        <v>0</v>
      </c>
      <c r="E32" s="23">
        <v>0</v>
      </c>
      <c r="F32" s="37">
        <v>0</v>
      </c>
      <c r="G32" s="36">
        <v>65</v>
      </c>
      <c r="H32" s="23">
        <v>0</v>
      </c>
      <c r="I32" s="36">
        <v>30</v>
      </c>
      <c r="J32" s="26">
        <f>(Expenses45679[[#This Row],[Kms]]*3)</f>
        <v>90</v>
      </c>
      <c r="K32" s="27"/>
      <c r="L32" s="27"/>
      <c r="M32" s="28">
        <f>Expenses45679[[#This Row],[Kms Reimbursement]]+Expenses45679[[#This Row],[Conferences and Seminars]]+Expenses45679[[#This Row],[Meals &amp; Tips]]+Expenses45679[[#This Row],[Ground 
Transportation 
(Gas, Rental Car, Taxi)]]+Expenses45679[[#This Row],[Lodging]]+Expenses45679[[#This Row],[Airfare]]</f>
        <v>155</v>
      </c>
    </row>
    <row r="33" spans="2:13" s="17" customFormat="1" ht="19.5" customHeight="1" x14ac:dyDescent="0.25">
      <c r="B33" s="35" t="s">
        <v>43</v>
      </c>
      <c r="C33" s="22" t="s">
        <v>42</v>
      </c>
      <c r="D33" s="23">
        <v>0</v>
      </c>
      <c r="E33" s="23">
        <v>0</v>
      </c>
      <c r="F33" s="37">
        <v>0</v>
      </c>
      <c r="G33" s="36">
        <v>60</v>
      </c>
      <c r="H33" s="23">
        <v>0</v>
      </c>
      <c r="I33" s="36">
        <v>30</v>
      </c>
      <c r="J33" s="26">
        <f>(Expenses45679[[#This Row],[Kms]]*3)</f>
        <v>90</v>
      </c>
      <c r="K33" s="24"/>
      <c r="L33" s="24"/>
      <c r="M33" s="28">
        <f>Expenses45679[[#This Row],[Kms Reimbursement]]+Expenses45679[[#This Row],[Conferences and Seminars]]+Expenses45679[[#This Row],[Meals &amp; Tips]]+Expenses45679[[#This Row],[Ground 
Transportation 
(Gas, Rental Car, Taxi)]]+Expenses45679[[#This Row],[Lodging]]+Expenses45679[[#This Row],[Airfare]]</f>
        <v>150</v>
      </c>
    </row>
    <row r="34" spans="2:13" s="17" customFormat="1" ht="19.5" customHeight="1" x14ac:dyDescent="0.25">
      <c r="B34" s="35" t="s">
        <v>44</v>
      </c>
      <c r="C34" s="22" t="s">
        <v>42</v>
      </c>
      <c r="D34" s="23">
        <v>0</v>
      </c>
      <c r="E34" s="23">
        <v>0</v>
      </c>
      <c r="F34" s="37">
        <v>0</v>
      </c>
      <c r="G34" s="36">
        <v>70</v>
      </c>
      <c r="H34" s="23">
        <v>0</v>
      </c>
      <c r="I34" s="36">
        <v>27</v>
      </c>
      <c r="J34" s="26">
        <f>(Expenses45679[[#This Row],[Kms]]*3)</f>
        <v>81</v>
      </c>
      <c r="K34" s="24"/>
      <c r="L34" s="24"/>
      <c r="M34" s="28">
        <f>Expenses45679[[#This Row],[Kms Reimbursement]]+Expenses45679[[#This Row],[Conferences and Seminars]]+Expenses45679[[#This Row],[Meals &amp; Tips]]+Expenses45679[[#This Row],[Ground 
Transportation 
(Gas, Rental Car, Taxi)]]+Expenses45679[[#This Row],[Lodging]]+Expenses45679[[#This Row],[Airfare]]</f>
        <v>151</v>
      </c>
    </row>
    <row r="35" spans="2:13" s="17" customFormat="1" ht="19.5" customHeight="1" x14ac:dyDescent="0.25">
      <c r="B35" s="35" t="s">
        <v>28</v>
      </c>
      <c r="C35" s="22" t="s">
        <v>42</v>
      </c>
      <c r="D35" s="23">
        <v>0</v>
      </c>
      <c r="E35" s="23">
        <v>0</v>
      </c>
      <c r="F35" s="37">
        <v>0</v>
      </c>
      <c r="G35" s="36">
        <v>65</v>
      </c>
      <c r="H35" s="23">
        <v>0</v>
      </c>
      <c r="I35" s="36">
        <v>27</v>
      </c>
      <c r="J35" s="26">
        <f>(Expenses45679[[#This Row],[Kms]]*3)</f>
        <v>81</v>
      </c>
      <c r="K35" s="24"/>
      <c r="L35" s="24"/>
      <c r="M35" s="28">
        <f>Expenses45679[[#This Row],[Kms Reimbursement]]+Expenses45679[[#This Row],[Conferences and Seminars]]+Expenses45679[[#This Row],[Meals &amp; Tips]]+Expenses45679[[#This Row],[Ground 
Transportation 
(Gas, Rental Car, Taxi)]]+Expenses45679[[#This Row],[Lodging]]+Expenses45679[[#This Row],[Airfare]]</f>
        <v>146</v>
      </c>
    </row>
    <row r="36" spans="2:13" s="17" customFormat="1" ht="19.5" customHeight="1" x14ac:dyDescent="0.25">
      <c r="B36" s="35" t="s">
        <v>36</v>
      </c>
      <c r="C36" s="22" t="s">
        <v>42</v>
      </c>
      <c r="D36" s="23">
        <v>0</v>
      </c>
      <c r="E36" s="23">
        <v>0</v>
      </c>
      <c r="F36" s="37">
        <v>0</v>
      </c>
      <c r="G36" s="36">
        <v>60</v>
      </c>
      <c r="H36" s="23">
        <v>0</v>
      </c>
      <c r="I36" s="36">
        <v>25</v>
      </c>
      <c r="J36" s="26">
        <f>(Expenses45679[[#This Row],[Kms]]*3)</f>
        <v>75</v>
      </c>
      <c r="K36" s="24"/>
      <c r="L36" s="24"/>
      <c r="M36" s="28">
        <f>Expenses45679[[#This Row],[Kms Reimbursement]]+Expenses45679[[#This Row],[Conferences and Seminars]]+Expenses45679[[#This Row],[Meals &amp; Tips]]+Expenses45679[[#This Row],[Ground 
Transportation 
(Gas, Rental Car, Taxi)]]+Expenses45679[[#This Row],[Lodging]]+Expenses45679[[#This Row],[Airfare]]</f>
        <v>135</v>
      </c>
    </row>
    <row r="37" spans="2:13" s="17" customFormat="1" ht="19.5" customHeight="1" x14ac:dyDescent="0.25">
      <c r="B37" s="35">
        <v>43469</v>
      </c>
      <c r="C37" s="22" t="s">
        <v>42</v>
      </c>
      <c r="D37" s="23">
        <v>0</v>
      </c>
      <c r="E37" s="23">
        <v>0</v>
      </c>
      <c r="F37" s="37">
        <v>0</v>
      </c>
      <c r="G37" s="36">
        <v>60</v>
      </c>
      <c r="H37" s="23">
        <v>0</v>
      </c>
      <c r="I37" s="36">
        <v>42</v>
      </c>
      <c r="J37" s="26">
        <f>(Expenses45679[[#This Row],[Kms]]*3)</f>
        <v>126</v>
      </c>
      <c r="K37" s="24"/>
      <c r="L37" s="24"/>
      <c r="M37" s="28">
        <f>Expenses45679[[#This Row],[Kms Reimbursement]]+Expenses45679[[#This Row],[Conferences and Seminars]]+Expenses45679[[#This Row],[Meals &amp; Tips]]+Expenses45679[[#This Row],[Ground 
Transportation 
(Gas, Rental Car, Taxi)]]+Expenses45679[[#This Row],[Lodging]]+Expenses45679[[#This Row],[Airfare]]</f>
        <v>186</v>
      </c>
    </row>
    <row r="38" spans="2:13" s="17" customFormat="1" ht="19.5" customHeight="1" x14ac:dyDescent="0.25">
      <c r="B38" s="35">
        <v>43500</v>
      </c>
      <c r="C38" s="22" t="s">
        <v>42</v>
      </c>
      <c r="D38" s="23">
        <v>0</v>
      </c>
      <c r="E38" s="23">
        <v>0</v>
      </c>
      <c r="F38" s="37">
        <v>0</v>
      </c>
      <c r="G38" s="36">
        <v>60</v>
      </c>
      <c r="H38" s="23">
        <v>0</v>
      </c>
      <c r="I38" s="36">
        <v>27</v>
      </c>
      <c r="J38" s="26">
        <f>(Expenses45679[[#This Row],[Kms]]*3)</f>
        <v>81</v>
      </c>
      <c r="K38" s="24"/>
      <c r="L38" s="24"/>
      <c r="M38" s="28">
        <f>Expenses45679[[#This Row],[Kms Reimbursement]]+Expenses45679[[#This Row],[Conferences and Seminars]]+Expenses45679[[#This Row],[Meals &amp; Tips]]+Expenses45679[[#This Row],[Ground 
Transportation 
(Gas, Rental Car, Taxi)]]+Expenses45679[[#This Row],[Lodging]]+Expenses45679[[#This Row],[Airfare]]</f>
        <v>141</v>
      </c>
    </row>
    <row r="39" spans="2:13" ht="30" customHeight="1" x14ac:dyDescent="0.25">
      <c r="B39" s="29" t="s">
        <v>21</v>
      </c>
      <c r="C39" s="30"/>
      <c r="D39" s="31">
        <f>SUBTOTAL(109,Expenses45679[Airfare])</f>
        <v>0</v>
      </c>
      <c r="E39" s="31">
        <f>SUBTOTAL(109,Expenses45679[Lodging])</f>
        <v>0</v>
      </c>
      <c r="F39" s="32">
        <f>SUBTOTAL(109,Expenses45679[Ground 
Transportation 
(Gas, Rental Car, Taxi)])</f>
        <v>0</v>
      </c>
      <c r="G39" s="31">
        <f>SUBTOTAL(109,Expenses45679[Meals &amp; Tips])</f>
        <v>1840</v>
      </c>
      <c r="H39" s="31">
        <f>SUBTOTAL(109,Expenses45679[Conferences and Seminars])</f>
        <v>0</v>
      </c>
      <c r="I39" s="31">
        <f>SUBTOTAL(109,Expenses45679[Kms])</f>
        <v>800</v>
      </c>
      <c r="J39" s="31">
        <f>SUBTOTAL(109,Expenses45679[Kms Reimbursement])</f>
        <v>2400</v>
      </c>
      <c r="K39" s="31"/>
      <c r="L39" s="33"/>
      <c r="M39" s="34">
        <f>SUBTOTAL(109,Expenses45679[Total])</f>
        <v>4240</v>
      </c>
    </row>
    <row r="40" spans="2:13" ht="30" customHeight="1" x14ac:dyDescent="0.25">
      <c r="B40" s="7"/>
      <c r="C40" s="7"/>
      <c r="D40" s="7"/>
      <c r="E40" s="7"/>
      <c r="F40" s="7"/>
      <c r="G40" s="7"/>
      <c r="H40" s="7"/>
      <c r="I40" s="7"/>
      <c r="J40" s="7"/>
      <c r="K40" s="7"/>
      <c r="L40" s="129"/>
      <c r="M40" s="130"/>
    </row>
    <row r="41" spans="2:13" ht="30" customHeight="1" x14ac:dyDescent="0.25">
      <c r="B41" s="7"/>
      <c r="C41" s="7"/>
      <c r="D41" s="7"/>
      <c r="E41" s="7"/>
      <c r="F41" s="7"/>
      <c r="G41" s="7"/>
      <c r="H41" s="7"/>
      <c r="I41" s="123" t="s">
        <v>22</v>
      </c>
      <c r="J41" s="123"/>
      <c r="K41" s="123"/>
      <c r="L41" s="131"/>
      <c r="M41" s="132"/>
    </row>
    <row r="42" spans="2:13" ht="30" customHeight="1" x14ac:dyDescent="0.25">
      <c r="L42" s="119"/>
      <c r="M42" s="120"/>
    </row>
    <row r="43" spans="2:13" ht="30" customHeight="1" x14ac:dyDescent="0.25">
      <c r="I43" s="123" t="s">
        <v>23</v>
      </c>
      <c r="J43" s="123"/>
      <c r="K43" s="123"/>
      <c r="L43" s="121"/>
      <c r="M43" s="122"/>
    </row>
    <row r="47" spans="2:13" ht="30" customHeight="1" x14ac:dyDescent="0.25">
      <c r="L47" s="13"/>
    </row>
    <row r="48" spans="2:13" ht="30" customHeight="1" x14ac:dyDescent="0.25">
      <c r="L48" s="13"/>
    </row>
    <row r="49" spans="12:12" ht="30" customHeight="1" x14ac:dyDescent="0.25">
      <c r="L49" s="13"/>
    </row>
    <row r="50" spans="12:12" ht="30" customHeight="1" x14ac:dyDescent="0.25">
      <c r="L50" s="13"/>
    </row>
  </sheetData>
  <sheetProtection selectLockedCells="1"/>
  <mergeCells count="16">
    <mergeCell ref="D3:F3"/>
    <mergeCell ref="G3:H3"/>
    <mergeCell ref="I3:K3"/>
    <mergeCell ref="L3:M3"/>
    <mergeCell ref="D5:F5"/>
    <mergeCell ref="G5:H5"/>
    <mergeCell ref="I5:K5"/>
    <mergeCell ref="L5:M5"/>
    <mergeCell ref="L42:M43"/>
    <mergeCell ref="I43:K43"/>
    <mergeCell ref="D7:F7"/>
    <mergeCell ref="G7:H7"/>
    <mergeCell ref="I7:K7"/>
    <mergeCell ref="L7:M7"/>
    <mergeCell ref="L40:M41"/>
    <mergeCell ref="I41:K41"/>
  </mergeCells>
  <dataValidations count="30">
    <dataValidation type="date" operator="greaterThan" allowBlank="1" showInputMessage="1" showErrorMessage="1" sqref="B18:B32" xr:uid="{9273D26A-7B4A-4F10-926D-DB4A48C43044}">
      <formula1>37622</formula1>
    </dataValidation>
    <dataValidation allowBlank="1" showInputMessage="1" showErrorMessage="1" errorTitle="ALERT" error="This cell is automatically populated and should not be overwitten. Overwriting this cell would break calculations in this worksheet." sqref="M18:M38" xr:uid="{8FD8286D-93AB-4E30-ABAB-6B0E3DBAC284}"/>
    <dataValidation allowBlank="1" showInputMessage="1" showErrorMessage="1" prompt="Create a Travel Expense Report in this worksheet. Enter Expense Description with date in given table. The Total Reimbursement Due is automatically calculated" sqref="A1" xr:uid="{85A1F962-C36C-469C-8F58-FC67399C7604}"/>
    <dataValidation allowBlank="1" showInputMessage="1" showErrorMessage="1" prompt="Worksheet title is in this cell. Enter Travel details in cells B3 to L7" sqref="B1:F1" xr:uid="{A7BCDD70-095E-46F5-9066-ED49F4089C80}"/>
    <dataValidation allowBlank="1" showInputMessage="1" showErrorMessage="1" prompt="Period is automatically updated in cell at right based on entries in Expenses Table, below" sqref="B7" xr:uid="{BDF45916-3038-48BC-8181-A3631A2E23C2}"/>
    <dataValidation allowBlank="1" showInputMessage="1" showErrorMessage="1" prompt="Enter Department in this cell" sqref="C5" xr:uid="{0FA3487A-5C12-42CD-9359-F19C030065C1}"/>
    <dataValidation allowBlank="1" showInputMessage="1" showErrorMessage="1" prompt="Enter Department in cell at right" sqref="B5" xr:uid="{FCA10E9B-5F4F-49A8-989D-A852BE21055C}"/>
    <dataValidation allowBlank="1" showInputMessage="1" showErrorMessage="1" prompt="Enter Name in this cell" sqref="C3" xr:uid="{F839FB73-225B-42A2-8297-2B87D374C585}"/>
    <dataValidation allowBlank="1" showInputMessage="1" showErrorMessage="1" prompt="Enter Name in cell at right" sqref="B3" xr:uid="{F7F67B66-D017-4455-96AE-BB400AB43813}"/>
    <dataValidation type="custom" errorStyle="warning" allowBlank="1" showInputMessage="1" showErrorMessage="1" error="This cell should not be overwitten. Overwriting this cell would break calculations in this worksheet" prompt="Period is automatically updated based on entries in Expense table, below" sqref="C7" xr:uid="{1DC1CE52-4FEE-44CE-BAB7-C3456CFE5F8F}">
      <formula1>LEN(C7)=""</formula1>
    </dataValidation>
    <dataValidation allowBlank="1" showInputMessage="1" showErrorMessage="1" prompt="Enter Date of Submission in this cell" sqref="G5 G7" xr:uid="{4A4500FF-28D1-4836-8EB1-B2A233427F67}"/>
    <dataValidation allowBlank="1" showInputMessage="1" showErrorMessage="1" prompt="Enter expense report Date Submitted in cell at right" sqref="D5 D7" xr:uid="{0CFCB06B-3A6A-49CC-9BD1-2ED785961685}"/>
    <dataValidation allowBlank="1" showInputMessage="1" showErrorMessage="1" prompt="Enter Authorized Person’s Name in this cell" sqref="G3:H3" xr:uid="{730A47C2-05FC-4A7F-ACDC-939D0AFD4025}"/>
    <dataValidation allowBlank="1" showInputMessage="1" showErrorMessage="1" prompt="Enter expenses Authorized By name in cell at right" sqref="D3" xr:uid="{85B2EB28-9F8C-4873-811E-FB29103CA950}"/>
    <dataValidation allowBlank="1" showInputMessage="1" showErrorMessage="1" prompt="Total Reimbursement Due is automatically calculated in cell at right" sqref="I7 I41 I43" xr:uid="{9749AEC7-7CA2-4B47-B210-65E0CAFF8F89}"/>
    <dataValidation allowBlank="1" showInputMessage="1" showErrorMessage="1" prompt="Enter Per Mile Reimbursement in cell at right" sqref="I5 I3" xr:uid="{01CECAEA-0B05-44A3-B81C-815C0CC00048}"/>
    <dataValidation allowBlank="1" showInputMessage="1" showErrorMessage="1" prompt="Enter Per Mile Reimbursement in this cell" sqref="L5 L3" xr:uid="{E19FA66D-2FD5-4AD4-8782-0A265CA00051}"/>
    <dataValidation allowBlank="1" showInputMessage="1" showErrorMessage="1" prompt="Total Reimbursement Due is automatically calculated in this cell" sqref="L7" xr:uid="{ABFCC632-5B77-468A-BFB9-C7FB3F70312E}"/>
    <dataValidation allowBlank="1" showInputMessage="1" showErrorMessage="1" prompt="The Total for each row is automatically calculated in this column under this heading" sqref="M9:M17" xr:uid="{0E6F6EA2-96EC-4E68-A6C3-DB7CA9BDA3E6}"/>
    <dataValidation allowBlank="1" showInputMessage="1" showErrorMessage="1" prompt="Enter Currency Exchange Rate in this column under this heading" sqref="L9:L17 L33:L38" xr:uid="{BECD6641-AA60-4221-907C-34E50FACC42D}"/>
    <dataValidation allowBlank="1" showInputMessage="1" showErrorMessage="1" prompt="Enter  amount for Miscellaneous expenses in this column under this heading" sqref="K9:K17 K33:K38" xr:uid="{A0303E5E-42EC-4DCC-BAB9-1B3D90920447}"/>
    <dataValidation allowBlank="1" showInputMessage="1" showErrorMessage="1" prompt="Mileage Reimbursement is automatically calculated in this column under this heading" sqref="J9:J17" xr:uid="{0432148B-493A-481E-9E7E-4BDC5D78C526}"/>
    <dataValidation allowBlank="1" showInputMessage="1" showErrorMessage="1" prompt="Enter Miles in this column under this heading" sqref="I9:I17 I33:I38" xr:uid="{70B9848F-DD73-46BF-87B6-A6E1EAF3BA08}"/>
    <dataValidation allowBlank="1" showInputMessage="1" showErrorMessage="1" prompt="Enter amount for Seminars &amp; Conferences in this column under this heading" sqref="H9" xr:uid="{2ABB4FE4-B9F7-4C80-9BCA-CE90CB3EEB10}"/>
    <dataValidation allowBlank="1" showInputMessage="1" showErrorMessage="1" prompt="Enter  amount for Meals &amp; Tips in this column under this heading" sqref="G9:G17 G33:G38" xr:uid="{66C175F4-937C-423D-90ED-3845063B5ABA}"/>
    <dataValidation allowBlank="1" showInputMessage="1" showErrorMessage="1" prompt="Enter  amount for Ground Transportation in this column under this heading" sqref="F9:F38" xr:uid="{E775B3EE-3D6C-4481-94B3-717AAC32F5BD}"/>
    <dataValidation allowBlank="1" showInputMessage="1" showErrorMessage="1" prompt="Enter amount for Lodging in this column under this heading" sqref="E9" xr:uid="{5F4BFE1B-C68C-43AF-A3A5-7383922D64C9}"/>
    <dataValidation allowBlank="1" showInputMessage="1" showErrorMessage="1" prompt="Enter amount for Airfare in this column under this heading" sqref="E10:E38 H10:H38 D9:D38" xr:uid="{4F368C19-9D5C-4039-B8BE-A018EAAE98DE}"/>
    <dataValidation allowBlank="1" showInputMessage="1" showErrorMessage="1" prompt="Enter Description of Expense in this column under this heading" sqref="C9:C38" xr:uid="{0ECEBB0D-6D3F-46C0-A38A-0F33EF324F0E}"/>
    <dataValidation allowBlank="1" showInputMessage="1" showErrorMessage="1" prompt="Enter expense Date in this column under this heading " sqref="B9:B17 B33:B38" xr:uid="{2AE4989F-62D0-440A-96D6-F32FC0B66EF2}"/>
  </dataValidations>
  <printOptions horizontalCentered="1"/>
  <pageMargins left="0.25" right="0.25" top="0.75" bottom="0.75" header="0.3" footer="0.3"/>
  <pageSetup scale="66" fitToHeight="0" orientation="landscape" r:id="rId1"/>
  <headerFooter differentFirst="1">
    <oddFooter>Page &amp;P of &amp;N</oddFooter>
  </headerFooter>
  <ignoredErrors>
    <ignoredError sqref="B23:B32" listDataValidation="1"/>
  </ignoredErrors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FE049-FB9C-488B-B94A-9CE1D9D8B56E}">
  <sheetPr>
    <pageSetUpPr fitToPage="1"/>
  </sheetPr>
  <dimension ref="A1:Q31"/>
  <sheetViews>
    <sheetView workbookViewId="0">
      <selection sqref="A1:M31"/>
    </sheetView>
  </sheetViews>
  <sheetFormatPr defaultRowHeight="15.75" x14ac:dyDescent="0.25"/>
  <cols>
    <col min="1" max="1" width="12.75" customWidth="1"/>
    <col min="2" max="2" width="16.375" customWidth="1"/>
    <col min="5" max="5" width="14.375" customWidth="1"/>
    <col min="6" max="6" width="12.875" bestFit="1" customWidth="1"/>
    <col min="9" max="9" width="13" bestFit="1" customWidth="1"/>
    <col min="12" max="12" width="11.875" bestFit="1" customWidth="1"/>
  </cols>
  <sheetData>
    <row r="1" spans="1:17" ht="28.5" x14ac:dyDescent="0.2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95"/>
    </row>
    <row r="3" spans="1:17" x14ac:dyDescent="0.25">
      <c r="A3" s="84" t="s">
        <v>1</v>
      </c>
      <c r="B3" s="85" t="s">
        <v>117</v>
      </c>
      <c r="C3" s="124" t="s">
        <v>2</v>
      </c>
      <c r="D3" s="125"/>
      <c r="E3" s="126"/>
      <c r="F3" s="133" t="s">
        <v>39</v>
      </c>
      <c r="G3" s="133"/>
      <c r="H3" s="124" t="s">
        <v>3</v>
      </c>
      <c r="I3" s="125"/>
      <c r="J3" s="125"/>
      <c r="K3" s="134"/>
      <c r="L3" s="134"/>
    </row>
    <row r="4" spans="1:17" x14ac:dyDescent="0.25">
      <c r="A4" s="7"/>
      <c r="B4" s="7"/>
      <c r="C4" s="7"/>
      <c r="D4" s="7"/>
      <c r="E4" s="7"/>
      <c r="F4" s="8"/>
      <c r="G4" s="9"/>
      <c r="H4" s="7"/>
      <c r="I4" s="7"/>
      <c r="J4" s="7"/>
      <c r="K4" s="10"/>
      <c r="L4" s="10"/>
    </row>
    <row r="5" spans="1:17" x14ac:dyDescent="0.25">
      <c r="A5" s="84" t="s">
        <v>4</v>
      </c>
      <c r="B5" s="85" t="s">
        <v>40</v>
      </c>
      <c r="C5" s="124" t="s">
        <v>5</v>
      </c>
      <c r="D5" s="125"/>
      <c r="E5" s="126"/>
      <c r="F5" s="137" t="s">
        <v>134</v>
      </c>
      <c r="G5" s="136"/>
      <c r="H5" s="124" t="s">
        <v>6</v>
      </c>
      <c r="I5" s="125"/>
      <c r="J5" s="125"/>
      <c r="K5" s="128">
        <v>0</v>
      </c>
      <c r="L5" s="128"/>
    </row>
    <row r="6" spans="1:17" x14ac:dyDescent="0.25">
      <c r="A6" s="7"/>
      <c r="B6" s="11"/>
      <c r="C6" s="7"/>
      <c r="D6" s="7"/>
      <c r="E6" s="7"/>
      <c r="F6" s="7"/>
      <c r="G6" s="7"/>
      <c r="H6" s="7"/>
      <c r="I6" s="7"/>
      <c r="J6" s="7"/>
      <c r="K6" s="10"/>
      <c r="L6" s="10"/>
    </row>
    <row r="7" spans="1:17" x14ac:dyDescent="0.25">
      <c r="A7" s="84" t="s">
        <v>7</v>
      </c>
      <c r="B7" s="86" t="s">
        <v>118</v>
      </c>
      <c r="C7" s="124" t="s">
        <v>8</v>
      </c>
      <c r="D7" s="125"/>
      <c r="E7" s="126"/>
      <c r="F7" s="127"/>
      <c r="G7" s="127"/>
      <c r="H7" s="124" t="s">
        <v>9</v>
      </c>
      <c r="I7" s="125"/>
      <c r="J7" s="125"/>
      <c r="K7" s="128">
        <f>Expenses4567943571110[[#Totals],[Total]]-MileageRate</f>
        <v>3758</v>
      </c>
      <c r="L7" s="128"/>
    </row>
    <row r="8" spans="1:17" x14ac:dyDescent="0.25">
      <c r="A8" s="7"/>
      <c r="B8" s="9"/>
      <c r="C8" s="7"/>
      <c r="D8" s="7"/>
      <c r="E8" s="7"/>
      <c r="F8" s="7"/>
      <c r="G8" s="7"/>
      <c r="H8" s="7"/>
      <c r="I8" s="7"/>
      <c r="J8" s="7"/>
      <c r="K8" s="7"/>
      <c r="L8" s="7"/>
    </row>
    <row r="9" spans="1:17" ht="51" customHeight="1" x14ac:dyDescent="0.25">
      <c r="A9" s="18" t="s">
        <v>10</v>
      </c>
      <c r="B9" s="19" t="s">
        <v>11</v>
      </c>
      <c r="C9" s="19" t="s">
        <v>12</v>
      </c>
      <c r="D9" s="19" t="s">
        <v>13</v>
      </c>
      <c r="E9" s="19" t="s">
        <v>14</v>
      </c>
      <c r="F9" s="19" t="s">
        <v>15</v>
      </c>
      <c r="G9" s="19" t="s">
        <v>16</v>
      </c>
      <c r="H9" s="19" t="s">
        <v>17</v>
      </c>
      <c r="I9" s="19" t="s">
        <v>18</v>
      </c>
      <c r="J9" s="19" t="s">
        <v>19</v>
      </c>
      <c r="K9" s="20" t="s">
        <v>20</v>
      </c>
      <c r="L9" s="21" t="s">
        <v>21</v>
      </c>
      <c r="M9" s="88" t="s">
        <v>51</v>
      </c>
      <c r="Q9">
        <f>400+100+350+400+400+400+2311+400</f>
        <v>4761</v>
      </c>
    </row>
    <row r="10" spans="1:17" x14ac:dyDescent="0.25">
      <c r="A10" s="55">
        <v>43565</v>
      </c>
      <c r="B10" s="49" t="s">
        <v>42</v>
      </c>
      <c r="C10" s="50">
        <v>0</v>
      </c>
      <c r="D10" s="50">
        <v>0</v>
      </c>
      <c r="E10" s="37">
        <v>0</v>
      </c>
      <c r="F10" s="36">
        <v>70</v>
      </c>
      <c r="G10" s="50">
        <v>0</v>
      </c>
      <c r="H10" s="36">
        <v>45</v>
      </c>
      <c r="I10" s="50">
        <f>(Expenses4567943571110[[#This Row],[Kms]]*3)</f>
        <v>135</v>
      </c>
      <c r="J10" s="51"/>
      <c r="K10" s="51"/>
      <c r="L10" s="52">
        <f>Expenses4567943571110[[#This Row],[Kms Reimbursement]]+Expenses4567943571110[[#This Row],[Conferences and Seminars]]+Expenses4567943571110[[#This Row],[Meals &amp; Tips]]+Expenses4567943571110[[#This Row],[Ground 
Transportation 
(Gas, Rental Car, Taxi)]]+Expenses4567943571110[[#This Row],[Lodging]]+Expenses4567943571110[[#This Row],[Airfare]]</f>
        <v>205</v>
      </c>
      <c r="M10" s="87">
        <v>55</v>
      </c>
    </row>
    <row r="11" spans="1:17" x14ac:dyDescent="0.25">
      <c r="A11" s="55">
        <v>43656</v>
      </c>
      <c r="B11" s="49" t="s">
        <v>42</v>
      </c>
      <c r="C11" s="50">
        <v>0</v>
      </c>
      <c r="D11" s="50">
        <v>0</v>
      </c>
      <c r="E11" s="37">
        <v>0</v>
      </c>
      <c r="F11" s="36">
        <v>70</v>
      </c>
      <c r="G11" s="50">
        <v>0</v>
      </c>
      <c r="H11" s="36">
        <v>42</v>
      </c>
      <c r="I11" s="50">
        <f>(Expenses4567943571110[[#This Row],[Kms]]*3)</f>
        <v>126</v>
      </c>
      <c r="J11" s="51"/>
      <c r="K11" s="51"/>
      <c r="L11" s="52">
        <f>Expenses4567943571110[[#This Row],[Kms Reimbursement]]+Expenses4567943571110[[#This Row],[Conferences and Seminars]]+Expenses4567943571110[[#This Row],[Meals &amp; Tips]]+Expenses4567943571110[[#This Row],[Ground 
Transportation 
(Gas, Rental Car, Taxi)]]+Expenses4567943571110[[#This Row],[Lodging]]+Expenses4567943571110[[#This Row],[Airfare]]</f>
        <v>196</v>
      </c>
      <c r="M11" s="87">
        <v>53</v>
      </c>
    </row>
    <row r="12" spans="1:17" x14ac:dyDescent="0.25">
      <c r="A12" s="55">
        <v>43687</v>
      </c>
      <c r="B12" s="49" t="s">
        <v>42</v>
      </c>
      <c r="C12" s="50">
        <v>0</v>
      </c>
      <c r="D12" s="50">
        <v>0</v>
      </c>
      <c r="E12" s="37">
        <v>0</v>
      </c>
      <c r="F12" s="36">
        <v>70</v>
      </c>
      <c r="G12" s="50">
        <v>0</v>
      </c>
      <c r="H12" s="36">
        <v>40</v>
      </c>
      <c r="I12" s="50">
        <f>(Expenses4567943571110[[#This Row],[Kms]]*3)</f>
        <v>120</v>
      </c>
      <c r="J12" s="51"/>
      <c r="K12" s="51"/>
      <c r="L12" s="52">
        <f>Expenses4567943571110[[#This Row],[Kms Reimbursement]]+Expenses4567943571110[[#This Row],[Conferences and Seminars]]+Expenses4567943571110[[#This Row],[Meals &amp; Tips]]+Expenses4567943571110[[#This Row],[Ground 
Transportation 
(Gas, Rental Car, Taxi)]]+Expenses4567943571110[[#This Row],[Lodging]]+Expenses4567943571110[[#This Row],[Airfare]]</f>
        <v>190</v>
      </c>
      <c r="M12" s="87">
        <v>50</v>
      </c>
    </row>
    <row r="13" spans="1:17" x14ac:dyDescent="0.25">
      <c r="A13" s="55">
        <v>43779</v>
      </c>
      <c r="B13" s="49" t="s">
        <v>42</v>
      </c>
      <c r="C13" s="50">
        <v>0</v>
      </c>
      <c r="D13" s="50">
        <v>0</v>
      </c>
      <c r="E13" s="37">
        <v>0</v>
      </c>
      <c r="F13" s="36">
        <v>70</v>
      </c>
      <c r="G13" s="50">
        <v>0</v>
      </c>
      <c r="H13" s="36">
        <v>42</v>
      </c>
      <c r="I13" s="50">
        <f>(Expenses4567943571110[[#This Row],[Kms]]*3)</f>
        <v>126</v>
      </c>
      <c r="J13" s="51"/>
      <c r="K13" s="51"/>
      <c r="L13" s="52">
        <f>Expenses4567943571110[[#This Row],[Kms Reimbursement]]+Expenses4567943571110[[#This Row],[Conferences and Seminars]]+Expenses4567943571110[[#This Row],[Meals &amp; Tips]]+Expenses4567943571110[[#This Row],[Ground 
Transportation 
(Gas, Rental Car, Taxi)]]+Expenses4567943571110[[#This Row],[Lodging]]+Expenses4567943571110[[#This Row],[Airfare]]</f>
        <v>196</v>
      </c>
      <c r="M13" s="87">
        <v>50</v>
      </c>
      <c r="Q13">
        <f>500+500+100+100+100</f>
        <v>1300</v>
      </c>
    </row>
    <row r="14" spans="1:17" x14ac:dyDescent="0.25">
      <c r="A14" s="55" t="s">
        <v>124</v>
      </c>
      <c r="B14" s="49" t="s">
        <v>42</v>
      </c>
      <c r="C14" s="50">
        <v>0</v>
      </c>
      <c r="D14" s="50">
        <v>0</v>
      </c>
      <c r="E14" s="37">
        <v>0</v>
      </c>
      <c r="F14" s="36">
        <v>70</v>
      </c>
      <c r="G14" s="50">
        <v>0</v>
      </c>
      <c r="H14" s="36">
        <v>53</v>
      </c>
      <c r="I14" s="50">
        <f>(Expenses4567943571110[[#This Row],[Kms]]*3)</f>
        <v>159</v>
      </c>
      <c r="J14" s="51"/>
      <c r="K14" s="51"/>
      <c r="L14" s="52">
        <f>Expenses4567943571110[[#This Row],[Kms Reimbursement]]+Expenses4567943571110[[#This Row],[Conferences and Seminars]]+Expenses4567943571110[[#This Row],[Meals &amp; Tips]]+Expenses4567943571110[[#This Row],[Ground 
Transportation 
(Gas, Rental Car, Taxi)]]+Expenses4567943571110[[#This Row],[Lodging]]+Expenses4567943571110[[#This Row],[Airfare]]</f>
        <v>229</v>
      </c>
      <c r="M14" s="87">
        <v>55</v>
      </c>
    </row>
    <row r="15" spans="1:17" x14ac:dyDescent="0.25">
      <c r="A15" s="55" t="s">
        <v>125</v>
      </c>
      <c r="B15" s="49" t="s">
        <v>42</v>
      </c>
      <c r="C15" s="50">
        <v>0</v>
      </c>
      <c r="D15" s="50">
        <v>0</v>
      </c>
      <c r="E15" s="37">
        <v>0</v>
      </c>
      <c r="F15" s="36">
        <v>70</v>
      </c>
      <c r="G15" s="50">
        <v>0</v>
      </c>
      <c r="H15" s="36">
        <v>60</v>
      </c>
      <c r="I15" s="50">
        <f>(Expenses4567943571110[[#This Row],[Kms]]*3)</f>
        <v>180</v>
      </c>
      <c r="J15" s="51"/>
      <c r="K15" s="51"/>
      <c r="L15" s="52">
        <f>Expenses4567943571110[[#This Row],[Kms Reimbursement]]+Expenses4567943571110[[#This Row],[Conferences and Seminars]]+Expenses4567943571110[[#This Row],[Meals &amp; Tips]]+Expenses4567943571110[[#This Row],[Ground 
Transportation 
(Gas, Rental Car, Taxi)]]+Expenses4567943571110[[#This Row],[Lodging]]+Expenses4567943571110[[#This Row],[Airfare]]</f>
        <v>250</v>
      </c>
      <c r="M15" s="87">
        <v>64</v>
      </c>
    </row>
    <row r="16" spans="1:17" x14ac:dyDescent="0.25">
      <c r="A16" s="55" t="s">
        <v>126</v>
      </c>
      <c r="B16" s="49" t="s">
        <v>42</v>
      </c>
      <c r="C16" s="50">
        <v>0</v>
      </c>
      <c r="D16" s="50">
        <v>0</v>
      </c>
      <c r="E16" s="37">
        <v>0</v>
      </c>
      <c r="F16" s="36">
        <v>70</v>
      </c>
      <c r="G16" s="50">
        <v>0</v>
      </c>
      <c r="H16" s="36">
        <v>53</v>
      </c>
      <c r="I16" s="50">
        <f>(Expenses4567943571110[[#This Row],[Kms]]*3)</f>
        <v>159</v>
      </c>
      <c r="J16" s="51"/>
      <c r="K16" s="51"/>
      <c r="L16" s="52">
        <f>Expenses4567943571110[[#This Row],[Kms Reimbursement]]+Expenses4567943571110[[#This Row],[Conferences and Seminars]]+Expenses4567943571110[[#This Row],[Meals &amp; Tips]]+Expenses4567943571110[[#This Row],[Ground 
Transportation 
(Gas, Rental Car, Taxi)]]+Expenses4567943571110[[#This Row],[Lodging]]+Expenses4567943571110[[#This Row],[Airfare]]</f>
        <v>229</v>
      </c>
      <c r="M16" s="87">
        <v>50</v>
      </c>
    </row>
    <row r="17" spans="1:13" x14ac:dyDescent="0.25">
      <c r="A17" s="55" t="s">
        <v>127</v>
      </c>
      <c r="B17" s="49" t="s">
        <v>42</v>
      </c>
      <c r="C17" s="50">
        <v>0</v>
      </c>
      <c r="D17" s="50">
        <v>0</v>
      </c>
      <c r="E17" s="37">
        <v>0</v>
      </c>
      <c r="F17" s="36">
        <v>70</v>
      </c>
      <c r="G17" s="50">
        <v>0</v>
      </c>
      <c r="H17" s="36">
        <v>53</v>
      </c>
      <c r="I17" s="50">
        <f>(Expenses4567943571110[[#This Row],[Kms]]*3)</f>
        <v>159</v>
      </c>
      <c r="J17" s="51"/>
      <c r="K17" s="51"/>
      <c r="L17" s="52">
        <f>Expenses4567943571110[[#This Row],[Kms Reimbursement]]+Expenses4567943571110[[#This Row],[Conferences and Seminars]]+Expenses4567943571110[[#This Row],[Meals &amp; Tips]]+Expenses4567943571110[[#This Row],[Ground 
Transportation 
(Gas, Rental Car, Taxi)]]+Expenses4567943571110[[#This Row],[Lodging]]+Expenses4567943571110[[#This Row],[Airfare]]</f>
        <v>229</v>
      </c>
      <c r="M17" s="87">
        <v>54</v>
      </c>
    </row>
    <row r="18" spans="1:13" x14ac:dyDescent="0.25">
      <c r="A18" s="55" t="s">
        <v>128</v>
      </c>
      <c r="B18" s="49" t="s">
        <v>42</v>
      </c>
      <c r="C18" s="50">
        <v>0</v>
      </c>
      <c r="D18" s="50">
        <v>0</v>
      </c>
      <c r="E18" s="37">
        <v>0</v>
      </c>
      <c r="F18" s="36">
        <v>70</v>
      </c>
      <c r="G18" s="50">
        <v>0</v>
      </c>
      <c r="H18" s="36">
        <v>56</v>
      </c>
      <c r="I18" s="50">
        <f>(Expenses4567943571110[[#This Row],[Kms]]*3)</f>
        <v>168</v>
      </c>
      <c r="J18" s="51"/>
      <c r="K18" s="51"/>
      <c r="L18" s="52">
        <f>Expenses4567943571110[[#This Row],[Kms Reimbursement]]+Expenses4567943571110[[#This Row],[Conferences and Seminars]]+Expenses4567943571110[[#This Row],[Meals &amp; Tips]]+Expenses4567943571110[[#This Row],[Ground 
Transportation 
(Gas, Rental Car, Taxi)]]+Expenses4567943571110[[#This Row],[Lodging]]+Expenses4567943571110[[#This Row],[Airfare]]</f>
        <v>238</v>
      </c>
      <c r="M18" s="87">
        <v>56</v>
      </c>
    </row>
    <row r="19" spans="1:13" x14ac:dyDescent="0.25">
      <c r="A19" s="55" t="s">
        <v>129</v>
      </c>
      <c r="B19" s="49" t="s">
        <v>42</v>
      </c>
      <c r="C19" s="50">
        <v>0</v>
      </c>
      <c r="D19" s="50">
        <v>0</v>
      </c>
      <c r="E19" s="37">
        <v>0</v>
      </c>
      <c r="F19" s="36">
        <v>70</v>
      </c>
      <c r="G19" s="50">
        <v>0</v>
      </c>
      <c r="H19" s="36">
        <v>52</v>
      </c>
      <c r="I19" s="50">
        <f>(Expenses4567943571110[[#This Row],[Kms]]*3)</f>
        <v>156</v>
      </c>
      <c r="J19" s="51"/>
      <c r="K19" s="51"/>
      <c r="L19" s="52">
        <f>Expenses4567943571110[[#This Row],[Kms Reimbursement]]+Expenses4567943571110[[#This Row],[Conferences and Seminars]]+Expenses4567943571110[[#This Row],[Meals &amp; Tips]]+Expenses4567943571110[[#This Row],[Ground 
Transportation 
(Gas, Rental Car, Taxi)]]+Expenses4567943571110[[#This Row],[Lodging]]+Expenses4567943571110[[#This Row],[Airfare]]</f>
        <v>226</v>
      </c>
      <c r="M19" s="87">
        <v>50</v>
      </c>
    </row>
    <row r="20" spans="1:13" x14ac:dyDescent="0.25">
      <c r="A20" s="55" t="s">
        <v>130</v>
      </c>
      <c r="B20" s="49" t="s">
        <v>42</v>
      </c>
      <c r="C20" s="50">
        <v>0</v>
      </c>
      <c r="D20" s="50">
        <v>0</v>
      </c>
      <c r="E20" s="37">
        <v>0</v>
      </c>
      <c r="F20" s="36">
        <v>70</v>
      </c>
      <c r="G20" s="50">
        <v>0</v>
      </c>
      <c r="H20" s="36">
        <v>55</v>
      </c>
      <c r="I20" s="50">
        <f>(Expenses4567943571110[[#This Row],[Kms]]*3)</f>
        <v>165</v>
      </c>
      <c r="J20" s="51"/>
      <c r="K20" s="51"/>
      <c r="L20" s="52">
        <f>Expenses4567943571110[[#This Row],[Kms Reimbursement]]+Expenses4567943571110[[#This Row],[Conferences and Seminars]]+Expenses4567943571110[[#This Row],[Meals &amp; Tips]]+Expenses4567943571110[[#This Row],[Ground 
Transportation 
(Gas, Rental Car, Taxi)]]+Expenses4567943571110[[#This Row],[Lodging]]+Expenses4567943571110[[#This Row],[Airfare]]</f>
        <v>235</v>
      </c>
      <c r="M20" s="87">
        <v>60</v>
      </c>
    </row>
    <row r="21" spans="1:13" x14ac:dyDescent="0.25">
      <c r="A21" s="55" t="s">
        <v>131</v>
      </c>
      <c r="B21" s="49" t="s">
        <v>42</v>
      </c>
      <c r="C21" s="50">
        <v>0</v>
      </c>
      <c r="D21" s="50">
        <v>0</v>
      </c>
      <c r="E21" s="37">
        <v>0</v>
      </c>
      <c r="F21" s="36">
        <v>70</v>
      </c>
      <c r="G21" s="50">
        <v>0</v>
      </c>
      <c r="H21" s="36">
        <v>52</v>
      </c>
      <c r="I21" s="50">
        <f>(Expenses4567943571110[[#This Row],[Kms]]*3)</f>
        <v>156</v>
      </c>
      <c r="J21" s="51"/>
      <c r="K21" s="51"/>
      <c r="L21" s="52">
        <f>Expenses4567943571110[[#This Row],[Kms Reimbursement]]+Expenses4567943571110[[#This Row],[Conferences and Seminars]]+Expenses4567943571110[[#This Row],[Meals &amp; Tips]]+Expenses4567943571110[[#This Row],[Ground 
Transportation 
(Gas, Rental Car, Taxi)]]+Expenses4567943571110[[#This Row],[Lodging]]+Expenses4567943571110[[#This Row],[Airfare]]</f>
        <v>226</v>
      </c>
      <c r="M21" s="87">
        <v>58</v>
      </c>
    </row>
    <row r="22" spans="1:13" x14ac:dyDescent="0.25">
      <c r="A22" s="55">
        <v>43627</v>
      </c>
      <c r="B22" s="49" t="s">
        <v>42</v>
      </c>
      <c r="C22" s="50">
        <v>0</v>
      </c>
      <c r="D22" s="50">
        <v>0</v>
      </c>
      <c r="E22" s="37">
        <v>0</v>
      </c>
      <c r="F22" s="36">
        <v>70</v>
      </c>
      <c r="G22" s="50">
        <v>0</v>
      </c>
      <c r="H22" s="36">
        <v>56</v>
      </c>
      <c r="I22" s="50">
        <f>(Expenses4567943571110[[#This Row],[Kms]]*3)</f>
        <v>168</v>
      </c>
      <c r="J22" s="51"/>
      <c r="K22" s="51"/>
      <c r="L22" s="52">
        <f>Expenses4567943571110[[#This Row],[Kms Reimbursement]]+Expenses4567943571110[[#This Row],[Conferences and Seminars]]+Expenses4567943571110[[#This Row],[Meals &amp; Tips]]+Expenses4567943571110[[#This Row],[Ground 
Transportation 
(Gas, Rental Car, Taxi)]]+Expenses4567943571110[[#This Row],[Lodging]]+Expenses4567943571110[[#This Row],[Airfare]]</f>
        <v>238</v>
      </c>
      <c r="M22" s="87">
        <v>56</v>
      </c>
    </row>
    <row r="23" spans="1:13" x14ac:dyDescent="0.25">
      <c r="A23" s="55">
        <v>43657</v>
      </c>
      <c r="B23" s="49" t="s">
        <v>42</v>
      </c>
      <c r="C23" s="50">
        <v>0</v>
      </c>
      <c r="D23" s="50">
        <v>0</v>
      </c>
      <c r="E23" s="37">
        <v>0</v>
      </c>
      <c r="F23" s="36">
        <v>70</v>
      </c>
      <c r="G23" s="50">
        <v>0</v>
      </c>
      <c r="H23" s="36">
        <v>53</v>
      </c>
      <c r="I23" s="50">
        <f>(Expenses4567943571110[[#This Row],[Kms]]*3)</f>
        <v>159</v>
      </c>
      <c r="J23" s="51"/>
      <c r="K23" s="51"/>
      <c r="L23" s="52">
        <f>Expenses4567943571110[[#This Row],[Kms Reimbursement]]+Expenses4567943571110[[#This Row],[Conferences and Seminars]]+Expenses4567943571110[[#This Row],[Meals &amp; Tips]]+Expenses4567943571110[[#This Row],[Ground 
Transportation 
(Gas, Rental Car, Taxi)]]+Expenses4567943571110[[#This Row],[Lodging]]+Expenses4567943571110[[#This Row],[Airfare]]</f>
        <v>229</v>
      </c>
      <c r="M23" s="87">
        <v>56</v>
      </c>
    </row>
    <row r="24" spans="1:13" x14ac:dyDescent="0.25">
      <c r="A24" s="55">
        <v>43780</v>
      </c>
      <c r="B24" s="49" t="s">
        <v>42</v>
      </c>
      <c r="C24" s="50">
        <v>0</v>
      </c>
      <c r="D24" s="50">
        <v>0</v>
      </c>
      <c r="E24" s="37">
        <v>0</v>
      </c>
      <c r="F24" s="36">
        <v>70</v>
      </c>
      <c r="G24" s="50">
        <v>0</v>
      </c>
      <c r="H24" s="36">
        <v>40</v>
      </c>
      <c r="I24" s="50">
        <f>(Expenses4567943571110[[#This Row],[Kms]]*3)</f>
        <v>120</v>
      </c>
      <c r="J24" s="51"/>
      <c r="K24" s="51"/>
      <c r="L24" s="52">
        <f>Expenses4567943571110[[#This Row],[Kms Reimbursement]]+Expenses4567943571110[[#This Row],[Conferences and Seminars]]+Expenses4567943571110[[#This Row],[Meals &amp; Tips]]+Expenses4567943571110[[#This Row],[Ground 
Transportation 
(Gas, Rental Car, Taxi)]]+Expenses4567943571110[[#This Row],[Lodging]]+Expenses4567943571110[[#This Row],[Airfare]]</f>
        <v>190</v>
      </c>
      <c r="M24" s="87">
        <v>60</v>
      </c>
    </row>
    <row r="25" spans="1:13" x14ac:dyDescent="0.25">
      <c r="A25" s="55" t="s">
        <v>132</v>
      </c>
      <c r="B25" s="49" t="s">
        <v>42</v>
      </c>
      <c r="C25" s="50">
        <v>0</v>
      </c>
      <c r="D25" s="50">
        <v>0</v>
      </c>
      <c r="E25" s="37">
        <v>0</v>
      </c>
      <c r="F25" s="36">
        <v>70</v>
      </c>
      <c r="G25" s="50">
        <v>0</v>
      </c>
      <c r="H25" s="36">
        <v>52</v>
      </c>
      <c r="I25" s="59">
        <f>(Expenses4567943571110[[#This Row],[Kms]]*3)</f>
        <v>156</v>
      </c>
      <c r="J25" s="51"/>
      <c r="K25" s="51"/>
      <c r="L25" s="52">
        <f>Expenses4567943571110[[#This Row],[Kms Reimbursement]]+Expenses4567943571110[[#This Row],[Conferences and Seminars]]+Expenses4567943571110[[#This Row],[Meals &amp; Tips]]+Expenses4567943571110[[#This Row],[Ground 
Transportation 
(Gas, Rental Car, Taxi)]]+Expenses4567943571110[[#This Row],[Lodging]]+Expenses4567943571110[[#This Row],[Airfare]]</f>
        <v>226</v>
      </c>
      <c r="M25" s="87">
        <v>56</v>
      </c>
    </row>
    <row r="26" spans="1:13" x14ac:dyDescent="0.25">
      <c r="A26" s="55" t="s">
        <v>133</v>
      </c>
      <c r="B26" s="49" t="s">
        <v>42</v>
      </c>
      <c r="C26" s="50">
        <v>0</v>
      </c>
      <c r="D26" s="50">
        <v>0</v>
      </c>
      <c r="E26" s="37">
        <v>0</v>
      </c>
      <c r="F26" s="36">
        <v>70</v>
      </c>
      <c r="G26" s="50">
        <v>0</v>
      </c>
      <c r="H26" s="36">
        <v>52</v>
      </c>
      <c r="I26" s="59">
        <f>(Expenses4567943571110[[#This Row],[Kms]]*3)</f>
        <v>156</v>
      </c>
      <c r="J26" s="51"/>
      <c r="K26" s="51"/>
      <c r="L26" s="52">
        <f>Expenses4567943571110[[#This Row],[Kms Reimbursement]]+Expenses4567943571110[[#This Row],[Conferences and Seminars]]+Expenses4567943571110[[#This Row],[Meals &amp; Tips]]+Expenses4567943571110[[#This Row],[Ground 
Transportation 
(Gas, Rental Car, Taxi)]]+Expenses4567943571110[[#This Row],[Lodging]]+Expenses4567943571110[[#This Row],[Airfare]]</f>
        <v>226</v>
      </c>
      <c r="M26" s="87">
        <v>54</v>
      </c>
    </row>
    <row r="27" spans="1:13" x14ac:dyDescent="0.25">
      <c r="A27" s="29" t="s">
        <v>21</v>
      </c>
      <c r="B27" s="30"/>
      <c r="C27" s="31">
        <f>SUBTOTAL(109,Expenses4567943571110[Airfare])</f>
        <v>0</v>
      </c>
      <c r="D27" s="31">
        <f>SUBTOTAL(109,Expenses4567943571110[Lodging])</f>
        <v>0</v>
      </c>
      <c r="E27" s="32">
        <f>SUBTOTAL(109,Expenses4567943571110[Ground 
Transportation 
(Gas, Rental Car, Taxi)])</f>
        <v>0</v>
      </c>
      <c r="F27" s="31">
        <f>SUBTOTAL(109,Expenses4567943571110[Meals &amp; Tips])</f>
        <v>1190</v>
      </c>
      <c r="G27" s="31">
        <f>SUBTOTAL(109,Expenses4567943571110[Conferences and Seminars])</f>
        <v>0</v>
      </c>
      <c r="H27" s="31">
        <f>SUBTOTAL(109,Expenses4567943571110[Kms])</f>
        <v>856</v>
      </c>
      <c r="I27" s="31">
        <f>SUBTOTAL(109,Expenses4567943571110[Kms Reimbursement])</f>
        <v>2568</v>
      </c>
      <c r="J27" s="31"/>
      <c r="K27" s="33"/>
      <c r="L27" s="41">
        <f>SUBTOTAL(109,Expenses4567943571110[Total])</f>
        <v>3758</v>
      </c>
      <c r="M27" s="87"/>
    </row>
    <row r="28" spans="1:13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129"/>
      <c r="L28" s="130"/>
    </row>
    <row r="29" spans="1:13" ht="18.75" x14ac:dyDescent="0.25">
      <c r="A29" s="7"/>
      <c r="B29" s="7"/>
      <c r="C29" s="7"/>
      <c r="D29" s="7"/>
      <c r="E29" s="7"/>
      <c r="F29" s="7"/>
      <c r="G29" s="7"/>
      <c r="H29" s="123" t="s">
        <v>22</v>
      </c>
      <c r="I29" s="123"/>
      <c r="J29" s="123"/>
      <c r="K29" s="131"/>
      <c r="L29" s="132"/>
    </row>
    <row r="30" spans="1:13" x14ac:dyDescent="0.25">
      <c r="K30" s="119"/>
      <c r="L30" s="120"/>
    </row>
    <row r="31" spans="1:13" ht="18.75" x14ac:dyDescent="0.25">
      <c r="H31" s="123" t="s">
        <v>23</v>
      </c>
      <c r="I31" s="123"/>
      <c r="J31" s="123"/>
      <c r="K31" s="121"/>
      <c r="L31" s="122"/>
    </row>
  </sheetData>
  <mergeCells count="17">
    <mergeCell ref="C5:E5"/>
    <mergeCell ref="F5:G5"/>
    <mergeCell ref="H5:J5"/>
    <mergeCell ref="K5:L5"/>
    <mergeCell ref="K30:L31"/>
    <mergeCell ref="H31:J31"/>
    <mergeCell ref="C7:E7"/>
    <mergeCell ref="F7:G7"/>
    <mergeCell ref="H7:J7"/>
    <mergeCell ref="K7:L7"/>
    <mergeCell ref="K28:L29"/>
    <mergeCell ref="H29:J29"/>
    <mergeCell ref="A1:K1"/>
    <mergeCell ref="C3:E3"/>
    <mergeCell ref="F3:G3"/>
    <mergeCell ref="H3:J3"/>
    <mergeCell ref="K3:L3"/>
  </mergeCells>
  <dataValidations xWindow="80" yWindow="407" count="27">
    <dataValidation allowBlank="1" showInputMessage="1" showErrorMessage="1" prompt="Enter expense Date in this column under this heading " sqref="A9:A26" xr:uid="{6A9632D1-C86F-49CF-8158-BFF7E37B41F2}"/>
    <dataValidation allowBlank="1" showInputMessage="1" showErrorMessage="1" prompt="Enter amount for Lodging in this column under this heading" sqref="D9" xr:uid="{6526B407-9AFE-4A15-8455-E8A71FA906EC}"/>
    <dataValidation allowBlank="1" showInputMessage="1" showErrorMessage="1" prompt="Enter amount for Seminars &amp; Conferences in this column under this heading" sqref="G9" xr:uid="{811F44F6-15DA-4E64-BD73-BD7DD2099B4D}"/>
    <dataValidation allowBlank="1" showInputMessage="1" showErrorMessage="1" prompt="Total Reimbursement Due is automatically calculated in this cell" sqref="K7" xr:uid="{F8110FDA-02F7-4355-B978-411631A16122}"/>
    <dataValidation allowBlank="1" showInputMessage="1" showErrorMessage="1" prompt="Enter Per Mile Reimbursement in this cell" sqref="K5 K3" xr:uid="{5F66BCB9-AC65-40B3-B9B2-13AC1006DD8B}"/>
    <dataValidation allowBlank="1" showInputMessage="1" showErrorMessage="1" prompt="Enter Per Mile Reimbursement in cell at right" sqref="H5 H3" xr:uid="{42A07DED-49B6-4A55-875E-7014B3FDEA8C}"/>
    <dataValidation allowBlank="1" showInputMessage="1" showErrorMessage="1" prompt="Total Reimbursement Due is automatically calculated in cell at right" sqref="H7 H29 H31" xr:uid="{225911BE-0118-4279-9386-27A52466C190}"/>
    <dataValidation allowBlank="1" showInputMessage="1" showErrorMessage="1" prompt="Enter expenses Authorized By name in cell at right" sqref="C3" xr:uid="{6B0AF482-1E8F-417B-B504-B1F8D388C153}"/>
    <dataValidation allowBlank="1" showInputMessage="1" showErrorMessage="1" prompt="Enter Authorized Person’s Name in this cell" sqref="F3:G3" xr:uid="{3DEDC712-F528-4BA6-A6FC-1ACD961AD728}"/>
    <dataValidation allowBlank="1" showInputMessage="1" showErrorMessage="1" prompt="Enter expense report Date Submitted in cell at right" sqref="C5 C7" xr:uid="{BBDFE610-3D59-4B6B-8522-FCC3532001E2}"/>
    <dataValidation allowBlank="1" showInputMessage="1" showErrorMessage="1" prompt="Enter Date of Submission in this cell" sqref="F5 F7" xr:uid="{12D1D23E-400D-49CB-BD71-1B1BC9762ADE}"/>
    <dataValidation type="custom" errorStyle="warning" allowBlank="1" showInputMessage="1" showErrorMessage="1" error="This cell should not be overwitten. Overwriting this cell would break calculations in this worksheet" prompt="Period is automatically updated based on entries in Expense table, below" sqref="B7" xr:uid="{A991CA73-578D-45E5-8A42-A8F990984705}">
      <formula1>LEN(B7)=""</formula1>
    </dataValidation>
    <dataValidation allowBlank="1" showInputMessage="1" showErrorMessage="1" prompt="Enter Name in cell at right" sqref="A3" xr:uid="{EE03F75E-AD45-4F68-A828-865F06BD402A}"/>
    <dataValidation allowBlank="1" showInputMessage="1" showErrorMessage="1" prompt="Enter Name in this cell" sqref="B3" xr:uid="{2DEF2AF1-8C92-456A-ACF7-0E3FA4BF788C}"/>
    <dataValidation allowBlank="1" showInputMessage="1" showErrorMessage="1" prompt="Enter Department in cell at right" sqref="A5" xr:uid="{AEAC126C-0469-4028-A83A-C26B5ACBBCE1}"/>
    <dataValidation allowBlank="1" showInputMessage="1" showErrorMessage="1" prompt="Enter Department in this cell" sqref="B5" xr:uid="{9EA38671-9526-4B28-8447-0221D438F858}"/>
    <dataValidation allowBlank="1" showInputMessage="1" showErrorMessage="1" prompt="Period is automatically updated in cell at right based on entries in Expenses Table, below" sqref="A7" xr:uid="{920B6191-5E8E-4DDB-B4A7-D907BF2A7BD4}"/>
    <dataValidation allowBlank="1" showInputMessage="1" showErrorMessage="1" prompt="Worksheet title is in this cell. Enter Travel details in cells B3 to L7" sqref="A1" xr:uid="{5277F35E-89A9-4ED9-8F73-313414A64FC6}"/>
    <dataValidation allowBlank="1" showInputMessage="1" showErrorMessage="1" prompt="Enter Description of Expense in this column under this heading" sqref="B9:B26" xr:uid="{E6C1FBE7-A2C6-456B-8EE3-882ADCFA8BAE}"/>
    <dataValidation allowBlank="1" showInputMessage="1" showErrorMessage="1" prompt="Enter amount for Airfare in this column under this heading" sqref="C9:C26 D10:D26 G10:G26" xr:uid="{E8DCC11D-4C00-4640-9B20-4B7113D55EF4}"/>
    <dataValidation allowBlank="1" showInputMessage="1" showErrorMessage="1" prompt="Enter  amount for Ground Transportation in this column under this heading" sqref="E9:E26" xr:uid="{7FC40CC4-BF4A-43F8-9275-5BF23F44DF93}"/>
    <dataValidation allowBlank="1" showInputMessage="1" showErrorMessage="1" prompt="Enter  amount for Meals &amp; Tips in this column under this heading" sqref="F9:F26" xr:uid="{FB832F97-BB04-45A3-8885-6446266416B8}"/>
    <dataValidation allowBlank="1" showInputMessage="1" showErrorMessage="1" prompt="Enter Miles in this column under this heading" sqref="H9:H26" xr:uid="{14E12B07-E4BA-464D-A51F-73E82AB81E28}"/>
    <dataValidation allowBlank="1" showInputMessage="1" showErrorMessage="1" prompt="Mileage Reimbursement is automatically calculated in this column under this heading" sqref="I9:I26" xr:uid="{2ABA5CA3-8FDA-4D92-9715-E143BD2348A4}"/>
    <dataValidation allowBlank="1" showInputMessage="1" showErrorMessage="1" prompt="Enter  amount for Miscellaneous expenses in this column under this heading" sqref="J9:J26" xr:uid="{923FD3D9-D52D-4881-A372-19030EC645AE}"/>
    <dataValidation allowBlank="1" showInputMessage="1" showErrorMessage="1" prompt="Enter Currency Exchange Rate in this column under this heading" sqref="K9:K26" xr:uid="{496E9163-EE8F-4733-8FD6-0A98C97E9ADC}"/>
    <dataValidation allowBlank="1" showInputMessage="1" showErrorMessage="1" prompt="The Total for each row is automatically calculated in this column under this heading" sqref="L9:L26" xr:uid="{5386575C-10C8-4A59-B030-EC6EE791C220}"/>
  </dataValidations>
  <printOptions horizontalCentered="1" verticalCentered="1"/>
  <pageMargins left="0" right="0" top="0" bottom="0" header="0" footer="0"/>
  <pageSetup paperSize="9" scale="91" orientation="landscape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B3FB0-DBFE-4ADC-9A4C-BBA2C95AE815}">
  <dimension ref="A1:K34"/>
  <sheetViews>
    <sheetView topLeftCell="A20" workbookViewId="0">
      <selection sqref="A1:K35"/>
    </sheetView>
  </sheetViews>
  <sheetFormatPr defaultRowHeight="15.75" x14ac:dyDescent="0.25"/>
  <cols>
    <col min="1" max="1" width="11.625" customWidth="1"/>
    <col min="2" max="2" width="17" customWidth="1"/>
    <col min="3" max="3" width="6.375" customWidth="1"/>
    <col min="4" max="4" width="7.125" customWidth="1"/>
    <col min="5" max="5" width="8.5" customWidth="1"/>
    <col min="6" max="6" width="12.5" customWidth="1"/>
    <col min="7" max="7" width="13.625" bestFit="1" customWidth="1"/>
    <col min="8" max="8" width="8.875" bestFit="1" customWidth="1"/>
    <col min="9" max="9" width="10.125" customWidth="1"/>
    <col min="10" max="10" width="14.625" customWidth="1"/>
  </cols>
  <sheetData>
    <row r="1" spans="1:11" ht="25.5" customHeight="1" x14ac:dyDescent="0.2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</row>
    <row r="2" spans="1:11" ht="11.25" customHeight="1" x14ac:dyDescent="0.25"/>
    <row r="3" spans="1:11" x14ac:dyDescent="0.25">
      <c r="A3" s="90" t="s">
        <v>1</v>
      </c>
      <c r="B3" s="92" t="s">
        <v>135</v>
      </c>
      <c r="C3" s="124"/>
      <c r="D3" s="125"/>
      <c r="E3" s="126"/>
      <c r="F3" s="133" t="s">
        <v>39</v>
      </c>
      <c r="G3" s="133"/>
      <c r="H3" s="124" t="s">
        <v>3</v>
      </c>
      <c r="I3" s="125"/>
      <c r="J3" s="93"/>
    </row>
    <row r="4" spans="1:11" ht="10.5" customHeight="1" x14ac:dyDescent="0.25">
      <c r="A4" s="7"/>
      <c r="B4" s="7"/>
      <c r="C4" s="7"/>
      <c r="D4" s="7"/>
      <c r="E4" s="7"/>
      <c r="F4" s="8"/>
      <c r="G4" s="9"/>
      <c r="H4" s="7"/>
      <c r="I4" s="7"/>
      <c r="J4" s="10"/>
    </row>
    <row r="5" spans="1:11" x14ac:dyDescent="0.25">
      <c r="A5" s="90" t="s">
        <v>4</v>
      </c>
      <c r="B5" s="92" t="s">
        <v>40</v>
      </c>
      <c r="C5" s="124" t="s">
        <v>5</v>
      </c>
      <c r="D5" s="125"/>
      <c r="E5" s="126"/>
      <c r="F5" s="137" t="s">
        <v>134</v>
      </c>
      <c r="G5" s="136"/>
      <c r="H5" s="124" t="s">
        <v>6</v>
      </c>
      <c r="I5" s="125"/>
      <c r="J5" s="94" t="s">
        <v>142</v>
      </c>
    </row>
    <row r="6" spans="1:11" ht="7.5" customHeight="1" x14ac:dyDescent="0.25">
      <c r="A6" s="7"/>
      <c r="B6" s="11"/>
      <c r="C6" s="7"/>
      <c r="D6" s="7"/>
      <c r="E6" s="7"/>
      <c r="F6" s="7"/>
      <c r="G6" s="7"/>
      <c r="H6" s="7"/>
      <c r="I6" s="7"/>
      <c r="J6" s="10"/>
    </row>
    <row r="7" spans="1:11" x14ac:dyDescent="0.25">
      <c r="A7" s="90" t="s">
        <v>7</v>
      </c>
      <c r="B7" s="91" t="s">
        <v>136</v>
      </c>
      <c r="C7" s="124" t="s">
        <v>8</v>
      </c>
      <c r="D7" s="125"/>
      <c r="E7" s="126"/>
      <c r="F7" s="127"/>
      <c r="G7" s="127"/>
      <c r="H7" s="124" t="s">
        <v>9</v>
      </c>
      <c r="I7" s="125"/>
      <c r="J7" s="94"/>
    </row>
    <row r="8" spans="1:11" ht="9.75" customHeight="1" x14ac:dyDescent="0.25">
      <c r="A8" s="7"/>
      <c r="B8" s="9"/>
      <c r="C8" s="7"/>
      <c r="D8" s="7"/>
      <c r="E8" s="7"/>
      <c r="F8" s="7"/>
      <c r="G8" s="7"/>
      <c r="H8" s="7"/>
      <c r="I8" s="7"/>
      <c r="J8" s="7"/>
    </row>
    <row r="9" spans="1:11" s="54" customFormat="1" ht="40.5" customHeight="1" x14ac:dyDescent="0.25">
      <c r="A9" s="102" t="s">
        <v>10</v>
      </c>
      <c r="B9" s="103" t="s">
        <v>11</v>
      </c>
      <c r="C9" s="103" t="s">
        <v>12</v>
      </c>
      <c r="D9" s="103" t="s">
        <v>13</v>
      </c>
      <c r="E9" s="103" t="s">
        <v>14</v>
      </c>
      <c r="F9" s="103" t="s">
        <v>15</v>
      </c>
      <c r="G9" s="103" t="s">
        <v>16</v>
      </c>
      <c r="H9" s="103" t="s">
        <v>17</v>
      </c>
      <c r="I9" s="103" t="s">
        <v>18</v>
      </c>
      <c r="J9" s="104" t="s">
        <v>21</v>
      </c>
      <c r="K9" s="105" t="s">
        <v>51</v>
      </c>
    </row>
    <row r="10" spans="1:11" ht="19.5" customHeight="1" x14ac:dyDescent="0.25">
      <c r="A10" s="55" t="s">
        <v>124</v>
      </c>
      <c r="B10" s="49" t="s">
        <v>42</v>
      </c>
      <c r="C10" s="50">
        <v>0</v>
      </c>
      <c r="D10" s="50">
        <v>0</v>
      </c>
      <c r="E10" s="37">
        <v>0</v>
      </c>
      <c r="F10" s="36">
        <v>70</v>
      </c>
      <c r="G10" s="50">
        <v>0</v>
      </c>
      <c r="H10" s="36">
        <v>53</v>
      </c>
      <c r="I10" s="50">
        <f>(Expenses456794357111012[[#This Row],[Kms]]*3)</f>
        <v>159</v>
      </c>
      <c r="J10" s="52">
        <f>Expenses456794357111012[[#This Row],[Kms Reimbursement]]+Expenses456794357111012[[#This Row],[Conferences and Seminars]]+Expenses456794357111012[[#This Row],[Meals &amp; Tips]]+Expenses456794357111012[[#This Row],[Ground 
Transportation 
(Gas, Rental Car, Taxi)]]+Expenses456794357111012[[#This Row],[Lodging]]+Expenses456794357111012[[#This Row],[Airfare]]</f>
        <v>229</v>
      </c>
      <c r="K10" s="87">
        <v>55</v>
      </c>
    </row>
    <row r="11" spans="1:11" ht="19.5" customHeight="1" x14ac:dyDescent="0.25">
      <c r="A11" s="55" t="s">
        <v>125</v>
      </c>
      <c r="B11" s="49" t="s">
        <v>42</v>
      </c>
      <c r="C11" s="50">
        <v>0</v>
      </c>
      <c r="D11" s="50">
        <v>0</v>
      </c>
      <c r="E11" s="37">
        <v>0</v>
      </c>
      <c r="F11" s="36">
        <v>70</v>
      </c>
      <c r="G11" s="50">
        <v>0</v>
      </c>
      <c r="H11" s="36">
        <v>60</v>
      </c>
      <c r="I11" s="50">
        <f>(Expenses456794357111012[[#This Row],[Kms]]*3)</f>
        <v>180</v>
      </c>
      <c r="J11" s="52">
        <f>Expenses456794357111012[[#This Row],[Kms Reimbursement]]+Expenses456794357111012[[#This Row],[Conferences and Seminars]]+Expenses456794357111012[[#This Row],[Meals &amp; Tips]]+Expenses456794357111012[[#This Row],[Ground 
Transportation 
(Gas, Rental Car, Taxi)]]+Expenses456794357111012[[#This Row],[Lodging]]+Expenses456794357111012[[#This Row],[Airfare]]</f>
        <v>250</v>
      </c>
      <c r="K11" s="87">
        <v>64</v>
      </c>
    </row>
    <row r="12" spans="1:11" ht="19.5" customHeight="1" x14ac:dyDescent="0.25">
      <c r="A12" s="55" t="s">
        <v>126</v>
      </c>
      <c r="B12" s="49" t="s">
        <v>42</v>
      </c>
      <c r="C12" s="50">
        <v>0</v>
      </c>
      <c r="D12" s="50">
        <v>0</v>
      </c>
      <c r="E12" s="37">
        <v>0</v>
      </c>
      <c r="F12" s="36">
        <v>70</v>
      </c>
      <c r="G12" s="50">
        <v>0</v>
      </c>
      <c r="H12" s="36">
        <v>53</v>
      </c>
      <c r="I12" s="50">
        <f>(Expenses456794357111012[[#This Row],[Kms]]*3)</f>
        <v>159</v>
      </c>
      <c r="J12" s="52">
        <f>Expenses456794357111012[[#This Row],[Kms Reimbursement]]+Expenses456794357111012[[#This Row],[Conferences and Seminars]]+Expenses456794357111012[[#This Row],[Meals &amp; Tips]]+Expenses456794357111012[[#This Row],[Ground 
Transportation 
(Gas, Rental Car, Taxi)]]+Expenses456794357111012[[#This Row],[Lodging]]+Expenses456794357111012[[#This Row],[Airfare]]</f>
        <v>229</v>
      </c>
      <c r="K12" s="87">
        <v>50</v>
      </c>
    </row>
    <row r="13" spans="1:11" ht="19.5" customHeight="1" x14ac:dyDescent="0.25">
      <c r="A13" s="55" t="s">
        <v>127</v>
      </c>
      <c r="B13" s="49" t="s">
        <v>42</v>
      </c>
      <c r="C13" s="50">
        <v>0</v>
      </c>
      <c r="D13" s="50">
        <v>0</v>
      </c>
      <c r="E13" s="37">
        <v>0</v>
      </c>
      <c r="F13" s="36">
        <v>70</v>
      </c>
      <c r="G13" s="50">
        <v>0</v>
      </c>
      <c r="H13" s="36">
        <v>53</v>
      </c>
      <c r="I13" s="50">
        <f>(Expenses456794357111012[[#This Row],[Kms]]*3)</f>
        <v>159</v>
      </c>
      <c r="J13" s="52">
        <f>Expenses456794357111012[[#This Row],[Kms Reimbursement]]+Expenses456794357111012[[#This Row],[Conferences and Seminars]]+Expenses456794357111012[[#This Row],[Meals &amp; Tips]]+Expenses456794357111012[[#This Row],[Ground 
Transportation 
(Gas, Rental Car, Taxi)]]+Expenses456794357111012[[#This Row],[Lodging]]+Expenses456794357111012[[#This Row],[Airfare]]</f>
        <v>229</v>
      </c>
      <c r="K13" s="87">
        <v>54</v>
      </c>
    </row>
    <row r="14" spans="1:11" ht="19.5" customHeight="1" x14ac:dyDescent="0.25">
      <c r="A14" s="55" t="s">
        <v>128</v>
      </c>
      <c r="B14" s="49" t="s">
        <v>42</v>
      </c>
      <c r="C14" s="50">
        <v>0</v>
      </c>
      <c r="D14" s="50">
        <v>0</v>
      </c>
      <c r="E14" s="37">
        <v>0</v>
      </c>
      <c r="F14" s="36">
        <v>70</v>
      </c>
      <c r="G14" s="50">
        <v>0</v>
      </c>
      <c r="H14" s="36">
        <v>56</v>
      </c>
      <c r="I14" s="50">
        <f>(Expenses456794357111012[[#This Row],[Kms]]*3)</f>
        <v>168</v>
      </c>
      <c r="J14" s="52">
        <f>Expenses456794357111012[[#This Row],[Kms Reimbursement]]+Expenses456794357111012[[#This Row],[Conferences and Seminars]]+Expenses456794357111012[[#This Row],[Meals &amp; Tips]]+Expenses456794357111012[[#This Row],[Ground 
Transportation 
(Gas, Rental Car, Taxi)]]+Expenses456794357111012[[#This Row],[Lodging]]+Expenses456794357111012[[#This Row],[Airfare]]</f>
        <v>238</v>
      </c>
      <c r="K14" s="87">
        <v>56</v>
      </c>
    </row>
    <row r="15" spans="1:11" ht="19.5" customHeight="1" x14ac:dyDescent="0.25">
      <c r="A15" s="55" t="s">
        <v>129</v>
      </c>
      <c r="B15" s="49" t="s">
        <v>42</v>
      </c>
      <c r="C15" s="50">
        <v>0</v>
      </c>
      <c r="D15" s="50">
        <v>0</v>
      </c>
      <c r="E15" s="37">
        <v>0</v>
      </c>
      <c r="F15" s="36">
        <v>70</v>
      </c>
      <c r="G15" s="50">
        <v>0</v>
      </c>
      <c r="H15" s="36">
        <v>52</v>
      </c>
      <c r="I15" s="50">
        <f>(Expenses456794357111012[[#This Row],[Kms]]*3)</f>
        <v>156</v>
      </c>
      <c r="J15" s="52">
        <f>Expenses456794357111012[[#This Row],[Kms Reimbursement]]+Expenses456794357111012[[#This Row],[Conferences and Seminars]]+Expenses456794357111012[[#This Row],[Meals &amp; Tips]]+Expenses456794357111012[[#This Row],[Ground 
Transportation 
(Gas, Rental Car, Taxi)]]+Expenses456794357111012[[#This Row],[Lodging]]+Expenses456794357111012[[#This Row],[Airfare]]</f>
        <v>226</v>
      </c>
      <c r="K15" s="87">
        <v>50</v>
      </c>
    </row>
    <row r="16" spans="1:11" ht="19.5" customHeight="1" x14ac:dyDescent="0.25">
      <c r="A16" s="55" t="s">
        <v>130</v>
      </c>
      <c r="B16" s="49" t="s">
        <v>42</v>
      </c>
      <c r="C16" s="50">
        <v>0</v>
      </c>
      <c r="D16" s="50">
        <v>0</v>
      </c>
      <c r="E16" s="37">
        <v>0</v>
      </c>
      <c r="F16" s="36">
        <v>70</v>
      </c>
      <c r="G16" s="50">
        <v>0</v>
      </c>
      <c r="H16" s="36">
        <v>55</v>
      </c>
      <c r="I16" s="50">
        <f>(Expenses456794357111012[[#This Row],[Kms]]*3)</f>
        <v>165</v>
      </c>
      <c r="J16" s="52">
        <f>Expenses456794357111012[[#This Row],[Kms Reimbursement]]+Expenses456794357111012[[#This Row],[Conferences and Seminars]]+Expenses456794357111012[[#This Row],[Meals &amp; Tips]]+Expenses456794357111012[[#This Row],[Ground 
Transportation 
(Gas, Rental Car, Taxi)]]+Expenses456794357111012[[#This Row],[Lodging]]+Expenses456794357111012[[#This Row],[Airfare]]</f>
        <v>235</v>
      </c>
      <c r="K16" s="87">
        <v>53</v>
      </c>
    </row>
    <row r="17" spans="1:11" ht="19.5" customHeight="1" x14ac:dyDescent="0.25">
      <c r="A17" s="55" t="s">
        <v>131</v>
      </c>
      <c r="B17" s="49" t="s">
        <v>42</v>
      </c>
      <c r="C17" s="50">
        <v>0</v>
      </c>
      <c r="D17" s="50">
        <v>0</v>
      </c>
      <c r="E17" s="37">
        <v>0</v>
      </c>
      <c r="F17" s="36">
        <v>70</v>
      </c>
      <c r="G17" s="50">
        <v>0</v>
      </c>
      <c r="H17" s="36">
        <v>52</v>
      </c>
      <c r="I17" s="50">
        <f>(Expenses456794357111012[[#This Row],[Kms]]*3)</f>
        <v>156</v>
      </c>
      <c r="J17" s="52">
        <f>Expenses456794357111012[[#This Row],[Kms Reimbursement]]+Expenses456794357111012[[#This Row],[Conferences and Seminars]]+Expenses456794357111012[[#This Row],[Meals &amp; Tips]]+Expenses456794357111012[[#This Row],[Ground 
Transportation 
(Gas, Rental Car, Taxi)]]+Expenses456794357111012[[#This Row],[Lodging]]+Expenses456794357111012[[#This Row],[Airfare]]</f>
        <v>226</v>
      </c>
      <c r="K17" s="87">
        <v>58</v>
      </c>
    </row>
    <row r="18" spans="1:11" ht="19.5" customHeight="1" x14ac:dyDescent="0.25">
      <c r="A18" s="55">
        <v>43566</v>
      </c>
      <c r="B18" s="49" t="s">
        <v>42</v>
      </c>
      <c r="C18" s="50">
        <v>0</v>
      </c>
      <c r="D18" s="50">
        <v>0</v>
      </c>
      <c r="E18" s="37">
        <v>0</v>
      </c>
      <c r="F18" s="36">
        <v>70</v>
      </c>
      <c r="G18" s="50">
        <v>0</v>
      </c>
      <c r="H18" s="36">
        <v>56</v>
      </c>
      <c r="I18" s="50">
        <f>(Expenses456794357111012[[#This Row],[Kms]]*3)</f>
        <v>168</v>
      </c>
      <c r="J18" s="52">
        <f>Expenses456794357111012[[#This Row],[Kms Reimbursement]]+Expenses456794357111012[[#This Row],[Conferences and Seminars]]+Expenses456794357111012[[#This Row],[Meals &amp; Tips]]+Expenses456794357111012[[#This Row],[Ground 
Transportation 
(Gas, Rental Car, Taxi)]]+Expenses456794357111012[[#This Row],[Lodging]]+Expenses456794357111012[[#This Row],[Airfare]]</f>
        <v>238</v>
      </c>
      <c r="K18" s="87">
        <v>56</v>
      </c>
    </row>
    <row r="19" spans="1:11" ht="19.5" customHeight="1" x14ac:dyDescent="0.25">
      <c r="A19" s="55">
        <v>43596</v>
      </c>
      <c r="B19" s="49" t="s">
        <v>42</v>
      </c>
      <c r="C19" s="50">
        <v>0</v>
      </c>
      <c r="D19" s="50">
        <v>0</v>
      </c>
      <c r="E19" s="37">
        <v>0</v>
      </c>
      <c r="F19" s="36">
        <v>70</v>
      </c>
      <c r="G19" s="50">
        <v>0</v>
      </c>
      <c r="H19" s="36">
        <v>53</v>
      </c>
      <c r="I19" s="50">
        <f>(Expenses456794357111012[[#This Row],[Kms]]*3)</f>
        <v>159</v>
      </c>
      <c r="J19" s="52">
        <f>Expenses456794357111012[[#This Row],[Kms Reimbursement]]+Expenses456794357111012[[#This Row],[Conferences and Seminars]]+Expenses456794357111012[[#This Row],[Meals &amp; Tips]]+Expenses456794357111012[[#This Row],[Ground 
Transportation 
(Gas, Rental Car, Taxi)]]+Expenses456794357111012[[#This Row],[Lodging]]+Expenses456794357111012[[#This Row],[Airfare]]</f>
        <v>229</v>
      </c>
      <c r="K19" s="87">
        <v>56</v>
      </c>
    </row>
    <row r="20" spans="1:11" ht="19.5" customHeight="1" x14ac:dyDescent="0.25">
      <c r="A20" s="55">
        <v>43627</v>
      </c>
      <c r="B20" s="49" t="s">
        <v>42</v>
      </c>
      <c r="C20" s="50">
        <v>0</v>
      </c>
      <c r="D20" s="50">
        <v>0</v>
      </c>
      <c r="E20" s="37">
        <v>0</v>
      </c>
      <c r="F20" s="36">
        <v>70</v>
      </c>
      <c r="G20" s="50">
        <v>0</v>
      </c>
      <c r="H20" s="36">
        <v>40</v>
      </c>
      <c r="I20" s="50">
        <f>(Expenses456794357111012[[#This Row],[Kms]]*3)</f>
        <v>120</v>
      </c>
      <c r="J20" s="52">
        <f>Expenses456794357111012[[#This Row],[Kms Reimbursement]]+Expenses456794357111012[[#This Row],[Conferences and Seminars]]+Expenses456794357111012[[#This Row],[Meals &amp; Tips]]+Expenses456794357111012[[#This Row],[Ground 
Transportation 
(Gas, Rental Car, Taxi)]]+Expenses456794357111012[[#This Row],[Lodging]]+Expenses456794357111012[[#This Row],[Airfare]]</f>
        <v>190</v>
      </c>
      <c r="K20" s="87">
        <v>60</v>
      </c>
    </row>
    <row r="21" spans="1:11" ht="19.5" customHeight="1" x14ac:dyDescent="0.25">
      <c r="A21" s="55">
        <v>43657</v>
      </c>
      <c r="B21" s="49" t="s">
        <v>42</v>
      </c>
      <c r="C21" s="50">
        <v>0</v>
      </c>
      <c r="D21" s="50">
        <v>0</v>
      </c>
      <c r="E21" s="37">
        <v>0</v>
      </c>
      <c r="F21" s="36">
        <v>70</v>
      </c>
      <c r="G21" s="50">
        <v>0</v>
      </c>
      <c r="H21" s="36">
        <v>52</v>
      </c>
      <c r="I21" s="50">
        <f>(Expenses456794357111012[[#This Row],[Kms]]*3)</f>
        <v>156</v>
      </c>
      <c r="J21" s="52">
        <f>Expenses456794357111012[[#This Row],[Kms Reimbursement]]+Expenses456794357111012[[#This Row],[Conferences and Seminars]]+Expenses456794357111012[[#This Row],[Meals &amp; Tips]]+Expenses456794357111012[[#This Row],[Ground 
Transportation 
(Gas, Rental Car, Taxi)]]+Expenses456794357111012[[#This Row],[Lodging]]+Expenses456794357111012[[#This Row],[Airfare]]</f>
        <v>226</v>
      </c>
      <c r="K21" s="87">
        <v>56</v>
      </c>
    </row>
    <row r="22" spans="1:11" ht="19.5" customHeight="1" x14ac:dyDescent="0.25">
      <c r="A22" s="55">
        <v>43780</v>
      </c>
      <c r="B22" s="49" t="s">
        <v>42</v>
      </c>
      <c r="C22" s="50">
        <v>0</v>
      </c>
      <c r="D22" s="50">
        <v>0</v>
      </c>
      <c r="E22" s="37">
        <v>0</v>
      </c>
      <c r="F22" s="36">
        <v>70</v>
      </c>
      <c r="G22" s="50">
        <v>0</v>
      </c>
      <c r="H22" s="36">
        <v>52</v>
      </c>
      <c r="I22" s="50">
        <f>(Expenses456794357111012[[#This Row],[Kms]]*3)</f>
        <v>156</v>
      </c>
      <c r="J22" s="52">
        <f>Expenses456794357111012[[#This Row],[Kms Reimbursement]]+Expenses456794357111012[[#This Row],[Conferences and Seminars]]+Expenses456794357111012[[#This Row],[Meals &amp; Tips]]+Expenses456794357111012[[#This Row],[Ground 
Transportation 
(Gas, Rental Car, Taxi)]]+Expenses456794357111012[[#This Row],[Lodging]]+Expenses456794357111012[[#This Row],[Airfare]]</f>
        <v>226</v>
      </c>
      <c r="K22" s="87">
        <v>54</v>
      </c>
    </row>
    <row r="23" spans="1:11" ht="19.5" customHeight="1" x14ac:dyDescent="0.25">
      <c r="A23" s="55">
        <v>43810</v>
      </c>
      <c r="B23" s="49" t="s">
        <v>42</v>
      </c>
      <c r="C23" s="50">
        <v>0</v>
      </c>
      <c r="D23" s="50">
        <v>0</v>
      </c>
      <c r="E23" s="37">
        <v>0</v>
      </c>
      <c r="F23" s="36">
        <v>70</v>
      </c>
      <c r="G23" s="50">
        <v>0</v>
      </c>
      <c r="H23" s="36">
        <v>50</v>
      </c>
      <c r="I23" s="50">
        <f>(Expenses456794357111012[[#This Row],[Kms]]*3)</f>
        <v>150</v>
      </c>
      <c r="J23" s="52">
        <f>Expenses456794357111012[[#This Row],[Kms Reimbursement]]+Expenses456794357111012[[#This Row],[Conferences and Seminars]]+Expenses456794357111012[[#This Row],[Meals &amp; Tips]]+Expenses456794357111012[[#This Row],[Ground 
Transportation 
(Gas, Rental Car, Taxi)]]+Expenses456794357111012[[#This Row],[Lodging]]+Expenses456794357111012[[#This Row],[Airfare]]</f>
        <v>220</v>
      </c>
      <c r="K23" s="87">
        <v>54</v>
      </c>
    </row>
    <row r="24" spans="1:11" ht="19.5" customHeight="1" x14ac:dyDescent="0.25">
      <c r="A24" s="55" t="s">
        <v>137</v>
      </c>
      <c r="B24" s="49" t="s">
        <v>42</v>
      </c>
      <c r="C24" s="50">
        <v>0</v>
      </c>
      <c r="D24" s="50">
        <v>0</v>
      </c>
      <c r="E24" s="37">
        <v>0</v>
      </c>
      <c r="F24" s="36">
        <v>70</v>
      </c>
      <c r="G24" s="50">
        <v>0</v>
      </c>
      <c r="H24" s="36">
        <v>52</v>
      </c>
      <c r="I24" s="50">
        <f>(Expenses456794357111012[[#This Row],[Kms]]*3)</f>
        <v>156</v>
      </c>
      <c r="J24" s="52">
        <f>Expenses456794357111012[[#This Row],[Kms Reimbursement]]+Expenses456794357111012[[#This Row],[Conferences and Seminars]]+Expenses456794357111012[[#This Row],[Meals &amp; Tips]]+Expenses456794357111012[[#This Row],[Ground 
Transportation 
(Gas, Rental Car, Taxi)]]+Expenses456794357111012[[#This Row],[Lodging]]+Expenses456794357111012[[#This Row],[Airfare]]</f>
        <v>226</v>
      </c>
      <c r="K24" s="87">
        <v>53</v>
      </c>
    </row>
    <row r="25" spans="1:11" ht="19.5" customHeight="1" x14ac:dyDescent="0.25">
      <c r="A25" s="55" t="s">
        <v>138</v>
      </c>
      <c r="B25" s="49" t="s">
        <v>42</v>
      </c>
      <c r="C25" s="50">
        <v>0</v>
      </c>
      <c r="D25" s="50">
        <v>0</v>
      </c>
      <c r="E25" s="37">
        <v>0</v>
      </c>
      <c r="F25" s="36">
        <v>70</v>
      </c>
      <c r="G25" s="50">
        <v>0</v>
      </c>
      <c r="H25" s="36">
        <v>60</v>
      </c>
      <c r="I25" s="50">
        <f>(Expenses456794357111012[[#This Row],[Kms]]*3)</f>
        <v>180</v>
      </c>
      <c r="J25" s="52">
        <f>Expenses456794357111012[[#This Row],[Kms Reimbursement]]+Expenses456794357111012[[#This Row],[Conferences and Seminars]]+Expenses456794357111012[[#This Row],[Meals &amp; Tips]]+Expenses456794357111012[[#This Row],[Ground 
Transportation 
(Gas, Rental Car, Taxi)]]+Expenses456794357111012[[#This Row],[Lodging]]+Expenses456794357111012[[#This Row],[Airfare]]</f>
        <v>250</v>
      </c>
      <c r="K25" s="87">
        <v>57</v>
      </c>
    </row>
    <row r="26" spans="1:11" ht="19.5" customHeight="1" x14ac:dyDescent="0.25">
      <c r="A26" s="55" t="s">
        <v>139</v>
      </c>
      <c r="B26" s="49" t="s">
        <v>42</v>
      </c>
      <c r="C26" s="50">
        <v>0</v>
      </c>
      <c r="D26" s="50">
        <v>0</v>
      </c>
      <c r="E26" s="37">
        <v>0</v>
      </c>
      <c r="F26" s="36">
        <v>70</v>
      </c>
      <c r="G26" s="50">
        <v>0</v>
      </c>
      <c r="H26" s="36">
        <v>52</v>
      </c>
      <c r="I26" s="50">
        <f>(Expenses456794357111012[[#This Row],[Kms]]*3)</f>
        <v>156</v>
      </c>
      <c r="J26" s="52">
        <f>Expenses456794357111012[[#This Row],[Kms Reimbursement]]+Expenses456794357111012[[#This Row],[Conferences and Seminars]]+Expenses456794357111012[[#This Row],[Meals &amp; Tips]]+Expenses456794357111012[[#This Row],[Ground 
Transportation 
(Gas, Rental Car, Taxi)]]+Expenses456794357111012[[#This Row],[Lodging]]+Expenses456794357111012[[#This Row],[Airfare]]</f>
        <v>226</v>
      </c>
      <c r="K26" s="87">
        <v>57</v>
      </c>
    </row>
    <row r="27" spans="1:11" ht="19.5" customHeight="1" x14ac:dyDescent="0.25">
      <c r="A27" s="55" t="s">
        <v>140</v>
      </c>
      <c r="B27" s="49" t="s">
        <v>42</v>
      </c>
      <c r="C27" s="50">
        <v>0</v>
      </c>
      <c r="D27" s="50">
        <v>0</v>
      </c>
      <c r="E27" s="37">
        <v>0</v>
      </c>
      <c r="F27" s="36">
        <v>70</v>
      </c>
      <c r="G27" s="50">
        <v>0</v>
      </c>
      <c r="H27" s="36">
        <v>45</v>
      </c>
      <c r="I27" s="50">
        <f>(Expenses456794357111012[[#This Row],[Kms]]*3)</f>
        <v>135</v>
      </c>
      <c r="J27" s="52">
        <f>Expenses456794357111012[[#This Row],[Kms Reimbursement]]+Expenses456794357111012[[#This Row],[Conferences and Seminars]]+Expenses456794357111012[[#This Row],[Meals &amp; Tips]]+Expenses456794357111012[[#This Row],[Ground 
Transportation 
(Gas, Rental Car, Taxi)]]+Expenses456794357111012[[#This Row],[Lodging]]+Expenses456794357111012[[#This Row],[Airfare]]</f>
        <v>205</v>
      </c>
      <c r="K27" s="87">
        <v>54</v>
      </c>
    </row>
    <row r="28" spans="1:11" ht="19.5" customHeight="1" x14ac:dyDescent="0.25">
      <c r="A28" s="55" t="s">
        <v>141</v>
      </c>
      <c r="B28" s="49" t="s">
        <v>42</v>
      </c>
      <c r="C28" s="50">
        <v>0</v>
      </c>
      <c r="D28" s="50">
        <v>0</v>
      </c>
      <c r="E28" s="37">
        <v>0</v>
      </c>
      <c r="F28" s="36">
        <v>70</v>
      </c>
      <c r="G28" s="50">
        <v>0</v>
      </c>
      <c r="H28" s="36">
        <v>0</v>
      </c>
      <c r="I28" s="50">
        <f>(Expenses456794357111012[[#This Row],[Kms]]*3)</f>
        <v>0</v>
      </c>
      <c r="J28" s="52">
        <f>Expenses456794357111012[[#This Row],[Kms Reimbursement]]+Expenses456794357111012[[#This Row],[Conferences and Seminars]]+Expenses456794357111012[[#This Row],[Meals &amp; Tips]]+Expenses456794357111012[[#This Row],[Ground 
Transportation 
(Gas, Rental Car, Taxi)]]+Expenses456794357111012[[#This Row],[Lodging]]+Expenses456794357111012[[#This Row],[Airfare]]</f>
        <v>70</v>
      </c>
      <c r="K28" s="87">
        <v>60</v>
      </c>
    </row>
    <row r="29" spans="1:11" ht="19.5" customHeight="1" x14ac:dyDescent="0.25">
      <c r="A29" s="55" t="s">
        <v>132</v>
      </c>
      <c r="B29" s="49" t="s">
        <v>42</v>
      </c>
      <c r="C29" s="50">
        <v>0</v>
      </c>
      <c r="D29" s="50">
        <v>0</v>
      </c>
      <c r="E29" s="37">
        <v>0</v>
      </c>
      <c r="F29" s="36">
        <v>70</v>
      </c>
      <c r="G29" s="50">
        <v>0</v>
      </c>
      <c r="H29" s="36">
        <v>0</v>
      </c>
      <c r="I29" s="50">
        <f>(Expenses456794357111012[[#This Row],[Kms]]*3)</f>
        <v>0</v>
      </c>
      <c r="J29" s="52">
        <f>Expenses456794357111012[[#This Row],[Kms Reimbursement]]+Expenses456794357111012[[#This Row],[Conferences and Seminars]]+Expenses456794357111012[[#This Row],[Meals &amp; Tips]]+Expenses456794357111012[[#This Row],[Ground 
Transportation 
(Gas, Rental Car, Taxi)]]+Expenses456794357111012[[#This Row],[Lodging]]+Expenses456794357111012[[#This Row],[Airfare]]</f>
        <v>70</v>
      </c>
      <c r="K29" s="87">
        <v>62</v>
      </c>
    </row>
    <row r="30" spans="1:11" ht="19.5" customHeight="1" x14ac:dyDescent="0.25">
      <c r="A30" s="55" t="s">
        <v>133</v>
      </c>
      <c r="B30" s="49" t="s">
        <v>42</v>
      </c>
      <c r="C30" s="50">
        <v>0</v>
      </c>
      <c r="D30" s="50">
        <v>0</v>
      </c>
      <c r="E30" s="37">
        <v>0</v>
      </c>
      <c r="F30" s="36">
        <v>70</v>
      </c>
      <c r="G30" s="50">
        <v>0</v>
      </c>
      <c r="H30" s="36">
        <v>0</v>
      </c>
      <c r="I30" s="50">
        <f>(Expenses456794357111012[[#This Row],[Kms]]*3)</f>
        <v>0</v>
      </c>
      <c r="J30" s="52">
        <f>Expenses456794357111012[[#This Row],[Kms Reimbursement]]+Expenses456794357111012[[#This Row],[Conferences and Seminars]]+Expenses456794357111012[[#This Row],[Meals &amp; Tips]]+Expenses456794357111012[[#This Row],[Ground 
Transportation 
(Gas, Rental Car, Taxi)]]+Expenses456794357111012[[#This Row],[Lodging]]+Expenses456794357111012[[#This Row],[Airfare]]</f>
        <v>70</v>
      </c>
      <c r="K30" s="87">
        <v>55</v>
      </c>
    </row>
    <row r="31" spans="1:11" x14ac:dyDescent="0.25">
      <c r="A31" s="29" t="s">
        <v>21</v>
      </c>
      <c r="B31" s="30"/>
      <c r="C31" s="31">
        <f>SUBTOTAL(109,Expenses456794357111012[Airfare])</f>
        <v>0</v>
      </c>
      <c r="D31" s="31">
        <f>SUBTOTAL(109,Expenses456794357111012[Lodging])</f>
        <v>0</v>
      </c>
      <c r="E31" s="32">
        <f>SUBTOTAL(109,Expenses456794357111012[Ground 
Transportation 
(Gas, Rental Car, Taxi)])</f>
        <v>0</v>
      </c>
      <c r="F31" s="31">
        <f>SUBTOTAL(109,Expenses456794357111012[Meals &amp; Tips])</f>
        <v>1470</v>
      </c>
      <c r="G31" s="31">
        <f>SUBTOTAL(109,Expenses456794357111012[Conferences and Seminars])</f>
        <v>0</v>
      </c>
      <c r="H31" s="31">
        <f>SUBTOTAL(109,Expenses456794357111012[Kms])</f>
        <v>946</v>
      </c>
      <c r="I31" s="31">
        <f>SUBTOTAL(109,Expenses456794357111012[Kms Reimbursement])</f>
        <v>2838</v>
      </c>
      <c r="J31" s="96">
        <f>SUBTOTAL(109,Expenses456794357111012[Total])</f>
        <v>4308</v>
      </c>
      <c r="K31" s="87"/>
    </row>
    <row r="32" spans="1:11" ht="42" customHeight="1" x14ac:dyDescent="0.25">
      <c r="A32" s="7"/>
      <c r="B32" s="7"/>
      <c r="C32" s="7"/>
      <c r="D32" s="7"/>
      <c r="E32" s="7"/>
      <c r="F32" s="7"/>
      <c r="G32" s="7"/>
      <c r="H32" s="142" t="s">
        <v>22</v>
      </c>
      <c r="I32" s="142"/>
      <c r="J32" s="140"/>
      <c r="K32" s="140"/>
    </row>
    <row r="33" spans="8:11" ht="39.75" customHeight="1" x14ac:dyDescent="0.25">
      <c r="H33" s="139" t="s">
        <v>23</v>
      </c>
      <c r="I33" s="139"/>
      <c r="J33" s="141"/>
      <c r="K33" s="141"/>
    </row>
    <row r="34" spans="8:11" ht="18.75" hidden="1" customHeight="1" x14ac:dyDescent="0.25">
      <c r="H34" s="139"/>
      <c r="I34" s="139"/>
      <c r="J34" s="141"/>
      <c r="K34" s="141"/>
    </row>
  </sheetData>
  <mergeCells count="14">
    <mergeCell ref="A1:K1"/>
    <mergeCell ref="H33:I34"/>
    <mergeCell ref="J32:K32"/>
    <mergeCell ref="J33:K34"/>
    <mergeCell ref="C7:E7"/>
    <mergeCell ref="F7:G7"/>
    <mergeCell ref="H7:I7"/>
    <mergeCell ref="C3:E3"/>
    <mergeCell ref="F3:G3"/>
    <mergeCell ref="H3:I3"/>
    <mergeCell ref="C5:E5"/>
    <mergeCell ref="F5:G5"/>
    <mergeCell ref="H5:I5"/>
    <mergeCell ref="H32:I32"/>
  </mergeCells>
  <phoneticPr fontId="15" type="noConversion"/>
  <dataValidations xWindow="765" yWindow="392" count="23">
    <dataValidation allowBlank="1" showInputMessage="1" showErrorMessage="1" prompt="Worksheet title is in this cell. Enter Travel details in cells B3 to L7" sqref="A1" xr:uid="{B166CE21-1D72-4997-94A3-981278864B0E}"/>
    <dataValidation allowBlank="1" showInputMessage="1" showErrorMessage="1" prompt="Period is automatically updated in cell at right based on entries in Expenses Table, below" sqref="A7" xr:uid="{77009237-28C5-40DA-ABD9-F35763BE7013}"/>
    <dataValidation allowBlank="1" showInputMessage="1" showErrorMessage="1" prompt="Enter Department in this cell" sqref="B5" xr:uid="{AA1DDFB4-287D-402D-B25E-3E760E1575F5}"/>
    <dataValidation allowBlank="1" showInputMessage="1" showErrorMessage="1" prompt="Enter Department in cell at right" sqref="A5" xr:uid="{0BCFF0EE-FC69-407D-9457-6CB914FA5302}"/>
    <dataValidation allowBlank="1" showInputMessage="1" showErrorMessage="1" prompt="Enter Name in this cell" sqref="B3" xr:uid="{38D2A6B2-C925-4492-BF62-EFA56056C319}"/>
    <dataValidation allowBlank="1" showInputMessage="1" showErrorMessage="1" prompt="Enter Name in cell at right" sqref="A3" xr:uid="{B4FA3848-5978-4931-8BB1-289A9782933D}"/>
    <dataValidation type="custom" errorStyle="warning" allowBlank="1" showInputMessage="1" showErrorMessage="1" error="This cell should not be overwitten. Overwriting this cell would break calculations in this worksheet" prompt="Period is automatically updated based on entries in Expense table, below" sqref="B7" xr:uid="{45D12E36-D725-41F2-8DF8-13FB3374F2AA}">
      <formula1>LEN(B7)=""</formula1>
    </dataValidation>
    <dataValidation allowBlank="1" showInputMessage="1" showErrorMessage="1" prompt="Enter Date of Submission in this cell" sqref="F5 F7" xr:uid="{32254D08-1D60-4CDD-B40D-E53C7C1B515D}"/>
    <dataValidation allowBlank="1" showInputMessage="1" showErrorMessage="1" prompt="Enter expense report Date Submitted in cell at right" sqref="C5 C7" xr:uid="{28DB02A8-6BBB-4D8C-B25C-C4E6AE8AFD37}"/>
    <dataValidation allowBlank="1" showInputMessage="1" showErrorMessage="1" prompt="Enter Authorized Person’s Name in this cell" sqref="F3:G3" xr:uid="{9707839B-5BB8-44F0-8DF5-5D2C1830D45B}"/>
    <dataValidation allowBlank="1" showInputMessage="1" showErrorMessage="1" prompt="Enter expenses Authorized By name in cell at right" sqref="C3" xr:uid="{9B600CF5-860F-4731-AECF-A74E3F336291}"/>
    <dataValidation allowBlank="1" showInputMessage="1" showErrorMessage="1" prompt="Total Reimbursement Due is automatically calculated in cell at right" sqref="H7 H32 H33" xr:uid="{14231D3B-ED95-474C-B138-64BFE2CD6459}"/>
    <dataValidation allowBlank="1" showInputMessage="1" showErrorMessage="1" prompt="Enter Per Mile Reimbursement in cell at right" sqref="H5 H3" xr:uid="{96B71B13-9678-47D3-80B0-B7BAD5795FBE}"/>
    <dataValidation allowBlank="1" showInputMessage="1" showErrorMessage="1" prompt="Enter amount for Seminars &amp; Conferences in this column under this heading" sqref="G9" xr:uid="{C5E6EA34-CC9B-48BF-B239-A3F7048192AB}"/>
    <dataValidation allowBlank="1" showInputMessage="1" showErrorMessage="1" prompt="Enter amount for Lodging in this column under this heading" sqref="D9" xr:uid="{387C3713-0804-4FFE-9144-B49829D3019B}"/>
    <dataValidation allowBlank="1" showInputMessage="1" showErrorMessage="1" prompt="The Total for each row is automatically calculated in this column under this heading" sqref="J9:J30" xr:uid="{461CA7D6-57A2-4897-A27E-9F5931F8ADCA}"/>
    <dataValidation allowBlank="1" showInputMessage="1" showErrorMessage="1" prompt="Mileage Reimbursement is automatically calculated in this column under this heading" sqref="I9:I30" xr:uid="{3440F389-1711-4DB9-84A1-947E6E556FEE}"/>
    <dataValidation allowBlank="1" showInputMessage="1" showErrorMessage="1" prompt="Enter Miles in this column under this heading" sqref="H9:H30" xr:uid="{DD977E73-8659-4C8B-8A15-B328BB3D1C28}"/>
    <dataValidation allowBlank="1" showInputMessage="1" showErrorMessage="1" prompt="Enter  amount for Meals &amp; Tips in this column under this heading" sqref="F9:F30" xr:uid="{58014778-E38D-4935-9692-A8770A9A6A08}"/>
    <dataValidation allowBlank="1" showInputMessage="1" showErrorMessage="1" prompt="Enter  amount for Ground Transportation in this column under this heading" sqref="E9:E30" xr:uid="{F78BF2D9-ADDD-4817-8A29-1BDCEBBF6333}"/>
    <dataValidation allowBlank="1" showInputMessage="1" showErrorMessage="1" prompt="Enter amount for Airfare in this column under this heading" sqref="C9 G10:G30 C10:D30" xr:uid="{13EDCE49-CE3F-4116-AAF0-960FE1B7C4A3}"/>
    <dataValidation allowBlank="1" showInputMessage="1" showErrorMessage="1" prompt="Enter Description of Expense in this column under this heading" sqref="B9:B30" xr:uid="{052078F4-BA92-4C5B-A969-1AE7FF3641C7}"/>
    <dataValidation allowBlank="1" showInputMessage="1" showErrorMessage="1" prompt="Enter expense Date in this column under this heading " sqref="A9:A30" xr:uid="{D558F79E-6A95-4F78-99FE-3A38AC145660}"/>
  </dataValidations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5C9CD-7564-4C59-8625-550E5B0BDBB9}">
  <dimension ref="A1:L34"/>
  <sheetViews>
    <sheetView topLeftCell="A10" workbookViewId="0">
      <selection activeCell="M17" sqref="M17"/>
    </sheetView>
  </sheetViews>
  <sheetFormatPr defaultRowHeight="21" customHeight="1" x14ac:dyDescent="0.25"/>
  <cols>
    <col min="1" max="1" width="11.875" bestFit="1" customWidth="1"/>
    <col min="2" max="2" width="14.25" customWidth="1"/>
    <col min="3" max="3" width="7" customWidth="1"/>
    <col min="6" max="6" width="10.5" customWidth="1"/>
    <col min="7" max="7" width="15.125" customWidth="1"/>
    <col min="9" max="9" width="12.625" customWidth="1"/>
    <col min="10" max="10" width="11.875" bestFit="1" customWidth="1"/>
    <col min="11" max="11" width="9.875" customWidth="1"/>
  </cols>
  <sheetData>
    <row r="1" spans="1:12" ht="27" customHeight="1" x14ac:dyDescent="0.2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</row>
    <row r="2" spans="1:12" ht="10.5" hidden="1" customHeight="1" x14ac:dyDescent="0.25"/>
    <row r="3" spans="1:12" ht="21" customHeight="1" x14ac:dyDescent="0.25">
      <c r="A3" s="97" t="s">
        <v>1</v>
      </c>
      <c r="B3" s="100" t="s">
        <v>143</v>
      </c>
      <c r="C3" s="124"/>
      <c r="D3" s="125"/>
      <c r="E3" s="126"/>
      <c r="F3" s="133" t="s">
        <v>39</v>
      </c>
      <c r="G3" s="133"/>
      <c r="H3" s="124" t="s">
        <v>3</v>
      </c>
      <c r="I3" s="125"/>
      <c r="J3" s="101"/>
    </row>
    <row r="4" spans="1:12" ht="0.75" customHeight="1" x14ac:dyDescent="0.25">
      <c r="A4" s="7"/>
      <c r="B4" s="7"/>
      <c r="C4" s="7"/>
      <c r="D4" s="7"/>
      <c r="E4" s="7"/>
      <c r="F4" s="8"/>
      <c r="G4" s="9"/>
      <c r="H4" s="7"/>
      <c r="I4" s="7"/>
      <c r="J4" s="10"/>
    </row>
    <row r="5" spans="1:12" ht="18.75" customHeight="1" x14ac:dyDescent="0.25">
      <c r="A5" s="97" t="s">
        <v>4</v>
      </c>
      <c r="B5" s="100" t="s">
        <v>40</v>
      </c>
      <c r="C5" s="124" t="s">
        <v>5</v>
      </c>
      <c r="D5" s="125"/>
      <c r="E5" s="126"/>
      <c r="F5" s="137" t="s">
        <v>134</v>
      </c>
      <c r="G5" s="136"/>
      <c r="H5" s="124" t="s">
        <v>6</v>
      </c>
      <c r="I5" s="125"/>
      <c r="J5" s="99" t="s">
        <v>142</v>
      </c>
    </row>
    <row r="6" spans="1:12" ht="0.75" customHeight="1" x14ac:dyDescent="0.25">
      <c r="A6" s="7"/>
      <c r="B6" s="11"/>
      <c r="C6" s="7"/>
      <c r="D6" s="7"/>
      <c r="E6" s="7"/>
      <c r="F6" s="7"/>
      <c r="G6" s="7"/>
      <c r="H6" s="7"/>
      <c r="I6" s="7"/>
      <c r="J6" s="10"/>
    </row>
    <row r="7" spans="1:12" ht="18.75" customHeight="1" x14ac:dyDescent="0.25">
      <c r="A7" s="97" t="s">
        <v>7</v>
      </c>
      <c r="B7" s="98" t="s">
        <v>144</v>
      </c>
      <c r="C7" s="124" t="s">
        <v>8</v>
      </c>
      <c r="D7" s="125"/>
      <c r="E7" s="126"/>
      <c r="F7" s="127"/>
      <c r="G7" s="127"/>
      <c r="H7" s="124" t="s">
        <v>9</v>
      </c>
      <c r="I7" s="125"/>
      <c r="J7" s="99"/>
    </row>
    <row r="8" spans="1:12" ht="1.5" customHeight="1" x14ac:dyDescent="0.25">
      <c r="A8" s="7"/>
      <c r="B8" s="9"/>
      <c r="C8" s="7"/>
      <c r="D8" s="7"/>
      <c r="E8" s="7"/>
      <c r="F8" s="7"/>
      <c r="G8" s="7"/>
      <c r="H8" s="7"/>
      <c r="I8" s="7"/>
      <c r="J8" s="7"/>
    </row>
    <row r="9" spans="1:12" ht="27" customHeight="1" x14ac:dyDescent="0.25">
      <c r="A9" s="102" t="s">
        <v>10</v>
      </c>
      <c r="B9" s="103" t="s">
        <v>11</v>
      </c>
      <c r="C9" s="103" t="s">
        <v>12</v>
      </c>
      <c r="D9" s="103" t="s">
        <v>13</v>
      </c>
      <c r="E9" s="103" t="s">
        <v>14</v>
      </c>
      <c r="F9" s="103" t="s">
        <v>15</v>
      </c>
      <c r="G9" s="103" t="s">
        <v>16</v>
      </c>
      <c r="H9" s="103" t="s">
        <v>17</v>
      </c>
      <c r="I9" s="103" t="s">
        <v>18</v>
      </c>
      <c r="J9" s="104" t="s">
        <v>21</v>
      </c>
      <c r="K9" s="105" t="s">
        <v>51</v>
      </c>
      <c r="L9" s="54"/>
    </row>
    <row r="10" spans="1:12" ht="15.75" customHeight="1" x14ac:dyDescent="0.25">
      <c r="A10" s="55" t="s">
        <v>124</v>
      </c>
      <c r="B10" s="49" t="s">
        <v>42</v>
      </c>
      <c r="C10" s="50">
        <v>0</v>
      </c>
      <c r="D10" s="50">
        <v>0</v>
      </c>
      <c r="E10" s="37">
        <v>0</v>
      </c>
      <c r="F10" s="36">
        <v>70</v>
      </c>
      <c r="G10" s="50">
        <v>0</v>
      </c>
      <c r="H10" s="36">
        <v>38</v>
      </c>
      <c r="I10" s="50">
        <f>(Expenses45679435711101213[[#This Row],[Kms]]*3)</f>
        <v>114</v>
      </c>
      <c r="J10" s="52">
        <f>Expenses45679435711101213[[#This Row],[Kms Reimbursement]]+Expenses45679435711101213[[#This Row],[Conferences and Seminars]]+Expenses45679435711101213[[#This Row],[Meals &amp; Tips]]+Expenses45679435711101213[[#This Row],[Ground 
Transportation 
(Gas, Rental Car, Taxi)]]+Expenses45679435711101213[[#This Row],[Lodging]]+Expenses45679435711101213[[#This Row],[Airfare]]</f>
        <v>184</v>
      </c>
      <c r="K10" s="87">
        <v>55</v>
      </c>
    </row>
    <row r="11" spans="1:12" ht="13.5" customHeight="1" x14ac:dyDescent="0.25">
      <c r="A11" s="55" t="s">
        <v>125</v>
      </c>
      <c r="B11" s="49" t="s">
        <v>42</v>
      </c>
      <c r="C11" s="50">
        <v>0</v>
      </c>
      <c r="D11" s="50">
        <v>0</v>
      </c>
      <c r="E11" s="37">
        <v>0</v>
      </c>
      <c r="F11" s="36">
        <v>70</v>
      </c>
      <c r="G11" s="50">
        <v>0</v>
      </c>
      <c r="H11" s="36">
        <v>50</v>
      </c>
      <c r="I11" s="50">
        <f>(Expenses45679435711101213[[#This Row],[Kms]]*3)</f>
        <v>150</v>
      </c>
      <c r="J11" s="52">
        <f>Expenses45679435711101213[[#This Row],[Kms Reimbursement]]+Expenses45679435711101213[[#This Row],[Conferences and Seminars]]+Expenses45679435711101213[[#This Row],[Meals &amp; Tips]]+Expenses45679435711101213[[#This Row],[Ground 
Transportation 
(Gas, Rental Car, Taxi)]]+Expenses45679435711101213[[#This Row],[Lodging]]+Expenses45679435711101213[[#This Row],[Airfare]]</f>
        <v>220</v>
      </c>
      <c r="K11" s="87">
        <v>60</v>
      </c>
    </row>
    <row r="12" spans="1:12" ht="13.5" customHeight="1" x14ac:dyDescent="0.25">
      <c r="A12" s="55" t="s">
        <v>126</v>
      </c>
      <c r="B12" s="49" t="s">
        <v>42</v>
      </c>
      <c r="C12" s="50">
        <v>0</v>
      </c>
      <c r="D12" s="50">
        <v>0</v>
      </c>
      <c r="E12" s="37">
        <v>0</v>
      </c>
      <c r="F12" s="36">
        <v>70</v>
      </c>
      <c r="G12" s="50">
        <v>0</v>
      </c>
      <c r="H12" s="36">
        <v>45</v>
      </c>
      <c r="I12" s="50">
        <f>(Expenses45679435711101213[[#This Row],[Kms]]*3)</f>
        <v>135</v>
      </c>
      <c r="J12" s="52">
        <f>Expenses45679435711101213[[#This Row],[Kms Reimbursement]]+Expenses45679435711101213[[#This Row],[Conferences and Seminars]]+Expenses45679435711101213[[#This Row],[Meals &amp; Tips]]+Expenses45679435711101213[[#This Row],[Ground 
Transportation 
(Gas, Rental Car, Taxi)]]+Expenses45679435711101213[[#This Row],[Lodging]]+Expenses45679435711101213[[#This Row],[Airfare]]</f>
        <v>205</v>
      </c>
      <c r="K12" s="87">
        <v>50</v>
      </c>
    </row>
    <row r="13" spans="1:12" ht="13.5" customHeight="1" x14ac:dyDescent="0.25">
      <c r="A13" s="55" t="s">
        <v>127</v>
      </c>
      <c r="B13" s="49" t="s">
        <v>42</v>
      </c>
      <c r="C13" s="50">
        <v>0</v>
      </c>
      <c r="D13" s="50">
        <v>0</v>
      </c>
      <c r="E13" s="37">
        <v>0</v>
      </c>
      <c r="F13" s="36">
        <v>70</v>
      </c>
      <c r="G13" s="50">
        <v>0</v>
      </c>
      <c r="H13" s="36">
        <v>50</v>
      </c>
      <c r="I13" s="50">
        <f>(Expenses45679435711101213[[#This Row],[Kms]]*3)</f>
        <v>150</v>
      </c>
      <c r="J13" s="52">
        <f>Expenses45679435711101213[[#This Row],[Kms Reimbursement]]+Expenses45679435711101213[[#This Row],[Conferences and Seminars]]+Expenses45679435711101213[[#This Row],[Meals &amp; Tips]]+Expenses45679435711101213[[#This Row],[Ground 
Transportation 
(Gas, Rental Car, Taxi)]]+Expenses45679435711101213[[#This Row],[Lodging]]+Expenses45679435711101213[[#This Row],[Airfare]]</f>
        <v>220</v>
      </c>
      <c r="K13" s="87">
        <v>55</v>
      </c>
    </row>
    <row r="14" spans="1:12" ht="15" customHeight="1" x14ac:dyDescent="0.25">
      <c r="A14" s="55" t="s">
        <v>128</v>
      </c>
      <c r="B14" s="49" t="s">
        <v>42</v>
      </c>
      <c r="C14" s="50">
        <v>0</v>
      </c>
      <c r="D14" s="50">
        <v>0</v>
      </c>
      <c r="E14" s="37">
        <v>0</v>
      </c>
      <c r="F14" s="36">
        <v>70</v>
      </c>
      <c r="G14" s="50">
        <v>0</v>
      </c>
      <c r="H14" s="36">
        <v>40</v>
      </c>
      <c r="I14" s="50">
        <f>(Expenses45679435711101213[[#This Row],[Kms]]*3)</f>
        <v>120</v>
      </c>
      <c r="J14" s="52">
        <f>Expenses45679435711101213[[#This Row],[Kms Reimbursement]]+Expenses45679435711101213[[#This Row],[Conferences and Seminars]]+Expenses45679435711101213[[#This Row],[Meals &amp; Tips]]+Expenses45679435711101213[[#This Row],[Ground 
Transportation 
(Gas, Rental Car, Taxi)]]+Expenses45679435711101213[[#This Row],[Lodging]]+Expenses45679435711101213[[#This Row],[Airfare]]</f>
        <v>190</v>
      </c>
      <c r="K14" s="87">
        <v>60</v>
      </c>
    </row>
    <row r="15" spans="1:12" ht="13.5" customHeight="1" x14ac:dyDescent="0.25">
      <c r="A15" s="55" t="s">
        <v>129</v>
      </c>
      <c r="B15" s="49" t="s">
        <v>42</v>
      </c>
      <c r="C15" s="50">
        <v>0</v>
      </c>
      <c r="D15" s="50">
        <v>0</v>
      </c>
      <c r="E15" s="37">
        <v>0</v>
      </c>
      <c r="F15" s="36">
        <v>70</v>
      </c>
      <c r="G15" s="50">
        <v>0</v>
      </c>
      <c r="H15" s="36">
        <v>45</v>
      </c>
      <c r="I15" s="50">
        <f>(Expenses45679435711101213[[#This Row],[Kms]]*3)</f>
        <v>135</v>
      </c>
      <c r="J15" s="52">
        <f>Expenses45679435711101213[[#This Row],[Kms Reimbursement]]+Expenses45679435711101213[[#This Row],[Conferences and Seminars]]+Expenses45679435711101213[[#This Row],[Meals &amp; Tips]]+Expenses45679435711101213[[#This Row],[Ground 
Transportation 
(Gas, Rental Car, Taxi)]]+Expenses45679435711101213[[#This Row],[Lodging]]+Expenses45679435711101213[[#This Row],[Airfare]]</f>
        <v>205</v>
      </c>
      <c r="K15" s="87">
        <v>50</v>
      </c>
    </row>
    <row r="16" spans="1:12" ht="14.25" customHeight="1" x14ac:dyDescent="0.25">
      <c r="A16" s="55" t="s">
        <v>130</v>
      </c>
      <c r="B16" s="49" t="s">
        <v>42</v>
      </c>
      <c r="C16" s="50">
        <v>0</v>
      </c>
      <c r="D16" s="50">
        <v>0</v>
      </c>
      <c r="E16" s="37">
        <v>0</v>
      </c>
      <c r="F16" s="36">
        <v>70</v>
      </c>
      <c r="G16" s="50">
        <v>0</v>
      </c>
      <c r="H16" s="36">
        <v>43</v>
      </c>
      <c r="I16" s="50">
        <f>(Expenses45679435711101213[[#This Row],[Kms]]*3)</f>
        <v>129</v>
      </c>
      <c r="J16" s="52">
        <f>Expenses45679435711101213[[#This Row],[Kms Reimbursement]]+Expenses45679435711101213[[#This Row],[Conferences and Seminars]]+Expenses45679435711101213[[#This Row],[Meals &amp; Tips]]+Expenses45679435711101213[[#This Row],[Ground 
Transportation 
(Gas, Rental Car, Taxi)]]+Expenses45679435711101213[[#This Row],[Lodging]]+Expenses45679435711101213[[#This Row],[Airfare]]</f>
        <v>199</v>
      </c>
      <c r="K16" s="87">
        <v>53</v>
      </c>
    </row>
    <row r="17" spans="1:11" ht="14.25" customHeight="1" x14ac:dyDescent="0.25">
      <c r="A17" s="55" t="s">
        <v>131</v>
      </c>
      <c r="B17" s="49" t="s">
        <v>42</v>
      </c>
      <c r="C17" s="50">
        <v>0</v>
      </c>
      <c r="D17" s="50">
        <v>0</v>
      </c>
      <c r="E17" s="37">
        <v>0</v>
      </c>
      <c r="F17" s="36">
        <v>70</v>
      </c>
      <c r="G17" s="50">
        <v>0</v>
      </c>
      <c r="H17" s="36">
        <v>52</v>
      </c>
      <c r="I17" s="50">
        <f>(Expenses45679435711101213[[#This Row],[Kms]]*3)</f>
        <v>156</v>
      </c>
      <c r="J17" s="52">
        <f>Expenses45679435711101213[[#This Row],[Kms Reimbursement]]+Expenses45679435711101213[[#This Row],[Conferences and Seminars]]+Expenses45679435711101213[[#This Row],[Meals &amp; Tips]]+Expenses45679435711101213[[#This Row],[Ground 
Transportation 
(Gas, Rental Car, Taxi)]]+Expenses45679435711101213[[#This Row],[Lodging]]+Expenses45679435711101213[[#This Row],[Airfare]]</f>
        <v>226</v>
      </c>
      <c r="K17" s="87">
        <v>58</v>
      </c>
    </row>
    <row r="18" spans="1:11" ht="14.25" customHeight="1" x14ac:dyDescent="0.25">
      <c r="A18" s="55">
        <v>43566</v>
      </c>
      <c r="B18" s="49" t="s">
        <v>42</v>
      </c>
      <c r="C18" s="50">
        <v>0</v>
      </c>
      <c r="D18" s="50">
        <v>0</v>
      </c>
      <c r="E18" s="37">
        <v>0</v>
      </c>
      <c r="F18" s="36">
        <v>70</v>
      </c>
      <c r="G18" s="50">
        <v>0</v>
      </c>
      <c r="H18" s="36">
        <v>56</v>
      </c>
      <c r="I18" s="50">
        <f>(Expenses45679435711101213[[#This Row],[Kms]]*3)</f>
        <v>168</v>
      </c>
      <c r="J18" s="52">
        <f>Expenses45679435711101213[[#This Row],[Kms Reimbursement]]+Expenses45679435711101213[[#This Row],[Conferences and Seminars]]+Expenses45679435711101213[[#This Row],[Meals &amp; Tips]]+Expenses45679435711101213[[#This Row],[Ground 
Transportation 
(Gas, Rental Car, Taxi)]]+Expenses45679435711101213[[#This Row],[Lodging]]+Expenses45679435711101213[[#This Row],[Airfare]]</f>
        <v>238</v>
      </c>
      <c r="K18" s="87">
        <v>56</v>
      </c>
    </row>
    <row r="19" spans="1:11" ht="13.5" customHeight="1" x14ac:dyDescent="0.25">
      <c r="A19" s="55">
        <v>43596</v>
      </c>
      <c r="B19" s="49" t="s">
        <v>42</v>
      </c>
      <c r="C19" s="50">
        <v>0</v>
      </c>
      <c r="D19" s="50">
        <v>0</v>
      </c>
      <c r="E19" s="37">
        <v>0</v>
      </c>
      <c r="F19" s="36">
        <v>70</v>
      </c>
      <c r="G19" s="50">
        <v>0</v>
      </c>
      <c r="H19" s="36">
        <v>53</v>
      </c>
      <c r="I19" s="50">
        <f>(Expenses45679435711101213[[#This Row],[Kms]]*3)</f>
        <v>159</v>
      </c>
      <c r="J19" s="52">
        <f>Expenses45679435711101213[[#This Row],[Kms Reimbursement]]+Expenses45679435711101213[[#This Row],[Conferences and Seminars]]+Expenses45679435711101213[[#This Row],[Meals &amp; Tips]]+Expenses45679435711101213[[#This Row],[Ground 
Transportation 
(Gas, Rental Car, Taxi)]]+Expenses45679435711101213[[#This Row],[Lodging]]+Expenses45679435711101213[[#This Row],[Airfare]]</f>
        <v>229</v>
      </c>
      <c r="K19" s="87">
        <v>56</v>
      </c>
    </row>
    <row r="20" spans="1:11" ht="12" customHeight="1" x14ac:dyDescent="0.25">
      <c r="A20" s="55">
        <v>43627</v>
      </c>
      <c r="B20" s="49" t="s">
        <v>42</v>
      </c>
      <c r="C20" s="50">
        <v>0</v>
      </c>
      <c r="D20" s="50">
        <v>0</v>
      </c>
      <c r="E20" s="37">
        <v>0</v>
      </c>
      <c r="F20" s="36">
        <v>70</v>
      </c>
      <c r="G20" s="50">
        <v>0</v>
      </c>
      <c r="H20" s="36">
        <v>40</v>
      </c>
      <c r="I20" s="50">
        <f>(Expenses45679435711101213[[#This Row],[Kms]]*3)</f>
        <v>120</v>
      </c>
      <c r="J20" s="52">
        <f>Expenses45679435711101213[[#This Row],[Kms Reimbursement]]+Expenses45679435711101213[[#This Row],[Conferences and Seminars]]+Expenses45679435711101213[[#This Row],[Meals &amp; Tips]]+Expenses45679435711101213[[#This Row],[Ground 
Transportation 
(Gas, Rental Car, Taxi)]]+Expenses45679435711101213[[#This Row],[Lodging]]+Expenses45679435711101213[[#This Row],[Airfare]]</f>
        <v>190</v>
      </c>
      <c r="K20" s="87">
        <v>60</v>
      </c>
    </row>
    <row r="21" spans="1:11" ht="13.5" customHeight="1" x14ac:dyDescent="0.25">
      <c r="A21" s="55">
        <v>43657</v>
      </c>
      <c r="B21" s="49" t="s">
        <v>42</v>
      </c>
      <c r="C21" s="50">
        <v>0</v>
      </c>
      <c r="D21" s="50">
        <v>0</v>
      </c>
      <c r="E21" s="37">
        <v>0</v>
      </c>
      <c r="F21" s="36">
        <v>70</v>
      </c>
      <c r="G21" s="50">
        <v>0</v>
      </c>
      <c r="H21" s="36">
        <v>52</v>
      </c>
      <c r="I21" s="50">
        <f>(Expenses45679435711101213[[#This Row],[Kms]]*3)</f>
        <v>156</v>
      </c>
      <c r="J21" s="52">
        <f>Expenses45679435711101213[[#This Row],[Kms Reimbursement]]+Expenses45679435711101213[[#This Row],[Conferences and Seminars]]+Expenses45679435711101213[[#This Row],[Meals &amp; Tips]]+Expenses45679435711101213[[#This Row],[Ground 
Transportation 
(Gas, Rental Car, Taxi)]]+Expenses45679435711101213[[#This Row],[Lodging]]+Expenses45679435711101213[[#This Row],[Airfare]]</f>
        <v>226</v>
      </c>
      <c r="K21" s="87">
        <v>56</v>
      </c>
    </row>
    <row r="22" spans="1:11" ht="15" customHeight="1" x14ac:dyDescent="0.25">
      <c r="A22" s="55">
        <v>43780</v>
      </c>
      <c r="B22" s="49" t="s">
        <v>42</v>
      </c>
      <c r="C22" s="50">
        <v>0</v>
      </c>
      <c r="D22" s="50">
        <v>0</v>
      </c>
      <c r="E22" s="37">
        <v>0</v>
      </c>
      <c r="F22" s="36">
        <v>70</v>
      </c>
      <c r="G22" s="50">
        <v>0</v>
      </c>
      <c r="H22" s="36">
        <v>52</v>
      </c>
      <c r="I22" s="50">
        <f>(Expenses45679435711101213[[#This Row],[Kms]]*3)</f>
        <v>156</v>
      </c>
      <c r="J22" s="52">
        <f>Expenses45679435711101213[[#This Row],[Kms Reimbursement]]+Expenses45679435711101213[[#This Row],[Conferences and Seminars]]+Expenses45679435711101213[[#This Row],[Meals &amp; Tips]]+Expenses45679435711101213[[#This Row],[Ground 
Transportation 
(Gas, Rental Car, Taxi)]]+Expenses45679435711101213[[#This Row],[Lodging]]+Expenses45679435711101213[[#This Row],[Airfare]]</f>
        <v>226</v>
      </c>
      <c r="K22" s="87">
        <v>55</v>
      </c>
    </row>
    <row r="23" spans="1:11" ht="12.75" customHeight="1" x14ac:dyDescent="0.25">
      <c r="A23" s="55">
        <v>43810</v>
      </c>
      <c r="B23" s="49" t="s">
        <v>42</v>
      </c>
      <c r="C23" s="50">
        <v>0</v>
      </c>
      <c r="D23" s="50">
        <v>0</v>
      </c>
      <c r="E23" s="37">
        <v>0</v>
      </c>
      <c r="F23" s="36">
        <v>70</v>
      </c>
      <c r="G23" s="50">
        <v>0</v>
      </c>
      <c r="H23" s="36">
        <v>50</v>
      </c>
      <c r="I23" s="50">
        <f>(Expenses45679435711101213[[#This Row],[Kms]]*3)</f>
        <v>150</v>
      </c>
      <c r="J23" s="52">
        <f>Expenses45679435711101213[[#This Row],[Kms Reimbursement]]+Expenses45679435711101213[[#This Row],[Conferences and Seminars]]+Expenses45679435711101213[[#This Row],[Meals &amp; Tips]]+Expenses45679435711101213[[#This Row],[Ground 
Transportation 
(Gas, Rental Car, Taxi)]]+Expenses45679435711101213[[#This Row],[Lodging]]+Expenses45679435711101213[[#This Row],[Airfare]]</f>
        <v>220</v>
      </c>
      <c r="K23" s="87">
        <v>54</v>
      </c>
    </row>
    <row r="24" spans="1:11" ht="12.75" customHeight="1" x14ac:dyDescent="0.25">
      <c r="A24" s="55" t="s">
        <v>137</v>
      </c>
      <c r="B24" s="49" t="s">
        <v>42</v>
      </c>
      <c r="C24" s="50">
        <v>0</v>
      </c>
      <c r="D24" s="50">
        <v>0</v>
      </c>
      <c r="E24" s="37">
        <v>0</v>
      </c>
      <c r="F24" s="36">
        <v>70</v>
      </c>
      <c r="G24" s="50">
        <v>0</v>
      </c>
      <c r="H24" s="36">
        <v>52</v>
      </c>
      <c r="I24" s="50">
        <f>(Expenses45679435711101213[[#This Row],[Kms]]*3)</f>
        <v>156</v>
      </c>
      <c r="J24" s="52">
        <f>Expenses45679435711101213[[#This Row],[Kms Reimbursement]]+Expenses45679435711101213[[#This Row],[Conferences and Seminars]]+Expenses45679435711101213[[#This Row],[Meals &amp; Tips]]+Expenses45679435711101213[[#This Row],[Ground 
Transportation 
(Gas, Rental Car, Taxi)]]+Expenses45679435711101213[[#This Row],[Lodging]]+Expenses45679435711101213[[#This Row],[Airfare]]</f>
        <v>226</v>
      </c>
      <c r="K24" s="87">
        <v>60</v>
      </c>
    </row>
    <row r="25" spans="1:11" ht="15.75" customHeight="1" x14ac:dyDescent="0.25">
      <c r="A25" s="55" t="s">
        <v>138</v>
      </c>
      <c r="B25" s="49" t="s">
        <v>42</v>
      </c>
      <c r="C25" s="50">
        <v>0</v>
      </c>
      <c r="D25" s="50">
        <v>0</v>
      </c>
      <c r="E25" s="37">
        <v>0</v>
      </c>
      <c r="F25" s="36">
        <v>70</v>
      </c>
      <c r="G25" s="50">
        <v>0</v>
      </c>
      <c r="H25" s="36">
        <v>55</v>
      </c>
      <c r="I25" s="50">
        <f>(Expenses45679435711101213[[#This Row],[Kms]]*3)</f>
        <v>165</v>
      </c>
      <c r="J25" s="52">
        <f>Expenses45679435711101213[[#This Row],[Kms Reimbursement]]+Expenses45679435711101213[[#This Row],[Conferences and Seminars]]+Expenses45679435711101213[[#This Row],[Meals &amp; Tips]]+Expenses45679435711101213[[#This Row],[Ground 
Transportation 
(Gas, Rental Car, Taxi)]]+Expenses45679435711101213[[#This Row],[Lodging]]+Expenses45679435711101213[[#This Row],[Airfare]]</f>
        <v>235</v>
      </c>
      <c r="K25" s="87">
        <v>57</v>
      </c>
    </row>
    <row r="26" spans="1:11" ht="12.75" customHeight="1" x14ac:dyDescent="0.25">
      <c r="A26" s="55" t="s">
        <v>139</v>
      </c>
      <c r="B26" s="49" t="s">
        <v>42</v>
      </c>
      <c r="C26" s="50">
        <v>0</v>
      </c>
      <c r="D26" s="50">
        <v>0</v>
      </c>
      <c r="E26" s="37">
        <v>0</v>
      </c>
      <c r="F26" s="36">
        <v>70</v>
      </c>
      <c r="G26" s="50">
        <v>0</v>
      </c>
      <c r="H26" s="36">
        <v>52</v>
      </c>
      <c r="I26" s="50">
        <f>(Expenses45679435711101213[[#This Row],[Kms]]*3)</f>
        <v>156</v>
      </c>
      <c r="J26" s="52">
        <f>Expenses45679435711101213[[#This Row],[Kms Reimbursement]]+Expenses45679435711101213[[#This Row],[Conferences and Seminars]]+Expenses45679435711101213[[#This Row],[Meals &amp; Tips]]+Expenses45679435711101213[[#This Row],[Ground 
Transportation 
(Gas, Rental Car, Taxi)]]+Expenses45679435711101213[[#This Row],[Lodging]]+Expenses45679435711101213[[#This Row],[Airfare]]</f>
        <v>226</v>
      </c>
      <c r="K26" s="87">
        <v>57</v>
      </c>
    </row>
    <row r="27" spans="1:11" ht="12.75" customHeight="1" x14ac:dyDescent="0.25">
      <c r="A27" s="55" t="s">
        <v>140</v>
      </c>
      <c r="B27" s="49" t="s">
        <v>42</v>
      </c>
      <c r="C27" s="50">
        <v>0</v>
      </c>
      <c r="D27" s="50">
        <v>0</v>
      </c>
      <c r="E27" s="37">
        <v>0</v>
      </c>
      <c r="F27" s="36">
        <v>70</v>
      </c>
      <c r="G27" s="50">
        <v>0</v>
      </c>
      <c r="H27" s="36">
        <v>50</v>
      </c>
      <c r="I27" s="50">
        <f>(Expenses45679435711101213[[#This Row],[Kms]]*3)</f>
        <v>150</v>
      </c>
      <c r="J27" s="52">
        <f>Expenses45679435711101213[[#This Row],[Kms Reimbursement]]+Expenses45679435711101213[[#This Row],[Conferences and Seminars]]+Expenses45679435711101213[[#This Row],[Meals &amp; Tips]]+Expenses45679435711101213[[#This Row],[Ground 
Transportation 
(Gas, Rental Car, Taxi)]]+Expenses45679435711101213[[#This Row],[Lodging]]+Expenses45679435711101213[[#This Row],[Airfare]]</f>
        <v>220</v>
      </c>
      <c r="K27" s="87">
        <v>60</v>
      </c>
    </row>
    <row r="28" spans="1:11" ht="12.75" customHeight="1" x14ac:dyDescent="0.25">
      <c r="A28" s="55" t="s">
        <v>141</v>
      </c>
      <c r="B28" s="49" t="s">
        <v>42</v>
      </c>
      <c r="C28" s="50">
        <v>0</v>
      </c>
      <c r="D28" s="50">
        <v>0</v>
      </c>
      <c r="E28" s="37">
        <v>0</v>
      </c>
      <c r="F28" s="36">
        <v>70</v>
      </c>
      <c r="G28" s="50">
        <v>0</v>
      </c>
      <c r="H28" s="36">
        <v>0</v>
      </c>
      <c r="I28" s="50">
        <f>(Expenses45679435711101213[[#This Row],[Kms]]*3)</f>
        <v>0</v>
      </c>
      <c r="J28" s="52">
        <f>Expenses45679435711101213[[#This Row],[Kms Reimbursement]]+Expenses45679435711101213[[#This Row],[Conferences and Seminars]]+Expenses45679435711101213[[#This Row],[Meals &amp; Tips]]+Expenses45679435711101213[[#This Row],[Ground 
Transportation 
(Gas, Rental Car, Taxi)]]+Expenses45679435711101213[[#This Row],[Lodging]]+Expenses45679435711101213[[#This Row],[Airfare]]</f>
        <v>70</v>
      </c>
      <c r="K28" s="87">
        <v>60</v>
      </c>
    </row>
    <row r="29" spans="1:11" ht="13.5" customHeight="1" x14ac:dyDescent="0.25">
      <c r="A29" s="55" t="s">
        <v>132</v>
      </c>
      <c r="B29" s="49" t="s">
        <v>42</v>
      </c>
      <c r="C29" s="50">
        <v>0</v>
      </c>
      <c r="D29" s="50">
        <v>0</v>
      </c>
      <c r="E29" s="37">
        <v>0</v>
      </c>
      <c r="F29" s="36">
        <v>70</v>
      </c>
      <c r="G29" s="50">
        <v>0</v>
      </c>
      <c r="H29" s="36">
        <v>0</v>
      </c>
      <c r="I29" s="50">
        <f>(Expenses45679435711101213[[#This Row],[Kms]]*3)</f>
        <v>0</v>
      </c>
      <c r="J29" s="52">
        <f>Expenses45679435711101213[[#This Row],[Kms Reimbursement]]+Expenses45679435711101213[[#This Row],[Conferences and Seminars]]+Expenses45679435711101213[[#This Row],[Meals &amp; Tips]]+Expenses45679435711101213[[#This Row],[Ground 
Transportation 
(Gas, Rental Car, Taxi)]]+Expenses45679435711101213[[#This Row],[Lodging]]+Expenses45679435711101213[[#This Row],[Airfare]]</f>
        <v>70</v>
      </c>
      <c r="K29" s="87">
        <v>62</v>
      </c>
    </row>
    <row r="30" spans="1:11" ht="13.5" customHeight="1" x14ac:dyDescent="0.25">
      <c r="A30" s="55" t="s">
        <v>133</v>
      </c>
      <c r="B30" s="49" t="s">
        <v>42</v>
      </c>
      <c r="C30" s="50">
        <v>0</v>
      </c>
      <c r="D30" s="50">
        <v>0</v>
      </c>
      <c r="E30" s="37">
        <v>0</v>
      </c>
      <c r="F30" s="36">
        <v>70</v>
      </c>
      <c r="G30" s="50">
        <v>0</v>
      </c>
      <c r="H30" s="36">
        <v>0</v>
      </c>
      <c r="I30" s="50">
        <f>(Expenses45679435711101213[[#This Row],[Kms]]*3)</f>
        <v>0</v>
      </c>
      <c r="J30" s="52">
        <f>Expenses45679435711101213[[#This Row],[Kms Reimbursement]]+Expenses45679435711101213[[#This Row],[Conferences and Seminars]]+Expenses45679435711101213[[#This Row],[Meals &amp; Tips]]+Expenses45679435711101213[[#This Row],[Ground 
Transportation 
(Gas, Rental Car, Taxi)]]+Expenses45679435711101213[[#This Row],[Lodging]]+Expenses45679435711101213[[#This Row],[Airfare]]</f>
        <v>70</v>
      </c>
      <c r="K30" s="87">
        <v>60</v>
      </c>
    </row>
    <row r="31" spans="1:11" ht="18" customHeight="1" x14ac:dyDescent="0.25">
      <c r="A31" s="29" t="s">
        <v>21</v>
      </c>
      <c r="B31" s="30"/>
      <c r="C31" s="31">
        <f>SUBTOTAL(109,Expenses45679435711101213[Airfare])</f>
        <v>0</v>
      </c>
      <c r="D31" s="31">
        <f>SUBTOTAL(109,Expenses45679435711101213[Lodging])</f>
        <v>0</v>
      </c>
      <c r="E31" s="32">
        <f>SUBTOTAL(109,Expenses45679435711101213[Ground 
Transportation 
(Gas, Rental Car, Taxi)])</f>
        <v>0</v>
      </c>
      <c r="F31" s="31">
        <f>SUBTOTAL(109,Expenses45679435711101213[Meals &amp; Tips])</f>
        <v>1470</v>
      </c>
      <c r="G31" s="31">
        <f>SUBTOTAL(109,Expenses45679435711101213[Conferences and Seminars])</f>
        <v>0</v>
      </c>
      <c r="H31" s="31">
        <f>SUBTOTAL(109,Expenses45679435711101213[Kms])</f>
        <v>875</v>
      </c>
      <c r="I31" s="31">
        <f>SUBTOTAL(109,Expenses45679435711101213[Kms Reimbursement])</f>
        <v>2625</v>
      </c>
      <c r="J31" s="96">
        <f>SUBTOTAL(109,Expenses45679435711101213[Total])</f>
        <v>4095</v>
      </c>
      <c r="K31" s="87"/>
    </row>
    <row r="32" spans="1:11" ht="18.75" customHeight="1" x14ac:dyDescent="0.25">
      <c r="A32" s="7"/>
      <c r="B32" s="7"/>
      <c r="C32" s="7"/>
      <c r="D32" s="7"/>
      <c r="E32" s="7"/>
      <c r="F32" s="7"/>
      <c r="G32" s="7"/>
      <c r="H32" s="142" t="s">
        <v>22</v>
      </c>
      <c r="I32" s="142"/>
      <c r="J32" s="140"/>
      <c r="K32" s="140"/>
    </row>
    <row r="33" spans="8:11" ht="36" customHeight="1" x14ac:dyDescent="0.25">
      <c r="H33" s="139" t="s">
        <v>23</v>
      </c>
      <c r="I33" s="139"/>
      <c r="J33" s="141"/>
      <c r="K33" s="141"/>
    </row>
    <row r="34" spans="8:11" ht="2.25" customHeight="1" x14ac:dyDescent="0.25">
      <c r="H34" s="139"/>
      <c r="I34" s="139"/>
      <c r="J34" s="141"/>
      <c r="K34" s="141"/>
    </row>
  </sheetData>
  <mergeCells count="14">
    <mergeCell ref="H33:I34"/>
    <mergeCell ref="J33:K34"/>
    <mergeCell ref="A1:K1"/>
    <mergeCell ref="C3:E3"/>
    <mergeCell ref="F3:G3"/>
    <mergeCell ref="H3:I3"/>
    <mergeCell ref="C5:E5"/>
    <mergeCell ref="F5:G5"/>
    <mergeCell ref="H5:I5"/>
    <mergeCell ref="C7:E7"/>
    <mergeCell ref="F7:G7"/>
    <mergeCell ref="H7:I7"/>
    <mergeCell ref="H32:I32"/>
    <mergeCell ref="J32:K32"/>
  </mergeCells>
  <dataValidations xWindow="647" yWindow="528" count="23">
    <dataValidation allowBlank="1" showInputMessage="1" showErrorMessage="1" prompt="Enter expense Date in this column under this heading " sqref="A9:A30" xr:uid="{9272834F-45B9-44FF-BDF8-186A0500616B}"/>
    <dataValidation allowBlank="1" showInputMessage="1" showErrorMessage="1" prompt="Enter Description of Expense in this column under this heading" sqref="B9:B30" xr:uid="{A9E9D54F-0CE9-4EB8-B4FE-DEAC8F7ED6AE}"/>
    <dataValidation allowBlank="1" showInputMessage="1" showErrorMessage="1" prompt="Enter amount for Airfare in this column under this heading" sqref="C9 G10:G30 C10:D30" xr:uid="{8F42A222-38C5-4FFF-B479-CD6D6BFB5E96}"/>
    <dataValidation allowBlank="1" showInputMessage="1" showErrorMessage="1" prompt="Enter  amount for Ground Transportation in this column under this heading" sqref="E9:E30" xr:uid="{1E803FB3-1C9F-43A9-AE5E-BFD7B530FFD3}"/>
    <dataValidation allowBlank="1" showInputMessage="1" showErrorMessage="1" prompt="Enter  amount for Meals &amp; Tips in this column under this heading" sqref="F9:F30" xr:uid="{24203F9B-41D8-4F69-B0E9-9262351C32F9}"/>
    <dataValidation allowBlank="1" showInputMessage="1" showErrorMessage="1" prompt="Enter Miles in this column under this heading" sqref="H9:H30" xr:uid="{B2068AA9-496B-498D-9CA7-5C6E820AF993}"/>
    <dataValidation allowBlank="1" showInputMessage="1" showErrorMessage="1" prompt="Mileage Reimbursement is automatically calculated in this column under this heading" sqref="I9:I30" xr:uid="{9E31F275-A08C-4976-ABB7-1D184E4DE4AF}"/>
    <dataValidation allowBlank="1" showInputMessage="1" showErrorMessage="1" prompt="The Total for each row is automatically calculated in this column under this heading" sqref="J9:J30" xr:uid="{1546BCDA-D222-44FA-BD54-31B4B5EEF461}"/>
    <dataValidation allowBlank="1" showInputMessage="1" showErrorMessage="1" prompt="Enter amount for Lodging in this column under this heading" sqref="D9" xr:uid="{8BFEDDA4-8600-4BFF-963E-B66D2414E5A5}"/>
    <dataValidation allowBlank="1" showInputMessage="1" showErrorMessage="1" prompt="Enter amount for Seminars &amp; Conferences in this column under this heading" sqref="G9" xr:uid="{F022376A-96AB-43B9-8DE8-9F1733156D5F}"/>
    <dataValidation allowBlank="1" showInputMessage="1" showErrorMessage="1" prompt="Enter Per Mile Reimbursement in cell at right" sqref="H5 H3" xr:uid="{4C1BF1CD-625B-4328-9EE1-6D5C154F50E8}"/>
    <dataValidation allowBlank="1" showInputMessage="1" showErrorMessage="1" prompt="Total Reimbursement Due is automatically calculated in cell at right" sqref="H7 H32:H33" xr:uid="{83B05C48-2725-4BDF-966D-08224D627628}"/>
    <dataValidation allowBlank="1" showInputMessage="1" showErrorMessage="1" prompt="Enter expenses Authorized By name in cell at right" sqref="C3" xr:uid="{F24A6438-13EB-48C6-8931-739D6A95C295}"/>
    <dataValidation allowBlank="1" showInputMessage="1" showErrorMessage="1" prompt="Enter Authorized Person’s Name in this cell" sqref="F3:G3" xr:uid="{18B7E562-9167-4B14-A189-AE5B88B5E082}"/>
    <dataValidation allowBlank="1" showInputMessage="1" showErrorMessage="1" prompt="Enter expense report Date Submitted in cell at right" sqref="C5 C7" xr:uid="{9E2AB44D-9178-49B8-8B50-A67D7EB680CF}"/>
    <dataValidation allowBlank="1" showInputMessage="1" showErrorMessage="1" prompt="Enter Date of Submission in this cell" sqref="F5 F7" xr:uid="{7BD3E3C7-E653-4A6F-847C-B492BA29A7DE}"/>
    <dataValidation type="custom" errorStyle="warning" allowBlank="1" showInputMessage="1" showErrorMessage="1" error="This cell should not be overwitten. Overwriting this cell would break calculations in this worksheet" prompt="Period is automatically updated based on entries in Expense table, below" sqref="B7" xr:uid="{610EC8A7-2AEE-44D7-91BC-DCB8E3592383}">
      <formula1>LEN(B7)=""</formula1>
    </dataValidation>
    <dataValidation allowBlank="1" showInputMessage="1" showErrorMessage="1" prompt="Enter Name in cell at right" sqref="A3" xr:uid="{A89FCF11-6803-46DE-ABD7-FC7F3F4DF130}"/>
    <dataValidation allowBlank="1" showInputMessage="1" showErrorMessage="1" prompt="Enter Name in this cell" sqref="B3" xr:uid="{3B5829DE-B46D-44AF-B20E-5B706BCCC82E}"/>
    <dataValidation allowBlank="1" showInputMessage="1" showErrorMessage="1" prompt="Enter Department in cell at right" sqref="A5" xr:uid="{61143E26-ED0F-44C9-8BB7-F517BD5D5BDA}"/>
    <dataValidation allowBlank="1" showInputMessage="1" showErrorMessage="1" prompt="Enter Department in this cell" sqref="B5" xr:uid="{7F6C0297-CBCB-437F-AC31-C81F67602432}"/>
    <dataValidation allowBlank="1" showInputMessage="1" showErrorMessage="1" prompt="Period is automatically updated in cell at right based on entries in Expenses Table, below" sqref="A7" xr:uid="{91AB142B-0D59-4319-93D5-A10611E4C953}"/>
    <dataValidation allowBlank="1" showInputMessage="1" showErrorMessage="1" prompt="Worksheet title is in this cell. Enter Travel details in cells B3 to L7" sqref="A1" xr:uid="{6B7A55EB-4F90-4FB3-9786-F9BDF04CCCFA}"/>
  </dataValidations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D7A59-77AB-43C6-B9DD-E4912A74B0AD}">
  <dimension ref="B1:N28"/>
  <sheetViews>
    <sheetView topLeftCell="A7" workbookViewId="0">
      <selection activeCell="B8" sqref="B8"/>
    </sheetView>
  </sheetViews>
  <sheetFormatPr defaultColWidth="11.5" defaultRowHeight="30" customHeight="1" x14ac:dyDescent="0.25"/>
  <cols>
    <col min="1" max="1" width="2.625" customWidth="1"/>
    <col min="2" max="2" width="12.375" customWidth="1"/>
    <col min="3" max="3" width="16.25" customWidth="1"/>
    <col min="4" max="4" width="8" customWidth="1"/>
    <col min="5" max="5" width="9.125" customWidth="1"/>
    <col min="6" max="6" width="16.5" customWidth="1"/>
    <col min="7" max="7" width="9.375" customWidth="1"/>
    <col min="8" max="8" width="9.75" customWidth="1"/>
    <col min="9" max="9" width="8.625" bestFit="1" customWidth="1"/>
    <col min="10" max="10" width="15.875" customWidth="1"/>
    <col min="11" max="11" width="6.5" customWidth="1"/>
    <col min="12" max="12" width="8.125" customWidth="1"/>
    <col min="13" max="13" width="16.5" customWidth="1"/>
    <col min="14" max="14" width="7" customWidth="1"/>
  </cols>
  <sheetData>
    <row r="1" spans="2:14" ht="21.75" customHeight="1" x14ac:dyDescent="0.25">
      <c r="B1" s="1" t="s">
        <v>0</v>
      </c>
      <c r="C1" s="2"/>
      <c r="D1" s="2"/>
      <c r="E1" s="2"/>
      <c r="F1" s="2"/>
      <c r="G1" s="3"/>
      <c r="H1" s="3"/>
      <c r="I1" s="3"/>
      <c r="J1" s="4"/>
      <c r="K1" s="4"/>
      <c r="L1" s="4"/>
      <c r="M1" s="4"/>
    </row>
    <row r="2" spans="2:14" ht="21.75" customHeight="1" x14ac:dyDescent="0.25"/>
    <row r="3" spans="2:14" ht="21.75" customHeight="1" x14ac:dyDescent="0.25">
      <c r="B3" s="14" t="s">
        <v>1</v>
      </c>
      <c r="C3" s="16" t="s">
        <v>24</v>
      </c>
      <c r="D3" s="124" t="s">
        <v>2</v>
      </c>
      <c r="E3" s="125"/>
      <c r="F3" s="126"/>
      <c r="G3" s="133" t="s">
        <v>39</v>
      </c>
      <c r="H3" s="133"/>
      <c r="I3" s="124" t="s">
        <v>3</v>
      </c>
      <c r="J3" s="125"/>
      <c r="K3" s="125"/>
      <c r="L3" s="134"/>
      <c r="M3" s="134"/>
    </row>
    <row r="4" spans="2:14" ht="21.75" customHeight="1" x14ac:dyDescent="0.25">
      <c r="B4" s="7"/>
      <c r="C4" s="7"/>
      <c r="D4" s="7"/>
      <c r="E4" s="7"/>
      <c r="F4" s="7"/>
      <c r="G4" s="8"/>
      <c r="H4" s="9"/>
      <c r="I4" s="7"/>
      <c r="J4" s="7"/>
      <c r="K4" s="7"/>
      <c r="L4" s="10"/>
      <c r="M4" s="10"/>
    </row>
    <row r="5" spans="2:14" ht="21.75" customHeight="1" x14ac:dyDescent="0.25">
      <c r="B5" s="14" t="s">
        <v>4</v>
      </c>
      <c r="C5" s="16" t="s">
        <v>40</v>
      </c>
      <c r="D5" s="124" t="s">
        <v>5</v>
      </c>
      <c r="E5" s="125"/>
      <c r="F5" s="126"/>
      <c r="G5" s="135">
        <v>43612</v>
      </c>
      <c r="H5" s="136"/>
      <c r="I5" s="124" t="s">
        <v>6</v>
      </c>
      <c r="J5" s="125"/>
      <c r="K5" s="125"/>
      <c r="L5" s="128">
        <v>0</v>
      </c>
      <c r="M5" s="128"/>
    </row>
    <row r="6" spans="2:14" ht="21.75" customHeight="1" x14ac:dyDescent="0.25">
      <c r="B6" s="7"/>
      <c r="C6" s="11"/>
      <c r="D6" s="7"/>
      <c r="E6" s="7"/>
      <c r="F6" s="7"/>
      <c r="G6" s="7"/>
      <c r="H6" s="7"/>
      <c r="I6" s="7"/>
      <c r="J6" s="7"/>
      <c r="K6" s="7"/>
      <c r="L6" s="10"/>
      <c r="M6" s="10"/>
    </row>
    <row r="7" spans="2:14" ht="21.75" customHeight="1" x14ac:dyDescent="0.25">
      <c r="B7" s="14" t="s">
        <v>7</v>
      </c>
      <c r="C7" s="15" t="s">
        <v>41</v>
      </c>
      <c r="D7" s="124" t="s">
        <v>8</v>
      </c>
      <c r="E7" s="125"/>
      <c r="F7" s="126"/>
      <c r="G7" s="127"/>
      <c r="H7" s="127"/>
      <c r="I7" s="124" t="s">
        <v>9</v>
      </c>
      <c r="J7" s="125"/>
      <c r="K7" s="125"/>
      <c r="L7" s="128">
        <f>Expenses456794[[#Totals],[Total]]-MileageRate</f>
        <v>1589</v>
      </c>
      <c r="M7" s="128"/>
    </row>
    <row r="8" spans="2:14" ht="17.25" customHeight="1" x14ac:dyDescent="0.25">
      <c r="B8" s="7"/>
      <c r="C8" s="9"/>
      <c r="D8" s="7"/>
      <c r="E8" s="7"/>
      <c r="F8" s="7"/>
      <c r="G8" s="7"/>
      <c r="H8" s="7"/>
      <c r="I8" s="7"/>
      <c r="J8" s="7"/>
      <c r="K8" s="7"/>
      <c r="L8" s="7"/>
      <c r="M8" s="7"/>
    </row>
    <row r="9" spans="2:14" ht="30" customHeight="1" x14ac:dyDescent="0.25">
      <c r="B9" s="18" t="s">
        <v>10</v>
      </c>
      <c r="C9" s="19" t="s">
        <v>11</v>
      </c>
      <c r="D9" s="19" t="s">
        <v>12</v>
      </c>
      <c r="E9" s="19" t="s">
        <v>13</v>
      </c>
      <c r="F9" s="19" t="s">
        <v>14</v>
      </c>
      <c r="G9" s="19" t="s">
        <v>15</v>
      </c>
      <c r="H9" s="19" t="s">
        <v>16</v>
      </c>
      <c r="I9" s="19" t="s">
        <v>17</v>
      </c>
      <c r="J9" s="19" t="s">
        <v>18</v>
      </c>
      <c r="K9" s="19" t="s">
        <v>19</v>
      </c>
      <c r="L9" s="20" t="s">
        <v>20</v>
      </c>
      <c r="M9" s="21" t="s">
        <v>21</v>
      </c>
      <c r="N9" s="38" t="s">
        <v>51</v>
      </c>
    </row>
    <row r="10" spans="2:14" s="17" customFormat="1" ht="19.5" customHeight="1" x14ac:dyDescent="0.25">
      <c r="B10" s="22" t="s">
        <v>45</v>
      </c>
      <c r="C10" s="22" t="s">
        <v>42</v>
      </c>
      <c r="D10" s="23">
        <v>0</v>
      </c>
      <c r="E10" s="23">
        <v>0</v>
      </c>
      <c r="F10" s="37">
        <v>0</v>
      </c>
      <c r="G10" s="36">
        <v>60</v>
      </c>
      <c r="H10" s="23">
        <v>0</v>
      </c>
      <c r="I10" s="36">
        <v>55</v>
      </c>
      <c r="J10" s="23">
        <f>(Expenses456794[[#This Row],[Kms]]*3)</f>
        <v>165</v>
      </c>
      <c r="K10" s="24"/>
      <c r="L10" s="24"/>
      <c r="M10" s="39">
        <f>Expenses456794[[#This Row],[Kms Reimbursement]]+Expenses456794[[#This Row],[Conferences and Seminars]]+Expenses456794[[#This Row],[Meals &amp; Tips]]+Expenses456794[[#This Row],[Ground 
Transportation 
(Gas, Rental Car, Taxi)]]+Expenses456794[[#This Row],[Lodging]]+Expenses456794[[#This Row],[Airfare]]</f>
        <v>225</v>
      </c>
      <c r="N10" s="40">
        <v>88</v>
      </c>
    </row>
    <row r="11" spans="2:14" s="17" customFormat="1" ht="19.5" customHeight="1" x14ac:dyDescent="0.25">
      <c r="B11" s="22" t="s">
        <v>46</v>
      </c>
      <c r="C11" s="22" t="s">
        <v>42</v>
      </c>
      <c r="D11" s="23">
        <v>0</v>
      </c>
      <c r="E11" s="23">
        <v>0</v>
      </c>
      <c r="F11" s="37">
        <v>0</v>
      </c>
      <c r="G11" s="36">
        <v>70</v>
      </c>
      <c r="H11" s="23">
        <v>0</v>
      </c>
      <c r="I11" s="36">
        <v>55</v>
      </c>
      <c r="J11" s="23">
        <f>(Expenses456794[[#This Row],[Kms]]*3)</f>
        <v>165</v>
      </c>
      <c r="K11" s="24"/>
      <c r="L11" s="24"/>
      <c r="M11" s="39">
        <f>Expenses456794[[#This Row],[Kms Reimbursement]]+Expenses456794[[#This Row],[Conferences and Seminars]]+Expenses456794[[#This Row],[Meals &amp; Tips]]+Expenses456794[[#This Row],[Ground 
Transportation 
(Gas, Rental Car, Taxi)]]+Expenses456794[[#This Row],[Lodging]]+Expenses456794[[#This Row],[Airfare]]</f>
        <v>235</v>
      </c>
      <c r="N11" s="40">
        <v>79</v>
      </c>
    </row>
    <row r="12" spans="2:14" s="17" customFormat="1" ht="19.5" customHeight="1" x14ac:dyDescent="0.25">
      <c r="B12" s="22" t="s">
        <v>47</v>
      </c>
      <c r="C12" s="22" t="s">
        <v>42</v>
      </c>
      <c r="D12" s="23">
        <v>0</v>
      </c>
      <c r="E12" s="23">
        <v>0</v>
      </c>
      <c r="F12" s="37">
        <v>0</v>
      </c>
      <c r="G12" s="36">
        <v>65</v>
      </c>
      <c r="H12" s="23">
        <v>0</v>
      </c>
      <c r="I12" s="36">
        <v>55</v>
      </c>
      <c r="J12" s="23">
        <f>(Expenses456794[[#This Row],[Kms]]*3)</f>
        <v>165</v>
      </c>
      <c r="K12" s="24"/>
      <c r="L12" s="24"/>
      <c r="M12" s="39">
        <f>Expenses456794[[#This Row],[Kms Reimbursement]]+Expenses456794[[#This Row],[Conferences and Seminars]]+Expenses456794[[#This Row],[Meals &amp; Tips]]+Expenses456794[[#This Row],[Ground 
Transportation 
(Gas, Rental Car, Taxi)]]+Expenses456794[[#This Row],[Lodging]]+Expenses456794[[#This Row],[Airfare]]</f>
        <v>230</v>
      </c>
      <c r="N12" s="40">
        <v>108</v>
      </c>
    </row>
    <row r="13" spans="2:14" s="17" customFormat="1" ht="19.5" customHeight="1" x14ac:dyDescent="0.25">
      <c r="B13" s="22" t="s">
        <v>48</v>
      </c>
      <c r="C13" s="22" t="s">
        <v>42</v>
      </c>
      <c r="D13" s="23">
        <v>0</v>
      </c>
      <c r="E13" s="23">
        <v>0</v>
      </c>
      <c r="F13" s="37">
        <v>0</v>
      </c>
      <c r="G13" s="36">
        <v>70</v>
      </c>
      <c r="H13" s="23">
        <v>0</v>
      </c>
      <c r="I13" s="36">
        <v>52</v>
      </c>
      <c r="J13" s="23">
        <f>(Expenses456794[[#This Row],[Kms]]*3)</f>
        <v>156</v>
      </c>
      <c r="K13" s="24"/>
      <c r="L13" s="24"/>
      <c r="M13" s="39">
        <f>Expenses456794[[#This Row],[Kms Reimbursement]]+Expenses456794[[#This Row],[Conferences and Seminars]]+Expenses456794[[#This Row],[Meals &amp; Tips]]+Expenses456794[[#This Row],[Ground 
Transportation 
(Gas, Rental Car, Taxi)]]+Expenses456794[[#This Row],[Lodging]]+Expenses456794[[#This Row],[Airfare]]</f>
        <v>226</v>
      </c>
      <c r="N13" s="40">
        <v>65</v>
      </c>
    </row>
    <row r="14" spans="2:14" s="17" customFormat="1" ht="19.5" customHeight="1" x14ac:dyDescent="0.25">
      <c r="B14" s="22" t="s">
        <v>49</v>
      </c>
      <c r="C14" s="22" t="s">
        <v>42</v>
      </c>
      <c r="D14" s="23">
        <v>0</v>
      </c>
      <c r="E14" s="23">
        <v>0</v>
      </c>
      <c r="F14" s="37">
        <v>0</v>
      </c>
      <c r="G14" s="36">
        <v>70</v>
      </c>
      <c r="H14" s="23">
        <v>0</v>
      </c>
      <c r="I14" s="36">
        <v>55</v>
      </c>
      <c r="J14" s="23">
        <f>(Expenses456794[[#This Row],[Kms]]*3)</f>
        <v>165</v>
      </c>
      <c r="K14" s="24"/>
      <c r="L14" s="24"/>
      <c r="M14" s="39">
        <f>Expenses456794[[#This Row],[Kms Reimbursement]]+Expenses456794[[#This Row],[Conferences and Seminars]]+Expenses456794[[#This Row],[Meals &amp; Tips]]+Expenses456794[[#This Row],[Ground 
Transportation 
(Gas, Rental Car, Taxi)]]+Expenses456794[[#This Row],[Lodging]]+Expenses456794[[#This Row],[Airfare]]</f>
        <v>235</v>
      </c>
      <c r="N14" s="40">
        <v>77</v>
      </c>
    </row>
    <row r="15" spans="2:14" s="17" customFormat="1" ht="19.5" customHeight="1" x14ac:dyDescent="0.25">
      <c r="B15" s="22" t="s">
        <v>50</v>
      </c>
      <c r="C15" s="22" t="s">
        <v>42</v>
      </c>
      <c r="D15" s="23">
        <v>0</v>
      </c>
      <c r="E15" s="23">
        <v>0</v>
      </c>
      <c r="F15" s="37">
        <v>0</v>
      </c>
      <c r="G15" s="36">
        <v>60</v>
      </c>
      <c r="H15" s="23">
        <v>0</v>
      </c>
      <c r="I15" s="36">
        <v>53</v>
      </c>
      <c r="J15" s="23">
        <f>(Expenses456794[[#This Row],[Kms]]*3)</f>
        <v>159</v>
      </c>
      <c r="K15" s="24"/>
      <c r="L15" s="24"/>
      <c r="M15" s="39">
        <f>Expenses456794[[#This Row],[Kms Reimbursement]]+Expenses456794[[#This Row],[Conferences and Seminars]]+Expenses456794[[#This Row],[Meals &amp; Tips]]+Expenses456794[[#This Row],[Ground 
Transportation 
(Gas, Rental Car, Taxi)]]+Expenses456794[[#This Row],[Lodging]]+Expenses456794[[#This Row],[Airfare]]</f>
        <v>219</v>
      </c>
      <c r="N15" s="40">
        <v>69</v>
      </c>
    </row>
    <row r="16" spans="2:14" s="17" customFormat="1" ht="19.5" customHeight="1" x14ac:dyDescent="0.25">
      <c r="B16" s="22" t="s">
        <v>52</v>
      </c>
      <c r="C16" s="22" t="s">
        <v>42</v>
      </c>
      <c r="D16" s="23">
        <v>0</v>
      </c>
      <c r="E16" s="23">
        <v>0</v>
      </c>
      <c r="F16" s="37">
        <v>0</v>
      </c>
      <c r="G16" s="36">
        <v>60</v>
      </c>
      <c r="H16" s="23">
        <v>0</v>
      </c>
      <c r="I16" s="36">
        <v>53</v>
      </c>
      <c r="J16" s="23">
        <f>(Expenses456794[[#This Row],[Kms]]*3)</f>
        <v>159</v>
      </c>
      <c r="K16" s="24"/>
      <c r="L16" s="24"/>
      <c r="M16" s="39">
        <f>Expenses456794[[#This Row],[Kms Reimbursement]]+Expenses456794[[#This Row],[Conferences and Seminars]]+Expenses456794[[#This Row],[Meals &amp; Tips]]+Expenses456794[[#This Row],[Ground 
Transportation 
(Gas, Rental Car, Taxi)]]+Expenses456794[[#This Row],[Lodging]]+Expenses456794[[#This Row],[Airfare]]</f>
        <v>219</v>
      </c>
      <c r="N16" s="40">
        <v>79</v>
      </c>
    </row>
    <row r="17" spans="2:14" ht="30" customHeight="1" x14ac:dyDescent="0.25">
      <c r="B17" s="29" t="s">
        <v>21</v>
      </c>
      <c r="C17" s="30"/>
      <c r="D17" s="31">
        <f>SUBTOTAL(109,Expenses456794[Airfare])</f>
        <v>0</v>
      </c>
      <c r="E17" s="31">
        <f>SUBTOTAL(109,Expenses456794[Lodging])</f>
        <v>0</v>
      </c>
      <c r="F17" s="32">
        <f>SUBTOTAL(109,Expenses456794[Ground 
Transportation 
(Gas, Rental Car, Taxi)])</f>
        <v>0</v>
      </c>
      <c r="G17" s="31">
        <f>SUBTOTAL(109,Expenses456794[Meals &amp; Tips])</f>
        <v>455</v>
      </c>
      <c r="H17" s="31">
        <f>SUBTOTAL(109,Expenses456794[Conferences and Seminars])</f>
        <v>0</v>
      </c>
      <c r="I17" s="31">
        <f>SUBTOTAL(109,Expenses456794[Kms])</f>
        <v>378</v>
      </c>
      <c r="J17" s="31">
        <f>SUBTOTAL(109,Expenses456794[Kms Reimbursement])</f>
        <v>1134</v>
      </c>
      <c r="K17" s="31"/>
      <c r="L17" s="33"/>
      <c r="M17" s="41">
        <f>SUBTOTAL(109,Expenses456794[Total])</f>
        <v>1589</v>
      </c>
      <c r="N17" s="42"/>
    </row>
    <row r="18" spans="2:14" ht="30" customHeight="1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129"/>
      <c r="M18" s="130"/>
    </row>
    <row r="19" spans="2:14" ht="30" customHeight="1" x14ac:dyDescent="0.25">
      <c r="B19" s="7"/>
      <c r="C19" s="7"/>
      <c r="D19" s="7"/>
      <c r="E19" s="7"/>
      <c r="F19" s="7"/>
      <c r="G19" s="7"/>
      <c r="H19" s="7"/>
      <c r="I19" s="123" t="s">
        <v>22</v>
      </c>
      <c r="J19" s="123"/>
      <c r="K19" s="123"/>
      <c r="L19" s="131"/>
      <c r="M19" s="132"/>
    </row>
    <row r="20" spans="2:14" ht="30" customHeight="1" x14ac:dyDescent="0.25">
      <c r="L20" s="119"/>
      <c r="M20" s="120"/>
    </row>
    <row r="21" spans="2:14" ht="30" customHeight="1" x14ac:dyDescent="0.25">
      <c r="I21" s="123" t="s">
        <v>23</v>
      </c>
      <c r="J21" s="123"/>
      <c r="K21" s="123"/>
      <c r="L21" s="121"/>
      <c r="M21" s="122"/>
    </row>
    <row r="25" spans="2:14" ht="30" customHeight="1" x14ac:dyDescent="0.25">
      <c r="L25" s="13"/>
    </row>
    <row r="26" spans="2:14" ht="30" customHeight="1" x14ac:dyDescent="0.25">
      <c r="L26" s="13"/>
    </row>
    <row r="27" spans="2:14" ht="30" customHeight="1" x14ac:dyDescent="0.25">
      <c r="L27" s="13"/>
    </row>
    <row r="28" spans="2:14" ht="30" customHeight="1" x14ac:dyDescent="0.25">
      <c r="L28" s="13"/>
    </row>
  </sheetData>
  <mergeCells count="16">
    <mergeCell ref="L18:M19"/>
    <mergeCell ref="I19:K19"/>
    <mergeCell ref="L20:M21"/>
    <mergeCell ref="I21:K21"/>
    <mergeCell ref="D3:F3"/>
    <mergeCell ref="G3:H3"/>
    <mergeCell ref="I3:K3"/>
    <mergeCell ref="L3:M3"/>
    <mergeCell ref="D5:F5"/>
    <mergeCell ref="G5:H5"/>
    <mergeCell ref="I5:K5"/>
    <mergeCell ref="L5:M5"/>
    <mergeCell ref="D7:F7"/>
    <mergeCell ref="G7:H7"/>
    <mergeCell ref="I7:K7"/>
    <mergeCell ref="L7:M7"/>
  </mergeCells>
  <dataValidations count="28">
    <dataValidation allowBlank="1" showInputMessage="1" showErrorMessage="1" prompt="Enter expense Date in this column under this heading " sqref="B9:B16" xr:uid="{7C25DABB-89D7-48FE-8BCA-A1772BEAFC52}"/>
    <dataValidation allowBlank="1" showInputMessage="1" showErrorMessage="1" prompt="Enter Description of Expense in this column under this heading" sqref="C9:C16" xr:uid="{86B95136-BC1E-4AC3-ABAA-249AA7510B9A}"/>
    <dataValidation allowBlank="1" showInputMessage="1" showErrorMessage="1" prompt="Enter amount for Airfare in this column under this heading" sqref="H10:H16 D9:D16 E10:E16" xr:uid="{C637EF16-0974-4170-A846-D2709FB5E165}"/>
    <dataValidation allowBlank="1" showInputMessage="1" showErrorMessage="1" prompt="Enter amount for Lodging in this column under this heading" sqref="E9" xr:uid="{50721373-1CB8-4599-B30B-6966A21696B4}"/>
    <dataValidation allowBlank="1" showInputMessage="1" showErrorMessage="1" prompt="Enter  amount for Ground Transportation in this column under this heading" sqref="F9:F16" xr:uid="{CD0E9F69-7301-4A5E-92B7-0D319F2681B5}"/>
    <dataValidation allowBlank="1" showInputMessage="1" showErrorMessage="1" prompt="Enter  amount for Meals &amp; Tips in this column under this heading" sqref="G9:G16" xr:uid="{8BB2918E-12E1-4304-8A44-99BFBB7D8AAD}"/>
    <dataValidation allowBlank="1" showInputMessage="1" showErrorMessage="1" prompt="Enter amount for Seminars &amp; Conferences in this column under this heading" sqref="H9" xr:uid="{077BBA64-EDB0-469D-96D8-6D3D7AC7A27C}"/>
    <dataValidation allowBlank="1" showInputMessage="1" showErrorMessage="1" prompt="Enter Miles in this column under this heading" sqref="I9:I16" xr:uid="{0589D585-916A-4CDF-95EE-E33CDF71EFF4}"/>
    <dataValidation allowBlank="1" showInputMessage="1" showErrorMessage="1" prompt="Mileage Reimbursement is automatically calculated in this column under this heading" sqref="J9:J16" xr:uid="{3687F8E1-03F1-49C5-B396-BA35B2F228FD}"/>
    <dataValidation allowBlank="1" showInputMessage="1" showErrorMessage="1" prompt="Enter  amount for Miscellaneous expenses in this column under this heading" sqref="K9:K16" xr:uid="{107BF306-558B-450B-82C1-58D6608DF7ED}"/>
    <dataValidation allowBlank="1" showInputMessage="1" showErrorMessage="1" prompt="Enter Currency Exchange Rate in this column under this heading" sqref="L9:L16" xr:uid="{62F0E1D6-0E19-47E9-91C2-32E04DF9A001}"/>
    <dataValidation allowBlank="1" showInputMessage="1" showErrorMessage="1" prompt="The Total for each row is automatically calculated in this column under this heading" sqref="M9:M16" xr:uid="{4CDC6C07-5A4A-4F49-9BFD-2E370D21A123}"/>
    <dataValidation allowBlank="1" showInputMessage="1" showErrorMessage="1" prompt="Total Reimbursement Due is automatically calculated in this cell" sqref="L7" xr:uid="{FFAFACBC-9584-4D06-9711-716ADCA065AB}"/>
    <dataValidation allowBlank="1" showInputMessage="1" showErrorMessage="1" prompt="Enter Per Mile Reimbursement in this cell" sqref="L5 L3" xr:uid="{30A7CEE4-B272-4693-B2C9-C130D19C70A2}"/>
    <dataValidation allowBlank="1" showInputMessage="1" showErrorMessage="1" prompt="Enter Per Mile Reimbursement in cell at right" sqref="I5 I3" xr:uid="{7524ABB5-A488-4E98-8CD4-51F829EF5542}"/>
    <dataValidation allowBlank="1" showInputMessage="1" showErrorMessage="1" prompt="Total Reimbursement Due is automatically calculated in cell at right" sqref="I7 I19 I21" xr:uid="{82A97A84-53A9-49AE-AB83-AD9405AFBF6F}"/>
    <dataValidation allowBlank="1" showInputMessage="1" showErrorMessage="1" prompt="Enter expenses Authorized By name in cell at right" sqref="D3" xr:uid="{573D6C7C-7D26-4E6C-A82A-3835CA9F84BC}"/>
    <dataValidation allowBlank="1" showInputMessage="1" showErrorMessage="1" prompt="Enter Authorized Person’s Name in this cell" sqref="G3:H3" xr:uid="{1DEFBC22-5EAD-4B3C-ABAA-2BCC85473909}"/>
    <dataValidation allowBlank="1" showInputMessage="1" showErrorMessage="1" prompt="Enter expense report Date Submitted in cell at right" sqref="D5 D7" xr:uid="{B4D80240-9D81-4C97-BB7F-04E640D2229E}"/>
    <dataValidation allowBlank="1" showInputMessage="1" showErrorMessage="1" prompt="Enter Date of Submission in this cell" sqref="G5 G7" xr:uid="{9A1FA10B-702D-48DE-96A2-5F7B9E25400A}"/>
    <dataValidation type="custom" errorStyle="warning" allowBlank="1" showInputMessage="1" showErrorMessage="1" error="This cell should not be overwitten. Overwriting this cell would break calculations in this worksheet" prompt="Period is automatically updated based on entries in Expense table, below" sqref="C7" xr:uid="{39C26C14-9109-4844-8C25-38EDC5E76FEC}">
      <formula1>LEN(C7)=""</formula1>
    </dataValidation>
    <dataValidation allowBlank="1" showInputMessage="1" showErrorMessage="1" prompt="Enter Name in cell at right" sqref="B3" xr:uid="{32C6A025-581A-457B-8B37-58BDC9C9FAAC}"/>
    <dataValidation allowBlank="1" showInputMessage="1" showErrorMessage="1" prompt="Enter Name in this cell" sqref="C3" xr:uid="{98BE78F7-452A-4255-9A87-29432974A131}"/>
    <dataValidation allowBlank="1" showInputMessage="1" showErrorMessage="1" prompt="Enter Department in cell at right" sqref="B5" xr:uid="{A2D61DED-8163-4C56-942C-55E195BB1C1C}"/>
    <dataValidation allowBlank="1" showInputMessage="1" showErrorMessage="1" prompt="Enter Department in this cell" sqref="C5" xr:uid="{AB73526F-F76B-4D7F-A7AD-9BB649EFC156}"/>
    <dataValidation allowBlank="1" showInputMessage="1" showErrorMessage="1" prompt="Period is automatically updated in cell at right based on entries in Expenses Table, below" sqref="B7" xr:uid="{23D0FBFC-7CD9-4EEF-A5C6-72F6AFF0EBFF}"/>
    <dataValidation allowBlank="1" showInputMessage="1" showErrorMessage="1" prompt="Worksheet title is in this cell. Enter Travel details in cells B3 to L7" sqref="B1:F1" xr:uid="{4E859CE6-195F-4A00-AA18-96CC827FBB74}"/>
    <dataValidation allowBlank="1" showInputMessage="1" showErrorMessage="1" prompt="Create a Travel Expense Report in this worksheet. Enter Expense Description with date in given table. The Total Reimbursement Due is automatically calculated" sqref="A1" xr:uid="{B6A369CD-7E14-4AD8-99FA-E2E6E222E242}"/>
  </dataValidations>
  <printOptions horizontalCentered="1" verticalCentered="1"/>
  <pageMargins left="0" right="0" top="0" bottom="0" header="0" footer="0"/>
  <pageSetup paperSize="9" scale="85" orientation="landscape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65188-E8F7-4FDF-8A39-5C518003A1F5}">
  <dimension ref="A1:O89"/>
  <sheetViews>
    <sheetView topLeftCell="A77" workbookViewId="0">
      <selection activeCell="A81" sqref="A81:A84"/>
    </sheetView>
  </sheetViews>
  <sheetFormatPr defaultRowHeight="15.75" x14ac:dyDescent="0.25"/>
  <cols>
    <col min="1" max="1" width="11.375" customWidth="1"/>
    <col min="2" max="2" width="16.375" customWidth="1"/>
    <col min="5" max="5" width="9.875" customWidth="1"/>
    <col min="6" max="6" width="10.5" customWidth="1"/>
    <col min="7" max="7" width="10.875" customWidth="1"/>
    <col min="9" max="9" width="13" bestFit="1" customWidth="1"/>
    <col min="12" max="12" width="12.625" customWidth="1"/>
  </cols>
  <sheetData>
    <row r="1" spans="1:15" ht="28.5" x14ac:dyDescent="0.25">
      <c r="A1" s="1" t="s">
        <v>0</v>
      </c>
      <c r="B1" s="2"/>
      <c r="C1" s="2"/>
      <c r="D1" s="2"/>
      <c r="E1" s="2"/>
      <c r="F1" s="3"/>
      <c r="G1" s="3"/>
      <c r="H1" s="3"/>
      <c r="I1" s="4"/>
      <c r="J1" s="4"/>
      <c r="K1" s="4"/>
      <c r="L1" s="4"/>
    </row>
    <row r="3" spans="1:15" x14ac:dyDescent="0.25">
      <c r="A3" s="43" t="s">
        <v>1</v>
      </c>
      <c r="B3" s="45" t="s">
        <v>24</v>
      </c>
      <c r="C3" s="124" t="s">
        <v>2</v>
      </c>
      <c r="D3" s="125"/>
      <c r="E3" s="126"/>
      <c r="F3" s="133" t="s">
        <v>39</v>
      </c>
      <c r="G3" s="133"/>
      <c r="H3" s="124" t="s">
        <v>3</v>
      </c>
      <c r="I3" s="125"/>
      <c r="J3" s="125"/>
      <c r="K3" s="134"/>
      <c r="L3" s="134"/>
    </row>
    <row r="4" spans="1:15" x14ac:dyDescent="0.25">
      <c r="A4" s="7"/>
      <c r="B4" s="7"/>
      <c r="C4" s="7"/>
      <c r="D4" s="7"/>
      <c r="E4" s="7"/>
      <c r="F4" s="8"/>
      <c r="G4" s="9"/>
      <c r="H4" s="7"/>
      <c r="I4" s="7"/>
      <c r="J4" s="7"/>
      <c r="K4" s="10"/>
      <c r="L4" s="10"/>
    </row>
    <row r="5" spans="1:15" x14ac:dyDescent="0.25">
      <c r="A5" s="43" t="s">
        <v>4</v>
      </c>
      <c r="B5" s="45" t="s">
        <v>40</v>
      </c>
      <c r="C5" s="124" t="s">
        <v>5</v>
      </c>
      <c r="D5" s="125"/>
      <c r="E5" s="126"/>
      <c r="F5" s="135">
        <v>43629</v>
      </c>
      <c r="G5" s="136"/>
      <c r="H5" s="124" t="s">
        <v>6</v>
      </c>
      <c r="I5" s="125"/>
      <c r="J5" s="125"/>
      <c r="K5" s="128">
        <v>0</v>
      </c>
      <c r="L5" s="128"/>
    </row>
    <row r="6" spans="1:15" x14ac:dyDescent="0.25">
      <c r="A6" s="7"/>
      <c r="B6" s="11"/>
      <c r="C6" s="7"/>
      <c r="D6" s="7"/>
      <c r="E6" s="7"/>
      <c r="F6" s="7"/>
      <c r="G6" s="7"/>
      <c r="H6" s="7"/>
      <c r="I6" s="7"/>
      <c r="J6" s="7"/>
      <c r="K6" s="10"/>
      <c r="L6" s="10"/>
    </row>
    <row r="7" spans="1:15" x14ac:dyDescent="0.25">
      <c r="A7" s="43" t="s">
        <v>7</v>
      </c>
      <c r="B7" s="44" t="s">
        <v>41</v>
      </c>
      <c r="C7" s="124" t="s">
        <v>8</v>
      </c>
      <c r="D7" s="125"/>
      <c r="E7" s="126"/>
      <c r="F7" s="127"/>
      <c r="G7" s="127"/>
      <c r="H7" s="124" t="s">
        <v>9</v>
      </c>
      <c r="I7" s="125"/>
      <c r="J7" s="125"/>
      <c r="K7" s="128">
        <f>Expenses4567943[[#Totals],[Total]]-MileageRate</f>
        <v>1876</v>
      </c>
      <c r="L7" s="128"/>
    </row>
    <row r="8" spans="1:15" x14ac:dyDescent="0.25">
      <c r="A8" s="7"/>
      <c r="B8" s="9"/>
      <c r="C8" s="7"/>
      <c r="D8" s="7"/>
      <c r="E8" s="7"/>
      <c r="F8" s="7"/>
      <c r="G8" s="7"/>
      <c r="H8" s="7"/>
      <c r="I8" s="7"/>
      <c r="J8" s="7"/>
      <c r="K8" s="7"/>
      <c r="L8" s="7"/>
    </row>
    <row r="9" spans="1:15" ht="51" customHeight="1" x14ac:dyDescent="0.25">
      <c r="A9" s="18" t="s">
        <v>10</v>
      </c>
      <c r="B9" s="19" t="s">
        <v>11</v>
      </c>
      <c r="C9" s="19" t="s">
        <v>12</v>
      </c>
      <c r="D9" s="19" t="s">
        <v>13</v>
      </c>
      <c r="E9" s="19" t="s">
        <v>14</v>
      </c>
      <c r="F9" s="19" t="s">
        <v>15</v>
      </c>
      <c r="G9" s="19" t="s">
        <v>16</v>
      </c>
      <c r="H9" s="19" t="s">
        <v>17</v>
      </c>
      <c r="I9" s="19" t="s">
        <v>18</v>
      </c>
      <c r="J9" s="19" t="s">
        <v>19</v>
      </c>
      <c r="K9" s="20" t="s">
        <v>20</v>
      </c>
      <c r="L9" s="21" t="s">
        <v>21</v>
      </c>
      <c r="M9" s="38" t="s">
        <v>51</v>
      </c>
    </row>
    <row r="10" spans="1:15" s="54" customFormat="1" ht="26.25" customHeight="1" x14ac:dyDescent="0.25">
      <c r="A10" s="49" t="s">
        <v>53</v>
      </c>
      <c r="B10" s="49" t="s">
        <v>42</v>
      </c>
      <c r="C10" s="50">
        <v>0</v>
      </c>
      <c r="D10" s="50">
        <v>0</v>
      </c>
      <c r="E10" s="37">
        <v>0</v>
      </c>
      <c r="F10" s="36">
        <v>60</v>
      </c>
      <c r="G10" s="50">
        <v>0</v>
      </c>
      <c r="H10" s="36">
        <v>55</v>
      </c>
      <c r="I10" s="50">
        <f>(Expenses4567943[[#This Row],[Kms]]*3)</f>
        <v>165</v>
      </c>
      <c r="J10" s="51"/>
      <c r="K10" s="51"/>
      <c r="L10" s="52">
        <f>Expenses4567943[[#This Row],[Kms Reimbursement]]+Expenses4567943[[#This Row],[Conferences and Seminars]]+Expenses4567943[[#This Row],[Meals &amp; Tips]]+Expenses4567943[[#This Row],[Ground 
Transportation 
(Gas, Rental Car, Taxi)]]+Expenses4567943[[#This Row],[Lodging]]+Expenses4567943[[#This Row],[Airfare]]</f>
        <v>225</v>
      </c>
      <c r="M10" s="53">
        <v>84</v>
      </c>
    </row>
    <row r="11" spans="1:15" s="54" customFormat="1" ht="26.25" customHeight="1" x14ac:dyDescent="0.25">
      <c r="A11" s="49" t="s">
        <v>55</v>
      </c>
      <c r="B11" s="49" t="s">
        <v>42</v>
      </c>
      <c r="C11" s="50">
        <v>0</v>
      </c>
      <c r="D11" s="50">
        <v>0</v>
      </c>
      <c r="E11" s="37">
        <v>0</v>
      </c>
      <c r="F11" s="36">
        <v>70</v>
      </c>
      <c r="G11" s="50">
        <v>0</v>
      </c>
      <c r="H11" s="36">
        <v>65</v>
      </c>
      <c r="I11" s="50">
        <f>(Expenses4567943[[#This Row],[Kms]]*3)</f>
        <v>195</v>
      </c>
      <c r="J11" s="51"/>
      <c r="K11" s="51"/>
      <c r="L11" s="52">
        <f>Expenses4567943[[#This Row],[Kms Reimbursement]]+Expenses4567943[[#This Row],[Conferences and Seminars]]+Expenses4567943[[#This Row],[Meals &amp; Tips]]+Expenses4567943[[#This Row],[Ground 
Transportation 
(Gas, Rental Car, Taxi)]]+Expenses4567943[[#This Row],[Lodging]]+Expenses4567943[[#This Row],[Airfare]]</f>
        <v>265</v>
      </c>
      <c r="M11" s="53">
        <v>104</v>
      </c>
    </row>
    <row r="12" spans="1:15" s="54" customFormat="1" ht="26.25" customHeight="1" x14ac:dyDescent="0.25">
      <c r="A12" s="49" t="s">
        <v>54</v>
      </c>
      <c r="B12" s="49" t="s">
        <v>42</v>
      </c>
      <c r="C12" s="50">
        <v>0</v>
      </c>
      <c r="D12" s="50">
        <v>0</v>
      </c>
      <c r="E12" s="37">
        <v>0</v>
      </c>
      <c r="F12" s="36">
        <v>70</v>
      </c>
      <c r="G12" s="50">
        <v>0</v>
      </c>
      <c r="H12" s="36">
        <v>55</v>
      </c>
      <c r="I12" s="50">
        <f>(Expenses4567943[[#This Row],[Kms]]*3)</f>
        <v>165</v>
      </c>
      <c r="J12" s="51"/>
      <c r="K12" s="51"/>
      <c r="L12" s="52">
        <f>Expenses4567943[[#This Row],[Kms Reimbursement]]+Expenses4567943[[#This Row],[Conferences and Seminars]]+Expenses4567943[[#This Row],[Meals &amp; Tips]]+Expenses4567943[[#This Row],[Ground 
Transportation 
(Gas, Rental Car, Taxi)]]+Expenses4567943[[#This Row],[Lodging]]+Expenses4567943[[#This Row],[Airfare]]</f>
        <v>235</v>
      </c>
      <c r="M12" s="53">
        <v>75</v>
      </c>
    </row>
    <row r="13" spans="1:15" s="54" customFormat="1" ht="26.25" customHeight="1" x14ac:dyDescent="0.25">
      <c r="A13" s="55">
        <v>43530</v>
      </c>
      <c r="B13" s="49" t="s">
        <v>42</v>
      </c>
      <c r="C13" s="50">
        <v>0</v>
      </c>
      <c r="D13" s="50">
        <v>0</v>
      </c>
      <c r="E13" s="37">
        <v>0</v>
      </c>
      <c r="F13" s="36">
        <v>65</v>
      </c>
      <c r="G13" s="50">
        <v>0</v>
      </c>
      <c r="H13" s="36">
        <v>52</v>
      </c>
      <c r="I13" s="50">
        <f>(Expenses4567943[[#This Row],[Kms]]*3)</f>
        <v>156</v>
      </c>
      <c r="J13" s="51"/>
      <c r="K13" s="51"/>
      <c r="L13" s="52">
        <f>Expenses4567943[[#This Row],[Kms Reimbursement]]+Expenses4567943[[#This Row],[Conferences and Seminars]]+Expenses4567943[[#This Row],[Meals &amp; Tips]]+Expenses4567943[[#This Row],[Ground 
Transportation 
(Gas, Rental Car, Taxi)]]+Expenses4567943[[#This Row],[Lodging]]+Expenses4567943[[#This Row],[Airfare]]</f>
        <v>221</v>
      </c>
      <c r="M13" s="53">
        <v>80</v>
      </c>
      <c r="O13" s="54">
        <f>100+1000+100+200+300+273</f>
        <v>1973</v>
      </c>
    </row>
    <row r="14" spans="1:15" s="54" customFormat="1" ht="26.25" customHeight="1" x14ac:dyDescent="0.25">
      <c r="A14" s="55">
        <v>43561</v>
      </c>
      <c r="B14" s="49" t="s">
        <v>42</v>
      </c>
      <c r="C14" s="50">
        <v>0</v>
      </c>
      <c r="D14" s="50">
        <v>0</v>
      </c>
      <c r="E14" s="37">
        <v>0</v>
      </c>
      <c r="F14" s="36">
        <v>70</v>
      </c>
      <c r="G14" s="50">
        <v>0</v>
      </c>
      <c r="H14" s="36">
        <v>55</v>
      </c>
      <c r="I14" s="50">
        <f>(Expenses4567943[[#This Row],[Kms]]*3)</f>
        <v>165</v>
      </c>
      <c r="J14" s="51"/>
      <c r="K14" s="51"/>
      <c r="L14" s="52">
        <f>Expenses4567943[[#This Row],[Kms Reimbursement]]+Expenses4567943[[#This Row],[Conferences and Seminars]]+Expenses4567943[[#This Row],[Meals &amp; Tips]]+Expenses4567943[[#This Row],[Ground 
Transportation 
(Gas, Rental Car, Taxi)]]+Expenses4567943[[#This Row],[Lodging]]+Expenses4567943[[#This Row],[Airfare]]</f>
        <v>235</v>
      </c>
      <c r="M14" s="53">
        <v>80</v>
      </c>
      <c r="O14" s="54" t="s">
        <v>58</v>
      </c>
    </row>
    <row r="15" spans="1:15" s="54" customFormat="1" ht="26.25" customHeight="1" x14ac:dyDescent="0.25">
      <c r="A15" s="55">
        <v>43591</v>
      </c>
      <c r="B15" s="49" t="s">
        <v>42</v>
      </c>
      <c r="C15" s="50">
        <v>0</v>
      </c>
      <c r="D15" s="50">
        <v>0</v>
      </c>
      <c r="E15" s="37">
        <v>0</v>
      </c>
      <c r="F15" s="36">
        <v>65</v>
      </c>
      <c r="G15" s="50">
        <v>0</v>
      </c>
      <c r="H15" s="36">
        <v>55</v>
      </c>
      <c r="I15" s="50">
        <f>(Expenses4567943[[#This Row],[Kms]]*3)</f>
        <v>165</v>
      </c>
      <c r="J15" s="51"/>
      <c r="K15" s="51"/>
      <c r="L15" s="52">
        <f>Expenses4567943[[#This Row],[Kms Reimbursement]]+Expenses4567943[[#This Row],[Conferences and Seminars]]+Expenses4567943[[#This Row],[Meals &amp; Tips]]+Expenses4567943[[#This Row],[Ground 
Transportation 
(Gas, Rental Car, Taxi)]]+Expenses4567943[[#This Row],[Lodging]]+Expenses4567943[[#This Row],[Airfare]]</f>
        <v>230</v>
      </c>
      <c r="M15" s="53">
        <v>73</v>
      </c>
    </row>
    <row r="16" spans="1:15" s="54" customFormat="1" ht="26.25" customHeight="1" x14ac:dyDescent="0.25">
      <c r="A16" s="55">
        <v>43652</v>
      </c>
      <c r="B16" s="49" t="s">
        <v>42</v>
      </c>
      <c r="C16" s="50">
        <v>0</v>
      </c>
      <c r="D16" s="50">
        <v>0</v>
      </c>
      <c r="E16" s="37">
        <v>0</v>
      </c>
      <c r="F16" s="36">
        <v>70</v>
      </c>
      <c r="G16" s="50">
        <v>0</v>
      </c>
      <c r="H16" s="36">
        <v>55</v>
      </c>
      <c r="I16" s="50">
        <f>(Expenses4567943[[#This Row],[Kms]]*3)</f>
        <v>165</v>
      </c>
      <c r="J16" s="51"/>
      <c r="K16" s="51"/>
      <c r="L16" s="52">
        <f>Expenses4567943[[#This Row],[Kms Reimbursement]]+Expenses4567943[[#This Row],[Conferences and Seminars]]+Expenses4567943[[#This Row],[Meals &amp; Tips]]+Expenses4567943[[#This Row],[Ground 
Transportation 
(Gas, Rental Car, Taxi)]]+Expenses4567943[[#This Row],[Lodging]]+Expenses4567943[[#This Row],[Airfare]]</f>
        <v>235</v>
      </c>
      <c r="M16" s="53">
        <v>79</v>
      </c>
    </row>
    <row r="17" spans="1:13" s="54" customFormat="1" ht="26.25" customHeight="1" x14ac:dyDescent="0.25">
      <c r="A17" s="55">
        <v>43775</v>
      </c>
      <c r="B17" s="49" t="s">
        <v>42</v>
      </c>
      <c r="C17" s="50">
        <v>0</v>
      </c>
      <c r="D17" s="50">
        <v>0</v>
      </c>
      <c r="E17" s="37">
        <v>0</v>
      </c>
      <c r="F17" s="36">
        <v>65</v>
      </c>
      <c r="G17" s="50">
        <v>0</v>
      </c>
      <c r="H17" s="36">
        <v>55</v>
      </c>
      <c r="I17" s="50">
        <f>(Expenses4567943[[#This Row],[Kms]]*3)</f>
        <v>165</v>
      </c>
      <c r="J17" s="51"/>
      <c r="K17" s="51"/>
      <c r="L17" s="52">
        <f>Expenses4567943[[#This Row],[Kms Reimbursement]]+Expenses4567943[[#This Row],[Conferences and Seminars]]+Expenses4567943[[#This Row],[Meals &amp; Tips]]+Expenses4567943[[#This Row],[Ground 
Transportation 
(Gas, Rental Car, Taxi)]]+Expenses4567943[[#This Row],[Lodging]]+Expenses4567943[[#This Row],[Airfare]]</f>
        <v>230</v>
      </c>
      <c r="M17" s="53">
        <v>79</v>
      </c>
    </row>
    <row r="18" spans="1:13" x14ac:dyDescent="0.25">
      <c r="A18" s="29" t="s">
        <v>21</v>
      </c>
      <c r="B18" s="30"/>
      <c r="C18" s="31">
        <f>SUBTOTAL(109,Expenses4567943[Airfare])</f>
        <v>0</v>
      </c>
      <c r="D18" s="31">
        <f>SUBTOTAL(109,Expenses4567943[Lodging])</f>
        <v>0</v>
      </c>
      <c r="E18" s="32">
        <f>SUBTOTAL(109,Expenses4567943[Ground 
Transportation 
(Gas, Rental Car, Taxi)])</f>
        <v>0</v>
      </c>
      <c r="F18" s="31">
        <f>SUBTOTAL(109,Expenses4567943[Meals &amp; Tips])</f>
        <v>535</v>
      </c>
      <c r="G18" s="31">
        <f>SUBTOTAL(109,Expenses4567943[Conferences and Seminars])</f>
        <v>0</v>
      </c>
      <c r="H18" s="31">
        <f>SUBTOTAL(109,Expenses4567943[Kms])</f>
        <v>447</v>
      </c>
      <c r="I18" s="31">
        <f>SUBTOTAL(109,Expenses4567943[Kms Reimbursement])</f>
        <v>1341</v>
      </c>
      <c r="J18" s="31"/>
      <c r="K18" s="33"/>
      <c r="L18" s="41">
        <f>SUBTOTAL(109,Expenses4567943[Total])</f>
        <v>1876</v>
      </c>
      <c r="M18" s="42"/>
    </row>
    <row r="19" spans="1:13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129"/>
      <c r="L19" s="130"/>
    </row>
    <row r="20" spans="1:13" ht="18.75" x14ac:dyDescent="0.25">
      <c r="A20" s="7"/>
      <c r="B20" s="7"/>
      <c r="C20" s="7"/>
      <c r="D20" s="7"/>
      <c r="E20" s="7"/>
      <c r="F20" s="7"/>
      <c r="G20" s="7"/>
      <c r="H20" s="123" t="s">
        <v>22</v>
      </c>
      <c r="I20" s="123"/>
      <c r="J20" s="123"/>
      <c r="K20" s="131"/>
      <c r="L20" s="132"/>
    </row>
    <row r="21" spans="1:13" x14ac:dyDescent="0.25">
      <c r="K21" s="119"/>
      <c r="L21" s="120"/>
    </row>
    <row r="22" spans="1:13" ht="18.75" x14ac:dyDescent="0.25">
      <c r="H22" s="123" t="s">
        <v>23</v>
      </c>
      <c r="I22" s="123"/>
      <c r="J22" s="123"/>
      <c r="K22" s="121"/>
      <c r="L22" s="122"/>
    </row>
    <row r="28" spans="1:13" ht="28.5" x14ac:dyDescent="0.25">
      <c r="A28" s="1" t="s">
        <v>0</v>
      </c>
      <c r="B28" s="2"/>
      <c r="C28" s="2"/>
      <c r="D28" s="2"/>
      <c r="E28" s="2"/>
      <c r="F28" s="3"/>
      <c r="G28" s="3"/>
      <c r="H28" s="3"/>
      <c r="I28" s="4"/>
      <c r="J28" s="4"/>
      <c r="K28" s="4"/>
      <c r="L28" s="4"/>
    </row>
    <row r="30" spans="1:13" x14ac:dyDescent="0.25">
      <c r="A30" s="46" t="s">
        <v>1</v>
      </c>
      <c r="B30" s="47" t="s">
        <v>24</v>
      </c>
      <c r="C30" s="124" t="s">
        <v>2</v>
      </c>
      <c r="D30" s="125"/>
      <c r="E30" s="126"/>
      <c r="F30" s="133" t="s">
        <v>39</v>
      </c>
      <c r="G30" s="133"/>
      <c r="H30" s="124" t="s">
        <v>3</v>
      </c>
      <c r="I30" s="125"/>
      <c r="J30" s="125"/>
      <c r="K30" s="134"/>
      <c r="L30" s="134"/>
    </row>
    <row r="31" spans="1:13" x14ac:dyDescent="0.25">
      <c r="A31" s="7"/>
      <c r="B31" s="7"/>
      <c r="C31" s="7"/>
      <c r="D31" s="7"/>
      <c r="E31" s="7"/>
      <c r="F31" s="8"/>
      <c r="G31" s="9"/>
      <c r="H31" s="7"/>
      <c r="I31" s="7"/>
      <c r="J31" s="7"/>
      <c r="K31" s="10"/>
      <c r="L31" s="10"/>
    </row>
    <row r="32" spans="1:13" x14ac:dyDescent="0.25">
      <c r="A32" s="46" t="s">
        <v>4</v>
      </c>
      <c r="B32" s="47" t="s">
        <v>40</v>
      </c>
      <c r="C32" s="124" t="s">
        <v>5</v>
      </c>
      <c r="D32" s="125"/>
      <c r="E32" s="126"/>
      <c r="F32" s="135">
        <v>43629</v>
      </c>
      <c r="G32" s="136"/>
      <c r="H32" s="124" t="s">
        <v>6</v>
      </c>
      <c r="I32" s="125"/>
      <c r="J32" s="125"/>
      <c r="K32" s="128">
        <v>0</v>
      </c>
      <c r="L32" s="128"/>
    </row>
    <row r="33" spans="1:14" x14ac:dyDescent="0.25">
      <c r="A33" s="7"/>
      <c r="B33" s="11"/>
      <c r="C33" s="7"/>
      <c r="D33" s="7"/>
      <c r="E33" s="7"/>
      <c r="F33" s="7"/>
      <c r="G33" s="7"/>
      <c r="H33" s="7"/>
      <c r="I33" s="7"/>
      <c r="J33" s="7"/>
      <c r="K33" s="10"/>
      <c r="L33" s="10"/>
    </row>
    <row r="34" spans="1:14" x14ac:dyDescent="0.25">
      <c r="A34" s="46" t="s">
        <v>7</v>
      </c>
      <c r="B34" s="48" t="s">
        <v>41</v>
      </c>
      <c r="C34" s="124" t="s">
        <v>8</v>
      </c>
      <c r="D34" s="125"/>
      <c r="E34" s="126"/>
      <c r="F34" s="127"/>
      <c r="G34" s="127"/>
      <c r="H34" s="124" t="s">
        <v>9</v>
      </c>
      <c r="I34" s="125"/>
      <c r="J34" s="125"/>
      <c r="K34" s="128">
        <f>Expenses45679436[[#Totals],[Total]]-MileageRate</f>
        <v>3429</v>
      </c>
      <c r="L34" s="128"/>
    </row>
    <row r="35" spans="1:14" x14ac:dyDescent="0.25">
      <c r="A35" s="7"/>
      <c r="B35" s="9"/>
      <c r="C35" s="7"/>
      <c r="D35" s="7"/>
      <c r="E35" s="7"/>
      <c r="F35" s="7"/>
      <c r="G35" s="7"/>
      <c r="H35" s="7"/>
      <c r="I35" s="7"/>
      <c r="J35" s="7"/>
      <c r="K35" s="7"/>
      <c r="L35" s="7"/>
    </row>
    <row r="36" spans="1:14" ht="34.5" customHeight="1" x14ac:dyDescent="0.25">
      <c r="A36" s="18" t="s">
        <v>10</v>
      </c>
      <c r="B36" s="19" t="s">
        <v>11</v>
      </c>
      <c r="C36" s="19" t="s">
        <v>12</v>
      </c>
      <c r="D36" s="19" t="s">
        <v>13</v>
      </c>
      <c r="E36" s="19" t="s">
        <v>14</v>
      </c>
      <c r="F36" s="19" t="s">
        <v>15</v>
      </c>
      <c r="G36" s="19" t="s">
        <v>16</v>
      </c>
      <c r="H36" s="19" t="s">
        <v>17</v>
      </c>
      <c r="I36" s="19" t="s">
        <v>18</v>
      </c>
      <c r="J36" s="19" t="s">
        <v>19</v>
      </c>
      <c r="K36" s="20" t="s">
        <v>20</v>
      </c>
      <c r="L36" s="21" t="s">
        <v>21</v>
      </c>
      <c r="M36" s="38" t="s">
        <v>51</v>
      </c>
      <c r="N36" s="38" t="s">
        <v>86</v>
      </c>
    </row>
    <row r="37" spans="1:14" x14ac:dyDescent="0.25">
      <c r="A37" s="49" t="s">
        <v>63</v>
      </c>
      <c r="B37" s="49" t="s">
        <v>42</v>
      </c>
      <c r="C37" s="50">
        <v>0</v>
      </c>
      <c r="D37" s="50">
        <v>0</v>
      </c>
      <c r="E37" s="37">
        <v>0</v>
      </c>
      <c r="F37" s="36">
        <v>60</v>
      </c>
      <c r="G37" s="50">
        <v>0</v>
      </c>
      <c r="H37" s="36">
        <v>52</v>
      </c>
      <c r="I37" s="50">
        <f>(Expenses45679436[[#This Row],[Kms]]*3)</f>
        <v>156</v>
      </c>
      <c r="J37" s="51"/>
      <c r="K37" s="51"/>
      <c r="L37" s="52">
        <f>Expenses45679436[[#This Row],[Kms Reimbursement]]+Expenses45679436[[#This Row],[Conferences and Seminars]]+Expenses45679436[[#This Row],[Meals &amp; Tips]]+Expenses45679436[[#This Row],[Ground 
Transportation 
(Gas, Rental Car, Taxi)]]+Expenses45679436[[#This Row],[Lodging]]+Expenses45679436[[#This Row],[Airfare]]</f>
        <v>216</v>
      </c>
      <c r="M37" s="60">
        <v>75</v>
      </c>
      <c r="N37" s="61" t="s">
        <v>85</v>
      </c>
    </row>
    <row r="38" spans="1:14" x14ac:dyDescent="0.25">
      <c r="A38" s="49" t="s">
        <v>64</v>
      </c>
      <c r="B38" s="49" t="s">
        <v>42</v>
      </c>
      <c r="C38" s="50">
        <v>0</v>
      </c>
      <c r="D38" s="50">
        <v>0</v>
      </c>
      <c r="E38" s="37">
        <v>0</v>
      </c>
      <c r="F38" s="36">
        <v>70</v>
      </c>
      <c r="G38" s="50">
        <v>0</v>
      </c>
      <c r="H38" s="36">
        <v>37</v>
      </c>
      <c r="I38" s="50">
        <f>(Expenses45679436[[#This Row],[Kms]]*3)</f>
        <v>111</v>
      </c>
      <c r="J38" s="51"/>
      <c r="K38" s="51"/>
      <c r="L38" s="52">
        <f>Expenses45679436[[#This Row],[Kms Reimbursement]]+Expenses45679436[[#This Row],[Conferences and Seminars]]+Expenses45679436[[#This Row],[Meals &amp; Tips]]+Expenses45679436[[#This Row],[Ground 
Transportation 
(Gas, Rental Car, Taxi)]]+Expenses45679436[[#This Row],[Lodging]]+Expenses45679436[[#This Row],[Airfare]]</f>
        <v>181</v>
      </c>
      <c r="M38" s="53">
        <v>71</v>
      </c>
      <c r="N38" s="61"/>
    </row>
    <row r="39" spans="1:14" x14ac:dyDescent="0.25">
      <c r="A39" s="49" t="s">
        <v>65</v>
      </c>
      <c r="B39" s="49" t="s">
        <v>42</v>
      </c>
      <c r="C39" s="50">
        <v>0</v>
      </c>
      <c r="D39" s="50">
        <v>0</v>
      </c>
      <c r="E39" s="37">
        <v>0</v>
      </c>
      <c r="F39" s="36">
        <v>70</v>
      </c>
      <c r="G39" s="50">
        <v>0</v>
      </c>
      <c r="H39" s="36">
        <v>42</v>
      </c>
      <c r="I39" s="50">
        <f>(Expenses45679436[[#This Row],[Kms]]*3)</f>
        <v>126</v>
      </c>
      <c r="J39" s="51"/>
      <c r="K39" s="51"/>
      <c r="L39" s="52">
        <f>Expenses45679436[[#This Row],[Kms Reimbursement]]+Expenses45679436[[#This Row],[Conferences and Seminars]]+Expenses45679436[[#This Row],[Meals &amp; Tips]]+Expenses45679436[[#This Row],[Ground 
Transportation 
(Gas, Rental Car, Taxi)]]+Expenses45679436[[#This Row],[Lodging]]+Expenses45679436[[#This Row],[Airfare]]</f>
        <v>196</v>
      </c>
      <c r="M39" s="53">
        <v>59</v>
      </c>
      <c r="N39" s="61"/>
    </row>
    <row r="40" spans="1:14" x14ac:dyDescent="0.25">
      <c r="A40" s="49" t="s">
        <v>66</v>
      </c>
      <c r="B40" s="49" t="s">
        <v>42</v>
      </c>
      <c r="C40" s="50">
        <v>0</v>
      </c>
      <c r="D40" s="50">
        <v>0</v>
      </c>
      <c r="E40" s="37">
        <v>0</v>
      </c>
      <c r="F40" s="36">
        <v>65</v>
      </c>
      <c r="G40" s="50">
        <v>0</v>
      </c>
      <c r="H40" s="36">
        <v>50</v>
      </c>
      <c r="I40" s="50">
        <f>(Expenses45679436[[#This Row],[Kms]]*3)</f>
        <v>150</v>
      </c>
      <c r="J40" s="51"/>
      <c r="K40" s="51"/>
      <c r="L40" s="52">
        <f>Expenses45679436[[#This Row],[Kms Reimbursement]]+Expenses45679436[[#This Row],[Conferences and Seminars]]+Expenses45679436[[#This Row],[Meals &amp; Tips]]+Expenses45679436[[#This Row],[Ground 
Transportation 
(Gas, Rental Car, Taxi)]]+Expenses45679436[[#This Row],[Lodging]]+Expenses45679436[[#This Row],[Airfare]]</f>
        <v>215</v>
      </c>
      <c r="M40" s="60">
        <v>73</v>
      </c>
      <c r="N40" s="61" t="s">
        <v>85</v>
      </c>
    </row>
    <row r="41" spans="1:14" x14ac:dyDescent="0.25">
      <c r="A41" s="49" t="s">
        <v>67</v>
      </c>
      <c r="B41" s="49" t="s">
        <v>42</v>
      </c>
      <c r="C41" s="50">
        <v>0</v>
      </c>
      <c r="D41" s="50">
        <v>0</v>
      </c>
      <c r="E41" s="37">
        <v>0</v>
      </c>
      <c r="F41" s="36">
        <v>65</v>
      </c>
      <c r="G41" s="50">
        <v>0</v>
      </c>
      <c r="H41" s="36">
        <v>40</v>
      </c>
      <c r="I41" s="50">
        <f>(Expenses45679436[[#This Row],[Kms]]*3)</f>
        <v>120</v>
      </c>
      <c r="J41" s="51"/>
      <c r="K41" s="51"/>
      <c r="L41" s="52">
        <f>Expenses45679436[[#This Row],[Kms Reimbursement]]+Expenses45679436[[#This Row],[Conferences and Seminars]]+Expenses45679436[[#This Row],[Meals &amp; Tips]]+Expenses45679436[[#This Row],[Ground 
Transportation 
(Gas, Rental Car, Taxi)]]+Expenses45679436[[#This Row],[Lodging]]+Expenses45679436[[#This Row],[Airfare]]</f>
        <v>185</v>
      </c>
      <c r="M41" s="60">
        <v>85</v>
      </c>
      <c r="N41" s="61" t="s">
        <v>85</v>
      </c>
    </row>
    <row r="42" spans="1:14" x14ac:dyDescent="0.25">
      <c r="A42" s="49" t="s">
        <v>68</v>
      </c>
      <c r="B42" s="49" t="s">
        <v>42</v>
      </c>
      <c r="C42" s="50">
        <v>0</v>
      </c>
      <c r="D42" s="50">
        <v>0</v>
      </c>
      <c r="E42" s="37">
        <v>0</v>
      </c>
      <c r="F42" s="36">
        <v>60</v>
      </c>
      <c r="G42" s="50">
        <v>0</v>
      </c>
      <c r="H42" s="36">
        <v>42</v>
      </c>
      <c r="I42" s="50">
        <f>(Expenses45679436[[#This Row],[Kms]]*3)</f>
        <v>126</v>
      </c>
      <c r="J42" s="51"/>
      <c r="K42" s="51"/>
      <c r="L42" s="52">
        <f>Expenses45679436[[#This Row],[Kms Reimbursement]]+Expenses45679436[[#This Row],[Conferences and Seminars]]+Expenses45679436[[#This Row],[Meals &amp; Tips]]+Expenses45679436[[#This Row],[Ground 
Transportation 
(Gas, Rental Car, Taxi)]]+Expenses45679436[[#This Row],[Lodging]]+Expenses45679436[[#This Row],[Airfare]]</f>
        <v>186</v>
      </c>
      <c r="M42" s="53">
        <v>55</v>
      </c>
      <c r="N42" s="61"/>
    </row>
    <row r="43" spans="1:14" x14ac:dyDescent="0.25">
      <c r="A43" s="49" t="s">
        <v>69</v>
      </c>
      <c r="B43" s="49" t="s">
        <v>42</v>
      </c>
      <c r="C43" s="50">
        <v>0</v>
      </c>
      <c r="D43" s="50">
        <v>0</v>
      </c>
      <c r="E43" s="37">
        <v>0</v>
      </c>
      <c r="F43" s="36">
        <v>70</v>
      </c>
      <c r="G43" s="50">
        <v>0</v>
      </c>
      <c r="H43" s="36">
        <v>51</v>
      </c>
      <c r="I43" s="50">
        <f>(Expenses45679436[[#This Row],[Kms]]*3)</f>
        <v>153</v>
      </c>
      <c r="J43" s="51"/>
      <c r="K43" s="51"/>
      <c r="L43" s="52">
        <f>Expenses45679436[[#This Row],[Kms Reimbursement]]+Expenses45679436[[#This Row],[Conferences and Seminars]]+Expenses45679436[[#This Row],[Meals &amp; Tips]]+Expenses45679436[[#This Row],[Ground 
Transportation 
(Gas, Rental Car, Taxi)]]+Expenses45679436[[#This Row],[Lodging]]+Expenses45679436[[#This Row],[Airfare]]</f>
        <v>223</v>
      </c>
      <c r="M43" s="60">
        <v>70</v>
      </c>
      <c r="N43" s="61" t="s">
        <v>85</v>
      </c>
    </row>
    <row r="44" spans="1:14" x14ac:dyDescent="0.25">
      <c r="A44" s="49" t="s">
        <v>79</v>
      </c>
      <c r="B44" s="49" t="s">
        <v>42</v>
      </c>
      <c r="C44" s="50">
        <v>0</v>
      </c>
      <c r="D44" s="50">
        <v>0</v>
      </c>
      <c r="E44" s="37">
        <v>0</v>
      </c>
      <c r="F44" s="36">
        <v>70</v>
      </c>
      <c r="G44" s="50">
        <v>0</v>
      </c>
      <c r="H44" s="36">
        <v>53</v>
      </c>
      <c r="I44" s="50">
        <f>(Expenses45679436[[#This Row],[Kms]]*3)</f>
        <v>159</v>
      </c>
      <c r="J44" s="51"/>
      <c r="K44" s="51"/>
      <c r="L44" s="52">
        <f>Expenses45679436[[#This Row],[Kms Reimbursement]]+Expenses45679436[[#This Row],[Conferences and Seminars]]+Expenses45679436[[#This Row],[Meals &amp; Tips]]+Expenses45679436[[#This Row],[Ground 
Transportation 
(Gas, Rental Car, Taxi)]]+Expenses45679436[[#This Row],[Lodging]]+Expenses45679436[[#This Row],[Airfare]]</f>
        <v>229</v>
      </c>
      <c r="M44" s="53">
        <v>62</v>
      </c>
      <c r="N44" s="61"/>
    </row>
    <row r="45" spans="1:14" x14ac:dyDescent="0.25">
      <c r="A45" s="63" t="s">
        <v>80</v>
      </c>
      <c r="B45" s="63" t="s">
        <v>42</v>
      </c>
      <c r="C45" s="64">
        <v>0</v>
      </c>
      <c r="D45" s="64">
        <v>0</v>
      </c>
      <c r="E45" s="65">
        <v>0</v>
      </c>
      <c r="F45" s="36">
        <v>65</v>
      </c>
      <c r="G45" s="64">
        <v>0</v>
      </c>
      <c r="H45" s="36">
        <v>44</v>
      </c>
      <c r="I45" s="64">
        <f>(Expenses45679436[[#This Row],[Kms]]*3)</f>
        <v>132</v>
      </c>
      <c r="J45" s="66"/>
      <c r="K45" s="66"/>
      <c r="L45" s="68">
        <f>Expenses45679436[[#This Row],[Kms Reimbursement]]+Expenses45679436[[#This Row],[Conferences and Seminars]]+Expenses45679436[[#This Row],[Meals &amp; Tips]]+Expenses45679436[[#This Row],[Ground 
Transportation 
(Gas, Rental Car, Taxi)]]+Expenses45679436[[#This Row],[Lodging]]+Expenses45679436[[#This Row],[Airfare]]</f>
        <v>197</v>
      </c>
      <c r="M45" s="69">
        <v>60</v>
      </c>
      <c r="N45" s="67"/>
    </row>
    <row r="46" spans="1:14" x14ac:dyDescent="0.25">
      <c r="A46" s="55">
        <v>43503</v>
      </c>
      <c r="B46" s="49" t="s">
        <v>42</v>
      </c>
      <c r="C46" s="50">
        <v>0</v>
      </c>
      <c r="D46" s="50">
        <v>0</v>
      </c>
      <c r="E46" s="37">
        <v>0</v>
      </c>
      <c r="F46" s="36">
        <v>65</v>
      </c>
      <c r="G46" s="50">
        <v>0</v>
      </c>
      <c r="H46" s="36">
        <v>34</v>
      </c>
      <c r="I46" s="50">
        <f>(Expenses45679436[[#This Row],[Kms]]*3)</f>
        <v>102</v>
      </c>
      <c r="J46" s="51"/>
      <c r="K46" s="51"/>
      <c r="L46" s="52">
        <f>Expenses45679436[[#This Row],[Kms Reimbursement]]+Expenses45679436[[#This Row],[Conferences and Seminars]]+Expenses45679436[[#This Row],[Meals &amp; Tips]]+Expenses45679436[[#This Row],[Ground 
Transportation 
(Gas, Rental Car, Taxi)]]+Expenses45679436[[#This Row],[Lodging]]+Expenses45679436[[#This Row],[Airfare]]</f>
        <v>167</v>
      </c>
      <c r="M46" s="53">
        <v>80</v>
      </c>
      <c r="N46" s="61"/>
    </row>
    <row r="47" spans="1:14" x14ac:dyDescent="0.25">
      <c r="A47" s="55">
        <v>43531</v>
      </c>
      <c r="B47" s="49" t="s">
        <v>42</v>
      </c>
      <c r="C47" s="50">
        <v>0</v>
      </c>
      <c r="D47" s="50">
        <v>0</v>
      </c>
      <c r="E47" s="37">
        <v>0</v>
      </c>
      <c r="F47" s="36">
        <v>60</v>
      </c>
      <c r="G47" s="50">
        <v>0</v>
      </c>
      <c r="H47" s="36">
        <v>40</v>
      </c>
      <c r="I47" s="50">
        <f>(Expenses45679436[[#This Row],[Kms]]*3)</f>
        <v>120</v>
      </c>
      <c r="J47" s="51"/>
      <c r="K47" s="51"/>
      <c r="L47" s="52">
        <f>Expenses45679436[[#This Row],[Kms Reimbursement]]+Expenses45679436[[#This Row],[Conferences and Seminars]]+Expenses45679436[[#This Row],[Meals &amp; Tips]]+Expenses45679436[[#This Row],[Ground 
Transportation 
(Gas, Rental Car, Taxi)]]+Expenses45679436[[#This Row],[Lodging]]+Expenses45679436[[#This Row],[Airfare]]</f>
        <v>180</v>
      </c>
      <c r="M47" s="53">
        <v>49</v>
      </c>
      <c r="N47" s="61"/>
    </row>
    <row r="48" spans="1:14" x14ac:dyDescent="0.25">
      <c r="A48" s="55">
        <v>43562</v>
      </c>
      <c r="B48" s="49" t="s">
        <v>42</v>
      </c>
      <c r="C48" s="50">
        <v>0</v>
      </c>
      <c r="D48" s="50">
        <v>0</v>
      </c>
      <c r="E48" s="37">
        <v>0</v>
      </c>
      <c r="F48" s="36">
        <v>60</v>
      </c>
      <c r="G48" s="50">
        <v>0</v>
      </c>
      <c r="H48" s="36">
        <v>40</v>
      </c>
      <c r="I48" s="50">
        <f>(Expenses45679436[[#This Row],[Kms]]*3)</f>
        <v>120</v>
      </c>
      <c r="J48" s="51"/>
      <c r="K48" s="51"/>
      <c r="L48" s="52">
        <f>Expenses45679436[[#This Row],[Kms Reimbursement]]+Expenses45679436[[#This Row],[Conferences and Seminars]]+Expenses45679436[[#This Row],[Meals &amp; Tips]]+Expenses45679436[[#This Row],[Ground 
Transportation 
(Gas, Rental Car, Taxi)]]+Expenses45679436[[#This Row],[Lodging]]+Expenses45679436[[#This Row],[Airfare]]</f>
        <v>180</v>
      </c>
      <c r="M48" s="53">
        <v>48</v>
      </c>
      <c r="N48" s="61"/>
    </row>
    <row r="49" spans="1:14" x14ac:dyDescent="0.25">
      <c r="A49" s="55">
        <v>43592</v>
      </c>
      <c r="B49" s="49" t="s">
        <v>42</v>
      </c>
      <c r="C49" s="50">
        <v>0</v>
      </c>
      <c r="D49" s="50">
        <v>0</v>
      </c>
      <c r="E49" s="37">
        <v>0</v>
      </c>
      <c r="F49" s="36">
        <v>60</v>
      </c>
      <c r="G49" s="50">
        <v>0</v>
      </c>
      <c r="H49" s="36">
        <v>35</v>
      </c>
      <c r="I49" s="50">
        <f>(Expenses45679436[[#This Row],[Kms]]*3)</f>
        <v>105</v>
      </c>
      <c r="J49" s="51"/>
      <c r="K49" s="51"/>
      <c r="L49" s="52">
        <f>Expenses45679436[[#This Row],[Kms Reimbursement]]+Expenses45679436[[#This Row],[Conferences and Seminars]]+Expenses45679436[[#This Row],[Meals &amp; Tips]]+Expenses45679436[[#This Row],[Ground 
Transportation 
(Gas, Rental Car, Taxi)]]+Expenses45679436[[#This Row],[Lodging]]+Expenses45679436[[#This Row],[Airfare]]</f>
        <v>165</v>
      </c>
      <c r="M49" s="53">
        <v>50</v>
      </c>
      <c r="N49" s="61"/>
    </row>
    <row r="50" spans="1:14" x14ac:dyDescent="0.25">
      <c r="A50" s="55">
        <v>43684</v>
      </c>
      <c r="B50" s="49" t="s">
        <v>42</v>
      </c>
      <c r="C50" s="50">
        <v>0</v>
      </c>
      <c r="D50" s="50">
        <v>0</v>
      </c>
      <c r="E50" s="37">
        <v>0</v>
      </c>
      <c r="F50" s="36">
        <v>60</v>
      </c>
      <c r="G50" s="50">
        <v>0</v>
      </c>
      <c r="H50" s="36">
        <v>32</v>
      </c>
      <c r="I50" s="50">
        <f>(Expenses45679436[[#This Row],[Kms]]*3)</f>
        <v>96</v>
      </c>
      <c r="J50" s="51"/>
      <c r="K50" s="51"/>
      <c r="L50" s="52">
        <f>Expenses45679436[[#This Row],[Kms Reimbursement]]+Expenses45679436[[#This Row],[Conferences and Seminars]]+Expenses45679436[[#This Row],[Meals &amp; Tips]]+Expenses45679436[[#This Row],[Ground 
Transportation 
(Gas, Rental Car, Taxi)]]+Expenses45679436[[#This Row],[Lodging]]+Expenses45679436[[#This Row],[Airfare]]</f>
        <v>156</v>
      </c>
      <c r="M50" s="53">
        <v>46</v>
      </c>
      <c r="N50" s="61"/>
    </row>
    <row r="51" spans="1:14" x14ac:dyDescent="0.25">
      <c r="A51" s="55">
        <v>43715</v>
      </c>
      <c r="B51" s="49" t="s">
        <v>42</v>
      </c>
      <c r="C51" s="50">
        <v>0</v>
      </c>
      <c r="D51" s="50">
        <v>0</v>
      </c>
      <c r="E51" s="37">
        <v>0</v>
      </c>
      <c r="F51" s="36">
        <v>60</v>
      </c>
      <c r="G51" s="50">
        <v>0</v>
      </c>
      <c r="H51" s="36">
        <v>35</v>
      </c>
      <c r="I51" s="50">
        <f>(Expenses45679436[[#This Row],[Kms]]*3)</f>
        <v>105</v>
      </c>
      <c r="J51" s="51"/>
      <c r="K51" s="51"/>
      <c r="L51" s="52">
        <f>Expenses45679436[[#This Row],[Kms Reimbursement]]+Expenses45679436[[#This Row],[Conferences and Seminars]]+Expenses45679436[[#This Row],[Meals &amp; Tips]]+Expenses45679436[[#This Row],[Ground 
Transportation 
(Gas, Rental Car, Taxi)]]+Expenses45679436[[#This Row],[Lodging]]+Expenses45679436[[#This Row],[Airfare]]</f>
        <v>165</v>
      </c>
      <c r="M51" s="53">
        <v>45</v>
      </c>
      <c r="N51" s="61"/>
    </row>
    <row r="52" spans="1:14" x14ac:dyDescent="0.25">
      <c r="A52" s="55">
        <v>43745</v>
      </c>
      <c r="B52" s="49" t="s">
        <v>42</v>
      </c>
      <c r="C52" s="50">
        <v>0</v>
      </c>
      <c r="D52" s="50">
        <v>0</v>
      </c>
      <c r="E52" s="37">
        <v>0</v>
      </c>
      <c r="F52" s="36">
        <v>60</v>
      </c>
      <c r="G52" s="50">
        <v>0</v>
      </c>
      <c r="H52" s="36">
        <v>42</v>
      </c>
      <c r="I52" s="59">
        <f>(Expenses45679436[[#This Row],[Kms]]*3)</f>
        <v>126</v>
      </c>
      <c r="J52" s="51"/>
      <c r="K52" s="51"/>
      <c r="L52" s="52">
        <f>Expenses45679436[[#This Row],[Kms Reimbursement]]+Expenses45679436[[#This Row],[Conferences and Seminars]]+Expenses45679436[[#This Row],[Meals &amp; Tips]]+Expenses45679436[[#This Row],[Ground 
Transportation 
(Gas, Rental Car, Taxi)]]+Expenses45679436[[#This Row],[Lodging]]+Expenses45679436[[#This Row],[Airfare]]</f>
        <v>186</v>
      </c>
      <c r="M52" s="53">
        <v>51</v>
      </c>
      <c r="N52" s="61"/>
    </row>
    <row r="53" spans="1:14" x14ac:dyDescent="0.25">
      <c r="A53" s="55">
        <v>43776</v>
      </c>
      <c r="B53" s="49" t="s">
        <v>42</v>
      </c>
      <c r="C53" s="50">
        <v>0</v>
      </c>
      <c r="D53" s="50">
        <v>0</v>
      </c>
      <c r="E53" s="37">
        <v>0</v>
      </c>
      <c r="F53" s="36">
        <v>60</v>
      </c>
      <c r="G53" s="50">
        <v>0</v>
      </c>
      <c r="H53" s="36">
        <v>46</v>
      </c>
      <c r="I53" s="59">
        <f>(Expenses45679436[[#This Row],[Kms]]*3)</f>
        <v>138</v>
      </c>
      <c r="J53" s="51"/>
      <c r="K53" s="51"/>
      <c r="L53" s="52">
        <f>Expenses45679436[[#This Row],[Kms Reimbursement]]+Expenses45679436[[#This Row],[Conferences and Seminars]]+Expenses45679436[[#This Row],[Meals &amp; Tips]]+Expenses45679436[[#This Row],[Ground 
Transportation 
(Gas, Rental Car, Taxi)]]+Expenses45679436[[#This Row],[Lodging]]+Expenses45679436[[#This Row],[Airfare]]</f>
        <v>198</v>
      </c>
      <c r="M53" s="53">
        <v>48</v>
      </c>
      <c r="N53" s="61"/>
    </row>
    <row r="54" spans="1:14" x14ac:dyDescent="0.25">
      <c r="A54" s="55">
        <v>43806</v>
      </c>
      <c r="B54" s="49" t="s">
        <v>42</v>
      </c>
      <c r="C54" s="50">
        <v>0</v>
      </c>
      <c r="D54" s="50">
        <v>0</v>
      </c>
      <c r="E54" s="37">
        <v>0</v>
      </c>
      <c r="F54" s="36">
        <v>60</v>
      </c>
      <c r="G54" s="50">
        <v>0</v>
      </c>
      <c r="H54" s="36">
        <v>48</v>
      </c>
      <c r="I54" s="59">
        <f>(Expenses45679436[[#This Row],[Kms]]*3)</f>
        <v>144</v>
      </c>
      <c r="J54" s="51"/>
      <c r="K54" s="51"/>
      <c r="L54" s="52">
        <f>Expenses45679436[[#This Row],[Kms Reimbursement]]+Expenses45679436[[#This Row],[Conferences and Seminars]]+Expenses45679436[[#This Row],[Meals &amp; Tips]]+Expenses45679436[[#This Row],[Ground 
Transportation 
(Gas, Rental Car, Taxi)]]+Expenses45679436[[#This Row],[Lodging]]+Expenses45679436[[#This Row],[Airfare]]</f>
        <v>204</v>
      </c>
      <c r="M54" s="53">
        <v>53</v>
      </c>
      <c r="N54" s="61"/>
    </row>
    <row r="55" spans="1:14" x14ac:dyDescent="0.25">
      <c r="A55" s="29" t="s">
        <v>21</v>
      </c>
      <c r="B55" s="30"/>
      <c r="C55" s="31">
        <f>SUBTOTAL(109,Expenses45679436[Airfare])</f>
        <v>0</v>
      </c>
      <c r="D55" s="31">
        <f>SUBTOTAL(109,Expenses45679436[Lodging])</f>
        <v>0</v>
      </c>
      <c r="E55" s="32">
        <f>SUBTOTAL(109,Expenses45679436[Ground 
Transportation 
(Gas, Rental Car, Taxi)])</f>
        <v>0</v>
      </c>
      <c r="F55" s="31">
        <f>SUBTOTAL(109,Expenses45679436[Meals &amp; Tips])</f>
        <v>1140</v>
      </c>
      <c r="G55" s="31">
        <f>SUBTOTAL(109,Expenses45679436[Conferences and Seminars])</f>
        <v>0</v>
      </c>
      <c r="H55" s="31">
        <f>SUBTOTAL(109,Expenses45679436[Kms])</f>
        <v>763</v>
      </c>
      <c r="I55" s="31">
        <f>SUBTOTAL(109,Expenses45679436[Kms Reimbursement])</f>
        <v>2289</v>
      </c>
      <c r="J55" s="31"/>
      <c r="K55" s="33"/>
      <c r="L55" s="41">
        <f>SUBTOTAL(109,Expenses45679436[Total])</f>
        <v>3429</v>
      </c>
      <c r="M55" s="42"/>
      <c r="N55" s="62"/>
    </row>
    <row r="56" spans="1:14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129"/>
      <c r="L56" s="130"/>
    </row>
    <row r="57" spans="1:14" ht="18.75" x14ac:dyDescent="0.25">
      <c r="A57" s="7"/>
      <c r="B57" s="7"/>
      <c r="C57" s="7"/>
      <c r="D57" s="7"/>
      <c r="E57" s="7"/>
      <c r="F57" s="7"/>
      <c r="G57" s="7"/>
      <c r="H57" s="123" t="s">
        <v>22</v>
      </c>
      <c r="I57" s="123"/>
      <c r="J57" s="123"/>
      <c r="K57" s="131"/>
      <c r="L57" s="132"/>
    </row>
    <row r="58" spans="1:14" x14ac:dyDescent="0.25">
      <c r="K58" s="119"/>
      <c r="L58" s="120"/>
    </row>
    <row r="59" spans="1:14" ht="18.75" x14ac:dyDescent="0.25">
      <c r="H59" s="123" t="s">
        <v>23</v>
      </c>
      <c r="I59" s="123"/>
      <c r="J59" s="123"/>
      <c r="K59" s="121"/>
      <c r="L59" s="122"/>
    </row>
    <row r="64" spans="1:14" ht="28.5" x14ac:dyDescent="0.25">
      <c r="A64" s="1" t="s">
        <v>0</v>
      </c>
      <c r="B64" s="2"/>
      <c r="C64" s="2"/>
      <c r="D64" s="2"/>
      <c r="E64" s="2"/>
      <c r="F64" s="3"/>
      <c r="G64" s="3"/>
      <c r="H64" s="3"/>
      <c r="I64" s="4"/>
      <c r="J64" s="4"/>
      <c r="K64" s="4"/>
      <c r="L64" s="4"/>
    </row>
    <row r="66" spans="1:13" x14ac:dyDescent="0.25">
      <c r="A66" s="70" t="s">
        <v>1</v>
      </c>
      <c r="B66" s="71" t="s">
        <v>24</v>
      </c>
      <c r="C66" s="124" t="s">
        <v>2</v>
      </c>
      <c r="D66" s="125"/>
      <c r="E66" s="126"/>
      <c r="F66" s="133" t="s">
        <v>39</v>
      </c>
      <c r="G66" s="133"/>
      <c r="H66" s="124" t="s">
        <v>3</v>
      </c>
      <c r="I66" s="125"/>
      <c r="J66" s="125"/>
      <c r="K66" s="134"/>
      <c r="L66" s="134"/>
    </row>
    <row r="67" spans="1:13" x14ac:dyDescent="0.25">
      <c r="A67" s="7"/>
      <c r="B67" s="7"/>
      <c r="C67" s="7"/>
      <c r="D67" s="7"/>
      <c r="E67" s="7"/>
      <c r="F67" s="8"/>
      <c r="G67" s="9"/>
      <c r="H67" s="7"/>
      <c r="I67" s="7"/>
      <c r="J67" s="7"/>
      <c r="K67" s="10"/>
      <c r="L67" s="10"/>
    </row>
    <row r="68" spans="1:13" x14ac:dyDescent="0.25">
      <c r="A68" s="70" t="s">
        <v>4</v>
      </c>
      <c r="B68" s="71" t="s">
        <v>40</v>
      </c>
      <c r="C68" s="124" t="s">
        <v>5</v>
      </c>
      <c r="D68" s="125"/>
      <c r="E68" s="126"/>
      <c r="F68" s="135">
        <v>43694</v>
      </c>
      <c r="G68" s="136"/>
      <c r="H68" s="124" t="s">
        <v>6</v>
      </c>
      <c r="I68" s="125"/>
      <c r="J68" s="125"/>
      <c r="K68" s="128">
        <v>0</v>
      </c>
      <c r="L68" s="128"/>
    </row>
    <row r="69" spans="1:13" x14ac:dyDescent="0.25">
      <c r="A69" s="7"/>
      <c r="B69" s="11"/>
      <c r="C69" s="7"/>
      <c r="D69" s="7"/>
      <c r="E69" s="7"/>
      <c r="F69" s="7"/>
      <c r="G69" s="7"/>
      <c r="H69" s="7"/>
      <c r="I69" s="7"/>
      <c r="J69" s="7"/>
      <c r="K69" s="10"/>
      <c r="L69" s="10"/>
    </row>
    <row r="70" spans="1:13" x14ac:dyDescent="0.25">
      <c r="A70" s="70" t="s">
        <v>7</v>
      </c>
      <c r="B70" s="72" t="s">
        <v>41</v>
      </c>
      <c r="C70" s="124" t="s">
        <v>8</v>
      </c>
      <c r="D70" s="125"/>
      <c r="E70" s="126"/>
      <c r="F70" s="127"/>
      <c r="G70" s="127"/>
      <c r="H70" s="124" t="s">
        <v>9</v>
      </c>
      <c r="I70" s="125"/>
      <c r="J70" s="125"/>
      <c r="K70" s="128">
        <f>Expenses45679436[[#Totals],[Total]]-MileageRate</f>
        <v>3429</v>
      </c>
      <c r="L70" s="128"/>
    </row>
    <row r="71" spans="1:13" x14ac:dyDescent="0.25">
      <c r="A71" s="7"/>
      <c r="B71" s="9"/>
      <c r="C71" s="7"/>
      <c r="D71" s="7"/>
      <c r="E71" s="7"/>
      <c r="F71" s="7"/>
      <c r="G71" s="7"/>
      <c r="H71" s="7"/>
      <c r="I71" s="7"/>
      <c r="J71" s="7"/>
      <c r="K71" s="7"/>
      <c r="L71" s="7"/>
    </row>
    <row r="72" spans="1:13" ht="110.25" x14ac:dyDescent="0.25">
      <c r="A72" s="18" t="s">
        <v>10</v>
      </c>
      <c r="B72" s="19" t="s">
        <v>11</v>
      </c>
      <c r="C72" s="19" t="s">
        <v>12</v>
      </c>
      <c r="D72" s="19" t="s">
        <v>13</v>
      </c>
      <c r="E72" s="19" t="s">
        <v>14</v>
      </c>
      <c r="F72" s="19" t="s">
        <v>15</v>
      </c>
      <c r="G72" s="19" t="s">
        <v>16</v>
      </c>
      <c r="H72" s="19" t="s">
        <v>17</v>
      </c>
      <c r="I72" s="19" t="s">
        <v>18</v>
      </c>
      <c r="J72" s="19" t="s">
        <v>19</v>
      </c>
      <c r="K72" s="20" t="s">
        <v>20</v>
      </c>
      <c r="L72" s="21" t="s">
        <v>21</v>
      </c>
      <c r="M72" s="38" t="s">
        <v>51</v>
      </c>
    </row>
    <row r="73" spans="1:13" x14ac:dyDescent="0.25">
      <c r="A73" s="49" t="s">
        <v>91</v>
      </c>
      <c r="B73" s="49" t="s">
        <v>42</v>
      </c>
      <c r="C73" s="64">
        <v>0</v>
      </c>
      <c r="D73" s="64">
        <v>0</v>
      </c>
      <c r="E73" s="65">
        <v>0</v>
      </c>
      <c r="F73" s="36">
        <v>60</v>
      </c>
      <c r="G73" s="64">
        <v>0</v>
      </c>
      <c r="H73" s="36">
        <v>52</v>
      </c>
      <c r="I73" s="64" t="e">
        <f>(Expenses4567943[[#This Row],[Kms]]*3)</f>
        <v>#VALUE!</v>
      </c>
      <c r="J73" s="66"/>
      <c r="K73" s="66"/>
      <c r="L73" s="73" t="e">
        <f>Expenses4567943[[#This Row],[Kms Reimbursement]]+Expenses4567943[[#This Row],[Conferences and Seminars]]+Expenses4567943[[#This Row],[Meals &amp; Tips]]+Expenses4567943[[#This Row],[Ground 
Transportation 
(Gas, Rental Car, Taxi)]]+Expenses4567943[[#This Row],[Lodging]]+Expenses4567943[[#This Row],[Airfare]]</f>
        <v>#VALUE!</v>
      </c>
      <c r="M73" s="60">
        <v>55</v>
      </c>
    </row>
    <row r="74" spans="1:13" x14ac:dyDescent="0.25">
      <c r="A74" s="49" t="s">
        <v>88</v>
      </c>
      <c r="B74" s="49" t="s">
        <v>42</v>
      </c>
      <c r="C74" s="50">
        <v>0</v>
      </c>
      <c r="D74" s="50">
        <v>0</v>
      </c>
      <c r="E74" s="37">
        <v>0</v>
      </c>
      <c r="F74" s="36">
        <v>60</v>
      </c>
      <c r="G74" s="50">
        <v>0</v>
      </c>
      <c r="H74" s="36">
        <v>52</v>
      </c>
      <c r="I74" s="64" t="e">
        <f>(Expenses45679436[[#This Row],[Kms]]*3)</f>
        <v>#VALUE!</v>
      </c>
      <c r="J74" s="51"/>
      <c r="K74" s="51"/>
      <c r="L74" s="73" t="e">
        <f>Expenses45679436[[#This Row],[Kms Reimbursement]]+Expenses45679436[[#This Row],[Conferences and Seminars]]+Expenses45679436[[#This Row],[Meals &amp; Tips]]+Expenses45679436[[#This Row],[Ground 
Transportation 
(Gas, Rental Car, Taxi)]]+Expenses45679436[[#This Row],[Lodging]]+Expenses45679436[[#This Row],[Airfare]]</f>
        <v>#VALUE!</v>
      </c>
      <c r="M74" s="60">
        <v>59</v>
      </c>
    </row>
    <row r="75" spans="1:13" x14ac:dyDescent="0.25">
      <c r="A75" s="49" t="s">
        <v>89</v>
      </c>
      <c r="B75" s="49" t="s">
        <v>42</v>
      </c>
      <c r="C75" s="50">
        <v>0</v>
      </c>
      <c r="D75" s="50">
        <v>0</v>
      </c>
      <c r="E75" s="37">
        <v>0</v>
      </c>
      <c r="F75" s="36">
        <v>70</v>
      </c>
      <c r="G75" s="50">
        <v>0</v>
      </c>
      <c r="H75" s="36">
        <v>37</v>
      </c>
      <c r="I75" s="64" t="e">
        <f>(Expenses45679436[[#This Row],[Kms]]*3)</f>
        <v>#VALUE!</v>
      </c>
      <c r="J75" s="51"/>
      <c r="K75" s="51"/>
      <c r="L75" s="52" t="e">
        <f>Expenses45679436[[#This Row],[Kms Reimbursement]]+Expenses45679436[[#This Row],[Conferences and Seminars]]+Expenses45679436[[#This Row],[Meals &amp; Tips]]+Expenses45679436[[#This Row],[Ground 
Transportation 
(Gas, Rental Car, Taxi)]]+Expenses45679436[[#This Row],[Lodging]]+Expenses45679436[[#This Row],[Airfare]]</f>
        <v>#VALUE!</v>
      </c>
      <c r="M75" s="53">
        <v>53</v>
      </c>
    </row>
    <row r="76" spans="1:13" x14ac:dyDescent="0.25">
      <c r="A76" s="55">
        <v>43504</v>
      </c>
      <c r="B76" s="49" t="s">
        <v>42</v>
      </c>
      <c r="C76" s="50">
        <v>0</v>
      </c>
      <c r="D76" s="50">
        <v>0</v>
      </c>
      <c r="E76" s="37">
        <v>0</v>
      </c>
      <c r="F76" s="36">
        <v>70</v>
      </c>
      <c r="G76" s="50">
        <v>0</v>
      </c>
      <c r="H76" s="36">
        <v>42</v>
      </c>
      <c r="I76" s="64" t="e">
        <f>(Expenses45679436[[#This Row],[Kms]]*3)</f>
        <v>#VALUE!</v>
      </c>
      <c r="J76" s="51"/>
      <c r="K76" s="51"/>
      <c r="L76" s="52" t="e">
        <f>Expenses45679436[[#This Row],[Kms Reimbursement]]+Expenses45679436[[#This Row],[Conferences and Seminars]]+Expenses45679436[[#This Row],[Meals &amp; Tips]]+Expenses45679436[[#This Row],[Ground 
Transportation 
(Gas, Rental Car, Taxi)]]+Expenses45679436[[#This Row],[Lodging]]+Expenses45679436[[#This Row],[Airfare]]</f>
        <v>#VALUE!</v>
      </c>
      <c r="M76" s="53">
        <v>59</v>
      </c>
    </row>
    <row r="77" spans="1:13" x14ac:dyDescent="0.25">
      <c r="A77" s="55">
        <v>43654</v>
      </c>
      <c r="B77" s="49" t="s">
        <v>42</v>
      </c>
      <c r="C77" s="50">
        <v>0</v>
      </c>
      <c r="D77" s="50">
        <v>0</v>
      </c>
      <c r="E77" s="37">
        <v>0</v>
      </c>
      <c r="F77" s="36">
        <v>65</v>
      </c>
      <c r="G77" s="50">
        <v>0</v>
      </c>
      <c r="H77" s="36">
        <v>50</v>
      </c>
      <c r="I77" s="64" t="e">
        <f>(Expenses45679436[[#This Row],[Kms]]*3)</f>
        <v>#VALUE!</v>
      </c>
      <c r="J77" s="51"/>
      <c r="K77" s="51"/>
      <c r="L77" s="52" t="e">
        <f>Expenses45679436[[#This Row],[Kms Reimbursement]]+Expenses45679436[[#This Row],[Conferences and Seminars]]+Expenses45679436[[#This Row],[Meals &amp; Tips]]+Expenses45679436[[#This Row],[Ground 
Transportation 
(Gas, Rental Car, Taxi)]]+Expenses45679436[[#This Row],[Lodging]]+Expenses45679436[[#This Row],[Airfare]]</f>
        <v>#VALUE!</v>
      </c>
      <c r="M77" s="60">
        <v>49</v>
      </c>
    </row>
    <row r="78" spans="1:13" x14ac:dyDescent="0.25">
      <c r="A78" s="55">
        <v>43685</v>
      </c>
      <c r="B78" s="49" t="s">
        <v>42</v>
      </c>
      <c r="C78" s="50">
        <v>0</v>
      </c>
      <c r="D78" s="50">
        <v>0</v>
      </c>
      <c r="E78" s="37">
        <v>0</v>
      </c>
      <c r="F78" s="36">
        <v>65</v>
      </c>
      <c r="G78" s="50">
        <v>0</v>
      </c>
      <c r="H78" s="36">
        <v>40</v>
      </c>
      <c r="I78" s="64" t="e">
        <f>(Expenses45679436[[#This Row],[Kms]]*3)</f>
        <v>#VALUE!</v>
      </c>
      <c r="J78" s="51"/>
      <c r="K78" s="51"/>
      <c r="L78" s="52" t="e">
        <f>Expenses45679436[[#This Row],[Kms Reimbursement]]+Expenses45679436[[#This Row],[Conferences and Seminars]]+Expenses45679436[[#This Row],[Meals &amp; Tips]]+Expenses45679436[[#This Row],[Ground 
Transportation 
(Gas, Rental Car, Taxi)]]+Expenses45679436[[#This Row],[Lodging]]+Expenses45679436[[#This Row],[Airfare]]</f>
        <v>#VALUE!</v>
      </c>
      <c r="M78" s="60">
        <v>53</v>
      </c>
    </row>
    <row r="79" spans="1:13" x14ac:dyDescent="0.25">
      <c r="A79" s="55">
        <v>43716</v>
      </c>
      <c r="B79" s="49" t="s">
        <v>42</v>
      </c>
      <c r="C79" s="50">
        <v>0</v>
      </c>
      <c r="D79" s="50">
        <v>0</v>
      </c>
      <c r="E79" s="37">
        <v>0</v>
      </c>
      <c r="F79" s="36">
        <v>60</v>
      </c>
      <c r="G79" s="50">
        <v>0</v>
      </c>
      <c r="H79" s="36">
        <v>42</v>
      </c>
      <c r="I79" s="64" t="e">
        <f>(Expenses45679436[[#This Row],[Kms]]*3)</f>
        <v>#VALUE!</v>
      </c>
      <c r="J79" s="51"/>
      <c r="K79" s="51"/>
      <c r="L79" s="52" t="e">
        <f>Expenses45679436[[#This Row],[Kms Reimbursement]]+Expenses45679436[[#This Row],[Conferences and Seminars]]+Expenses45679436[[#This Row],[Meals &amp; Tips]]+Expenses45679436[[#This Row],[Ground 
Transportation 
(Gas, Rental Car, Taxi)]]+Expenses45679436[[#This Row],[Lodging]]+Expenses45679436[[#This Row],[Airfare]]</f>
        <v>#VALUE!</v>
      </c>
      <c r="M79" s="53">
        <v>50</v>
      </c>
    </row>
    <row r="80" spans="1:13" x14ac:dyDescent="0.25">
      <c r="A80" s="55">
        <v>43807</v>
      </c>
      <c r="B80" s="49" t="s">
        <v>42</v>
      </c>
      <c r="C80" s="50">
        <v>0</v>
      </c>
      <c r="D80" s="50">
        <v>0</v>
      </c>
      <c r="E80" s="37">
        <v>0</v>
      </c>
      <c r="F80" s="36">
        <v>70</v>
      </c>
      <c r="G80" s="50">
        <v>0</v>
      </c>
      <c r="H80" s="36">
        <v>51</v>
      </c>
      <c r="I80" s="64" t="e">
        <f>(Expenses45679436[[#This Row],[Kms]]*3)</f>
        <v>#VALUE!</v>
      </c>
      <c r="J80" s="51"/>
      <c r="K80" s="51"/>
      <c r="L80" s="52" t="e">
        <f>Expenses45679436[[#This Row],[Kms Reimbursement]]+Expenses45679436[[#This Row],[Conferences and Seminars]]+Expenses45679436[[#This Row],[Meals &amp; Tips]]+Expenses45679436[[#This Row],[Ground 
Transportation 
(Gas, Rental Car, Taxi)]]+Expenses45679436[[#This Row],[Lodging]]+Expenses45679436[[#This Row],[Airfare]]</f>
        <v>#VALUE!</v>
      </c>
      <c r="M80" s="60">
        <v>55</v>
      </c>
    </row>
    <row r="81" spans="1:13" x14ac:dyDescent="0.25">
      <c r="A81" s="55" t="s">
        <v>90</v>
      </c>
      <c r="B81" s="49" t="s">
        <v>42</v>
      </c>
      <c r="C81" s="50">
        <v>0</v>
      </c>
      <c r="D81" s="50">
        <v>0</v>
      </c>
      <c r="E81" s="37">
        <v>0</v>
      </c>
      <c r="F81" s="36">
        <v>70</v>
      </c>
      <c r="G81" s="50">
        <v>0</v>
      </c>
      <c r="H81" s="36">
        <v>53</v>
      </c>
      <c r="I81" s="64" t="e">
        <f>(Expenses45679436[[#This Row],[Kms]]*3)</f>
        <v>#VALUE!</v>
      </c>
      <c r="J81" s="51"/>
      <c r="K81" s="51"/>
      <c r="L81" s="52" t="e">
        <f>Expenses45679436[[#This Row],[Kms Reimbursement]]+Expenses45679436[[#This Row],[Conferences and Seminars]]+Expenses45679436[[#This Row],[Meals &amp; Tips]]+Expenses45679436[[#This Row],[Ground 
Transportation 
(Gas, Rental Car, Taxi)]]+Expenses45679436[[#This Row],[Lodging]]+Expenses45679436[[#This Row],[Airfare]]</f>
        <v>#VALUE!</v>
      </c>
      <c r="M81" s="53">
        <v>50</v>
      </c>
    </row>
    <row r="82" spans="1:13" x14ac:dyDescent="0.25">
      <c r="A82" s="55" t="s">
        <v>92</v>
      </c>
      <c r="B82" s="63" t="s">
        <v>42</v>
      </c>
      <c r="C82" s="64">
        <v>0</v>
      </c>
      <c r="D82" s="64">
        <v>0</v>
      </c>
      <c r="E82" s="65">
        <v>0</v>
      </c>
      <c r="F82" s="36">
        <v>65</v>
      </c>
      <c r="G82" s="64">
        <v>0</v>
      </c>
      <c r="H82" s="36">
        <v>44</v>
      </c>
      <c r="I82" s="64" t="e">
        <f>(Expenses45679436[[#This Row],[Kms]]*3)</f>
        <v>#VALUE!</v>
      </c>
      <c r="J82" s="66"/>
      <c r="K82" s="66"/>
      <c r="L82" s="68" t="e">
        <f>Expenses45679436[[#This Row],[Kms Reimbursement]]+Expenses45679436[[#This Row],[Conferences and Seminars]]+Expenses45679436[[#This Row],[Meals &amp; Tips]]+Expenses45679436[[#This Row],[Ground 
Transportation 
(Gas, Rental Car, Taxi)]]+Expenses45679436[[#This Row],[Lodging]]+Expenses45679436[[#This Row],[Airfare]]</f>
        <v>#VALUE!</v>
      </c>
      <c r="M82" s="53">
        <v>50</v>
      </c>
    </row>
    <row r="83" spans="1:13" x14ac:dyDescent="0.25">
      <c r="A83" s="55" t="s">
        <v>93</v>
      </c>
      <c r="B83" s="49" t="s">
        <v>42</v>
      </c>
      <c r="C83" s="50">
        <v>0</v>
      </c>
      <c r="D83" s="50">
        <v>0</v>
      </c>
      <c r="E83" s="37">
        <v>0</v>
      </c>
      <c r="F83" s="36">
        <v>65</v>
      </c>
      <c r="G83" s="50">
        <v>0</v>
      </c>
      <c r="H83" s="36">
        <v>34</v>
      </c>
      <c r="I83" s="50" t="e">
        <f>(Expenses45679436[[#This Row],[Kms]]*3)</f>
        <v>#VALUE!</v>
      </c>
      <c r="J83" s="51"/>
      <c r="K83" s="51"/>
      <c r="L83" s="52" t="e">
        <f>Expenses45679436[[#This Row],[Kms Reimbursement]]+Expenses45679436[[#This Row],[Conferences and Seminars]]+Expenses45679436[[#This Row],[Meals &amp; Tips]]+Expenses45679436[[#This Row],[Ground 
Transportation 
(Gas, Rental Car, Taxi)]]+Expenses45679436[[#This Row],[Lodging]]+Expenses45679436[[#This Row],[Airfare]]</f>
        <v>#VALUE!</v>
      </c>
      <c r="M83" s="53">
        <v>52</v>
      </c>
    </row>
    <row r="84" spans="1:13" x14ac:dyDescent="0.25">
      <c r="A84" s="55" t="s">
        <v>94</v>
      </c>
      <c r="B84" s="49" t="s">
        <v>42</v>
      </c>
      <c r="C84" s="50">
        <v>0</v>
      </c>
      <c r="D84" s="50">
        <v>0</v>
      </c>
      <c r="E84" s="37">
        <v>0</v>
      </c>
      <c r="F84" s="36">
        <v>60</v>
      </c>
      <c r="G84" s="50">
        <v>0</v>
      </c>
      <c r="H84" s="36">
        <v>40</v>
      </c>
      <c r="I84" s="50" t="e">
        <f>(Expenses45679436[[#This Row],[Kms]]*3)</f>
        <v>#VALUE!</v>
      </c>
      <c r="J84" s="51"/>
      <c r="K84" s="51"/>
      <c r="L84" s="52" t="e">
        <f>Expenses45679436[[#This Row],[Kms Reimbursement]]+Expenses45679436[[#This Row],[Conferences and Seminars]]+Expenses45679436[[#This Row],[Meals &amp; Tips]]+Expenses45679436[[#This Row],[Ground 
Transportation 
(Gas, Rental Car, Taxi)]]+Expenses45679436[[#This Row],[Lodging]]+Expenses45679436[[#This Row],[Airfare]]</f>
        <v>#VALUE!</v>
      </c>
      <c r="M84" s="53">
        <v>55</v>
      </c>
    </row>
    <row r="85" spans="1:13" x14ac:dyDescent="0.25">
      <c r="A85" s="74" t="s">
        <v>21</v>
      </c>
      <c r="B85" s="75"/>
      <c r="C85" s="76">
        <f>SUBTOTAL(109,Expenses45679436[Airfare])</f>
        <v>0</v>
      </c>
      <c r="D85" s="76">
        <f>SUBTOTAL(109,Expenses45679436[Lodging])</f>
        <v>0</v>
      </c>
      <c r="E85" s="77">
        <f>SUBTOTAL(109,Expenses45679436[Ground 
Transportation 
(Gas, Rental Car, Taxi)])</f>
        <v>0</v>
      </c>
      <c r="F85" s="76">
        <f>SUBTOTAL(109,Expenses45679436[Meals &amp; Tips])</f>
        <v>1140</v>
      </c>
      <c r="G85" s="76">
        <f>SUBTOTAL(109,Expenses45679436[Conferences and Seminars])</f>
        <v>0</v>
      </c>
      <c r="H85" s="76">
        <f>SUBTOTAL(109,Expenses45679436[Kms])</f>
        <v>763</v>
      </c>
      <c r="I85" s="76">
        <f>SUBTOTAL(109,Expenses45679436[Kms Reimbursement])</f>
        <v>2289</v>
      </c>
      <c r="J85" s="76"/>
      <c r="K85" s="42"/>
      <c r="L85" s="41">
        <f>SUBTOTAL(109,Expenses45679436[Total])</f>
        <v>3429</v>
      </c>
      <c r="M85" s="42"/>
    </row>
    <row r="86" spans="1:13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129"/>
      <c r="L86" s="130"/>
    </row>
    <row r="87" spans="1:13" ht="18.75" x14ac:dyDescent="0.25">
      <c r="A87" s="7"/>
      <c r="B87" s="7"/>
      <c r="C87" s="7"/>
      <c r="D87" s="7"/>
      <c r="E87" s="7"/>
      <c r="F87" s="7"/>
      <c r="G87" s="7"/>
      <c r="H87" s="123" t="s">
        <v>22</v>
      </c>
      <c r="I87" s="123"/>
      <c r="J87" s="123"/>
      <c r="K87" s="131"/>
      <c r="L87" s="132"/>
    </row>
    <row r="88" spans="1:13" x14ac:dyDescent="0.25">
      <c r="K88" s="119"/>
      <c r="L88" s="120"/>
    </row>
    <row r="89" spans="1:13" ht="18.75" x14ac:dyDescent="0.25">
      <c r="H89" s="123" t="s">
        <v>23</v>
      </c>
      <c r="I89" s="123"/>
      <c r="J89" s="123"/>
      <c r="K89" s="121"/>
      <c r="L89" s="122"/>
    </row>
  </sheetData>
  <mergeCells count="48">
    <mergeCell ref="K88:L89"/>
    <mergeCell ref="H89:J89"/>
    <mergeCell ref="C70:E70"/>
    <mergeCell ref="F70:G70"/>
    <mergeCell ref="H70:J70"/>
    <mergeCell ref="K70:L70"/>
    <mergeCell ref="K86:L87"/>
    <mergeCell ref="H87:J87"/>
    <mergeCell ref="C66:E66"/>
    <mergeCell ref="F66:G66"/>
    <mergeCell ref="H66:J66"/>
    <mergeCell ref="K66:L66"/>
    <mergeCell ref="C68:E68"/>
    <mergeCell ref="F68:G68"/>
    <mergeCell ref="H68:J68"/>
    <mergeCell ref="K68:L68"/>
    <mergeCell ref="K58:L59"/>
    <mergeCell ref="H59:J59"/>
    <mergeCell ref="C34:E34"/>
    <mergeCell ref="F34:G34"/>
    <mergeCell ref="H34:J34"/>
    <mergeCell ref="K34:L34"/>
    <mergeCell ref="K56:L57"/>
    <mergeCell ref="H57:J57"/>
    <mergeCell ref="C30:E30"/>
    <mergeCell ref="F30:G30"/>
    <mergeCell ref="H30:J30"/>
    <mergeCell ref="K30:L30"/>
    <mergeCell ref="C32:E32"/>
    <mergeCell ref="F32:G32"/>
    <mergeCell ref="H32:J32"/>
    <mergeCell ref="K32:L32"/>
    <mergeCell ref="C3:E3"/>
    <mergeCell ref="F3:G3"/>
    <mergeCell ref="H3:J3"/>
    <mergeCell ref="K3:L3"/>
    <mergeCell ref="C5:E5"/>
    <mergeCell ref="F5:G5"/>
    <mergeCell ref="H5:J5"/>
    <mergeCell ref="K5:L5"/>
    <mergeCell ref="K21:L22"/>
    <mergeCell ref="H22:J22"/>
    <mergeCell ref="C7:E7"/>
    <mergeCell ref="F7:G7"/>
    <mergeCell ref="H7:J7"/>
    <mergeCell ref="K7:L7"/>
    <mergeCell ref="K19:L20"/>
    <mergeCell ref="H20:J20"/>
  </mergeCells>
  <phoneticPr fontId="15" type="noConversion"/>
  <dataValidations count="27">
    <dataValidation allowBlank="1" showInputMessage="1" showErrorMessage="1" prompt="Worksheet title is in this cell. Enter Travel details in cells B3 to L7" sqref="A1:E1 A28:E28 A64:E64" xr:uid="{91BCEF83-98A4-46D3-9D4D-CA301DBF9B00}"/>
    <dataValidation allowBlank="1" showInputMessage="1" showErrorMessage="1" prompt="Period is automatically updated in cell at right based on entries in Expenses Table, below" sqref="A7 A34 A70" xr:uid="{7463C6CC-5823-41D0-817C-3BAF24476E7C}"/>
    <dataValidation allowBlank="1" showInputMessage="1" showErrorMessage="1" prompt="Enter Department in this cell" sqref="B5 B32 B68" xr:uid="{FA7579B6-0FE7-4F58-BDA6-8E8116770802}"/>
    <dataValidation allowBlank="1" showInputMessage="1" showErrorMessage="1" prompt="Enter Department in cell at right" sqref="A5 A32 A68" xr:uid="{B533B5D6-3B71-4D30-8636-050C097951A5}"/>
    <dataValidation allowBlank="1" showInputMessage="1" showErrorMessage="1" prompt="Enter Name in this cell" sqref="B3 B30 B66" xr:uid="{40BF911D-43AE-40D1-A405-7332EB8E8D15}"/>
    <dataValidation allowBlank="1" showInputMessage="1" showErrorMessage="1" prompt="Enter Name in cell at right" sqref="A3 A30 A66" xr:uid="{28DC11AC-5256-49C6-A46C-1047ECF8136A}"/>
    <dataValidation type="custom" errorStyle="warning" allowBlank="1" showInputMessage="1" showErrorMessage="1" error="This cell should not be overwitten. Overwriting this cell would break calculations in this worksheet" prompt="Period is automatically updated based on entries in Expense table, below" sqref="B7 B34 B70" xr:uid="{3AA071F0-4930-4262-8BFD-CD7A5F55FAA8}">
      <formula1>LEN(B7)=""</formula1>
    </dataValidation>
    <dataValidation allowBlank="1" showInputMessage="1" showErrorMessage="1" prompt="Enter Date of Submission in this cell" sqref="F5 F7 F32 F34 F68 F70" xr:uid="{7CB3C3A2-92B5-4E0D-AB40-6EAD610A271F}"/>
    <dataValidation allowBlank="1" showInputMessage="1" showErrorMessage="1" prompt="Enter expense report Date Submitted in cell at right" sqref="C5 C7 C32 C34 C68 C70" xr:uid="{847CD594-E586-4646-9B42-71FF795C7B1E}"/>
    <dataValidation allowBlank="1" showInputMessage="1" showErrorMessage="1" prompt="Enter Authorized Person’s Name in this cell" sqref="F3:G3 F30:G30 F66:G66" xr:uid="{0041D62A-288C-4F9F-955E-45D1388D7994}"/>
    <dataValidation allowBlank="1" showInputMessage="1" showErrorMessage="1" prompt="Enter expenses Authorized By name in cell at right" sqref="C3 C30 C66" xr:uid="{A1DFA911-B643-4302-885D-A0B26C0A5792}"/>
    <dataValidation allowBlank="1" showInputMessage="1" showErrorMessage="1" prompt="Total Reimbursement Due is automatically calculated in cell at right" sqref="H7 H20 H22 H34 H57 H59 H70 H87 H89" xr:uid="{11B34A27-8B7A-4417-ACEA-CC0915A9C034}"/>
    <dataValidation allowBlank="1" showInputMessage="1" showErrorMessage="1" prompt="Enter Per Mile Reimbursement in cell at right" sqref="H5 H3 H32 H30 H68 H66" xr:uid="{E2E2B5D6-F2A1-456A-9DBF-5F274E0A2BE1}"/>
    <dataValidation allowBlank="1" showInputMessage="1" showErrorMessage="1" prompt="Enter Per Mile Reimbursement in this cell" sqref="K5 K3 K32 K30 K68 K66" xr:uid="{239BFC34-D667-4E78-A83B-EB23B430F2BD}"/>
    <dataValidation allowBlank="1" showInputMessage="1" showErrorMessage="1" prompt="Total Reimbursement Due is automatically calculated in this cell" sqref="K7 K34 K70" xr:uid="{D7522037-E43D-487C-B8BE-29E358FDE115}"/>
    <dataValidation allowBlank="1" showInputMessage="1" showErrorMessage="1" prompt="The Total for each row is automatically calculated in this column under this heading" sqref="L9:L17 L36:L54 L72:L84" xr:uid="{7F74B263-F8D4-4317-BE3A-863A43313FB0}"/>
    <dataValidation allowBlank="1" showInputMessage="1" showErrorMessage="1" prompt="Enter Currency Exchange Rate in this column under this heading" sqref="K9:K17 K36:K54 K72:K84" xr:uid="{349D1D5F-662A-41F8-83AE-B3DD8A082621}"/>
    <dataValidation allowBlank="1" showInputMessage="1" showErrorMessage="1" prompt="Enter  amount for Miscellaneous expenses in this column under this heading" sqref="J9:J17 J36:J54 J72:J84" xr:uid="{9658FA89-3505-4FDB-B7EA-FF131FCFDE99}"/>
    <dataValidation allowBlank="1" showInputMessage="1" showErrorMessage="1" prompt="Mileage Reimbursement is automatically calculated in this column under this heading" sqref="I9:I17 I36:I54 I72:I84" xr:uid="{7DF4952A-C19D-4DD6-BDA6-7A38FDC0F183}"/>
    <dataValidation allowBlank="1" showInputMessage="1" showErrorMessage="1" prompt="Enter Miles in this column under this heading" sqref="H9:H17 H36:H54 H72:H84" xr:uid="{4D38F613-4359-4232-8080-E4B94D5229BB}"/>
    <dataValidation allowBlank="1" showInputMessage="1" showErrorMessage="1" prompt="Enter amount for Seminars &amp; Conferences in this column under this heading" sqref="G9 G36 G72" xr:uid="{B405E457-F661-4109-AF3B-69AB4323583B}"/>
    <dataValidation allowBlank="1" showInputMessage="1" showErrorMessage="1" prompt="Enter  amount for Meals &amp; Tips in this column under this heading" sqref="F9:F17 F36:F54 F72:F84" xr:uid="{58997322-92C0-4218-87CB-7853A0E46873}"/>
    <dataValidation allowBlank="1" showInputMessage="1" showErrorMessage="1" prompt="Enter  amount for Ground Transportation in this column under this heading" sqref="E9:E17 E36:E54 E72:E84" xr:uid="{34FFD732-F0CD-4C4C-B3C2-AB697C4E8FEB}"/>
    <dataValidation allowBlank="1" showInputMessage="1" showErrorMessage="1" prompt="Enter amount for Lodging in this column under this heading" sqref="D9 D36 D72" xr:uid="{1B87EBA3-2F58-4436-9A64-B53A880540D2}"/>
    <dataValidation allowBlank="1" showInputMessage="1" showErrorMessage="1" prompt="Enter amount for Airfare in this column under this heading" sqref="C9:C17 D10:D17 G10:G17 D37:D41 C36:C41 G37:G54 C41:D54 G73:G84 C72 C73:D84" xr:uid="{48EF7AEA-2DAD-436E-9283-B1D8868990B3}"/>
    <dataValidation allowBlank="1" showInputMessage="1" showErrorMessage="1" prompt="Enter Description of Expense in this column under this heading" sqref="B9:B17 B36:B54 B72:B84" xr:uid="{AB499379-54EE-4204-833B-FB75D046D345}"/>
    <dataValidation allowBlank="1" showInputMessage="1" showErrorMessage="1" prompt="Enter expense Date in this column under this heading " sqref="A9:A17 A36:A54 A72:A84" xr:uid="{3DD86215-4643-4CAF-A831-CC1106ED669B}"/>
  </dataValidations>
  <printOptions horizontalCentered="1" verticalCentered="1"/>
  <pageMargins left="0" right="0" top="0" bottom="0" header="0" footer="0"/>
  <pageSetup paperSize="9" scale="95" orientation="landscape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28AB1-92DE-40AA-B338-0917D8CDF9C8}">
  <dimension ref="A1:M32"/>
  <sheetViews>
    <sheetView topLeftCell="A13" workbookViewId="0">
      <selection activeCell="L23" sqref="L23"/>
    </sheetView>
  </sheetViews>
  <sheetFormatPr defaultRowHeight="15.75" x14ac:dyDescent="0.25"/>
  <cols>
    <col min="1" max="1" width="11.75" customWidth="1"/>
    <col min="2" max="2" width="16.625" customWidth="1"/>
    <col min="6" max="6" width="9.375" customWidth="1"/>
    <col min="8" max="8" width="8.25" customWidth="1"/>
    <col min="9" max="9" width="9.25" customWidth="1"/>
    <col min="10" max="10" width="5.25" customWidth="1"/>
    <col min="11" max="11" width="6.875" customWidth="1"/>
    <col min="12" max="12" width="11.875" bestFit="1" customWidth="1"/>
  </cols>
  <sheetData>
    <row r="1" spans="1:13" ht="28.5" x14ac:dyDescent="0.25">
      <c r="A1" s="1" t="s">
        <v>0</v>
      </c>
      <c r="B1" s="2"/>
      <c r="C1" s="2"/>
      <c r="D1" s="2"/>
      <c r="E1" s="2"/>
      <c r="F1" s="3"/>
      <c r="G1" s="3"/>
      <c r="H1" s="3"/>
      <c r="I1" s="4"/>
      <c r="J1" s="4"/>
      <c r="K1" s="4"/>
      <c r="L1" s="4"/>
    </row>
    <row r="3" spans="1:13" x14ac:dyDescent="0.25">
      <c r="A3" s="70" t="s">
        <v>1</v>
      </c>
      <c r="B3" s="71" t="s">
        <v>24</v>
      </c>
      <c r="C3" s="124" t="s">
        <v>2</v>
      </c>
      <c r="D3" s="125"/>
      <c r="E3" s="126"/>
      <c r="F3" s="133" t="s">
        <v>39</v>
      </c>
      <c r="G3" s="133"/>
      <c r="H3" s="124" t="s">
        <v>3</v>
      </c>
      <c r="I3" s="125"/>
      <c r="J3" s="125"/>
      <c r="K3" s="134"/>
      <c r="L3" s="134"/>
    </row>
    <row r="4" spans="1:13" x14ac:dyDescent="0.25">
      <c r="A4" s="7"/>
      <c r="B4" s="7"/>
      <c r="C4" s="7"/>
      <c r="D4" s="7"/>
      <c r="E4" s="7"/>
      <c r="F4" s="8"/>
      <c r="G4" s="9"/>
      <c r="H4" s="7"/>
      <c r="I4" s="7"/>
      <c r="J4" s="7"/>
      <c r="K4" s="10"/>
      <c r="L4" s="10"/>
    </row>
    <row r="5" spans="1:13" x14ac:dyDescent="0.25">
      <c r="A5" s="70" t="s">
        <v>4</v>
      </c>
      <c r="B5" s="71" t="s">
        <v>40</v>
      </c>
      <c r="C5" s="124" t="s">
        <v>5</v>
      </c>
      <c r="D5" s="125"/>
      <c r="E5" s="126"/>
      <c r="F5" s="135">
        <v>43694</v>
      </c>
      <c r="G5" s="136"/>
      <c r="H5" s="124" t="s">
        <v>6</v>
      </c>
      <c r="I5" s="125"/>
      <c r="J5" s="125"/>
      <c r="K5" s="128">
        <v>0</v>
      </c>
      <c r="L5" s="128"/>
    </row>
    <row r="6" spans="1:13" x14ac:dyDescent="0.25">
      <c r="A6" s="7"/>
      <c r="B6" s="11"/>
      <c r="C6" s="7"/>
      <c r="D6" s="7"/>
      <c r="E6" s="7"/>
      <c r="F6" s="7"/>
      <c r="G6" s="7"/>
      <c r="H6" s="7"/>
      <c r="I6" s="7"/>
      <c r="J6" s="7"/>
      <c r="K6" s="10"/>
      <c r="L6" s="10"/>
    </row>
    <row r="7" spans="1:13" x14ac:dyDescent="0.25">
      <c r="A7" s="70" t="s">
        <v>7</v>
      </c>
      <c r="B7" s="72" t="s">
        <v>41</v>
      </c>
      <c r="C7" s="124" t="s">
        <v>8</v>
      </c>
      <c r="D7" s="125"/>
      <c r="E7" s="126"/>
      <c r="F7" s="127"/>
      <c r="G7" s="127"/>
      <c r="H7" s="124" t="s">
        <v>9</v>
      </c>
      <c r="I7" s="125"/>
      <c r="J7" s="125"/>
      <c r="K7" s="128">
        <f>Expenses456794368[[#Totals],[Total]]-MileageRate</f>
        <v>3549</v>
      </c>
      <c r="L7" s="128"/>
    </row>
    <row r="8" spans="1:13" ht="9" customHeight="1" x14ac:dyDescent="0.25">
      <c r="A8" s="7"/>
      <c r="B8" s="9"/>
      <c r="C8" s="7"/>
      <c r="D8" s="7"/>
      <c r="E8" s="7"/>
      <c r="F8" s="7"/>
      <c r="G8" s="7"/>
      <c r="H8" s="7"/>
      <c r="I8" s="7"/>
      <c r="J8" s="7"/>
      <c r="K8" s="7"/>
      <c r="L8" s="7"/>
    </row>
    <row r="9" spans="1:13" ht="34.5" customHeight="1" x14ac:dyDescent="0.25">
      <c r="A9" s="18" t="s">
        <v>10</v>
      </c>
      <c r="B9" s="19" t="s">
        <v>11</v>
      </c>
      <c r="C9" s="19" t="s">
        <v>12</v>
      </c>
      <c r="D9" s="19" t="s">
        <v>13</v>
      </c>
      <c r="E9" s="19" t="s">
        <v>14</v>
      </c>
      <c r="F9" s="19" t="s">
        <v>15</v>
      </c>
      <c r="G9" s="19" t="s">
        <v>16</v>
      </c>
      <c r="H9" s="19" t="s">
        <v>17</v>
      </c>
      <c r="I9" s="19" t="s">
        <v>18</v>
      </c>
      <c r="J9" s="19" t="s">
        <v>19</v>
      </c>
      <c r="K9" s="20" t="s">
        <v>20</v>
      </c>
      <c r="L9" s="21" t="s">
        <v>21</v>
      </c>
      <c r="M9" s="38" t="s">
        <v>51</v>
      </c>
    </row>
    <row r="10" spans="1:13" ht="18.75" customHeight="1" x14ac:dyDescent="0.25">
      <c r="A10" s="49" t="s">
        <v>88</v>
      </c>
      <c r="B10" s="49" t="s">
        <v>42</v>
      </c>
      <c r="C10" s="50">
        <v>0</v>
      </c>
      <c r="D10" s="50">
        <v>0</v>
      </c>
      <c r="E10" s="37">
        <v>0</v>
      </c>
      <c r="F10" s="36">
        <v>70</v>
      </c>
      <c r="G10" s="50">
        <v>0</v>
      </c>
      <c r="H10" s="36">
        <v>52</v>
      </c>
      <c r="I10" s="50">
        <f>(Expenses456794368[[#This Row],[Kms]]*3)</f>
        <v>156</v>
      </c>
      <c r="J10" s="51"/>
      <c r="K10" s="51"/>
      <c r="L10" s="52">
        <f>Expenses456794368[[#This Row],[Kms Reimbursement]]+Expenses456794368[[#This Row],[Conferences and Seminars]]+Expenses456794368[[#This Row],[Meals &amp; Tips]]+Expenses456794368[[#This Row],[Ground 
Transportation 
(Gas, Rental Car, Taxi)]]+Expenses456794368[[#This Row],[Lodging]]+Expenses456794368[[#This Row],[Airfare]]</f>
        <v>226</v>
      </c>
      <c r="M10" s="53">
        <v>59</v>
      </c>
    </row>
    <row r="11" spans="1:13" ht="18.75" customHeight="1" x14ac:dyDescent="0.25">
      <c r="A11" s="49" t="s">
        <v>89</v>
      </c>
      <c r="B11" s="49" t="s">
        <v>42</v>
      </c>
      <c r="C11" s="50">
        <v>0</v>
      </c>
      <c r="D11" s="50">
        <v>0</v>
      </c>
      <c r="E11" s="37">
        <v>0</v>
      </c>
      <c r="F11" s="36">
        <v>70</v>
      </c>
      <c r="G11" s="50">
        <v>0</v>
      </c>
      <c r="H11" s="36">
        <v>42</v>
      </c>
      <c r="I11" s="50">
        <f>(Expenses456794368[[#This Row],[Kms]]*3)</f>
        <v>126</v>
      </c>
      <c r="J11" s="51"/>
      <c r="K11" s="51"/>
      <c r="L11" s="52">
        <f>Expenses456794368[[#This Row],[Kms Reimbursement]]+Expenses456794368[[#This Row],[Conferences and Seminars]]+Expenses456794368[[#This Row],[Meals &amp; Tips]]+Expenses456794368[[#This Row],[Ground 
Transportation 
(Gas, Rental Car, Taxi)]]+Expenses456794368[[#This Row],[Lodging]]+Expenses456794368[[#This Row],[Airfare]]</f>
        <v>196</v>
      </c>
      <c r="M11" s="53">
        <v>53</v>
      </c>
    </row>
    <row r="12" spans="1:13" ht="18.75" customHeight="1" x14ac:dyDescent="0.25">
      <c r="A12" s="49" t="s">
        <v>106</v>
      </c>
      <c r="B12" s="49" t="s">
        <v>42</v>
      </c>
      <c r="C12" s="50">
        <v>0</v>
      </c>
      <c r="D12" s="50">
        <v>0</v>
      </c>
      <c r="E12" s="37">
        <v>0</v>
      </c>
      <c r="F12" s="36">
        <v>70</v>
      </c>
      <c r="G12" s="50">
        <v>0</v>
      </c>
      <c r="H12" s="36">
        <v>42</v>
      </c>
      <c r="I12" s="50">
        <f>(Expenses456794368[[#This Row],[Kms]]*3)</f>
        <v>126</v>
      </c>
      <c r="J12" s="51"/>
      <c r="K12" s="51"/>
      <c r="L12" s="52">
        <f>Expenses456794368[[#This Row],[Kms Reimbursement]]+Expenses456794368[[#This Row],[Conferences and Seminars]]+Expenses456794368[[#This Row],[Meals &amp; Tips]]+Expenses456794368[[#This Row],[Ground 
Transportation 
(Gas, Rental Car, Taxi)]]+Expenses456794368[[#This Row],[Lodging]]+Expenses456794368[[#This Row],[Airfare]]</f>
        <v>196</v>
      </c>
      <c r="M12" s="53">
        <v>53</v>
      </c>
    </row>
    <row r="13" spans="1:13" ht="18.75" customHeight="1" x14ac:dyDescent="0.25">
      <c r="A13" s="49" t="s">
        <v>107</v>
      </c>
      <c r="B13" s="49" t="s">
        <v>42</v>
      </c>
      <c r="C13" s="50">
        <v>0</v>
      </c>
      <c r="D13" s="50">
        <v>0</v>
      </c>
      <c r="E13" s="37">
        <v>0</v>
      </c>
      <c r="F13" s="36">
        <v>70</v>
      </c>
      <c r="G13" s="50">
        <v>0</v>
      </c>
      <c r="H13" s="36">
        <v>42</v>
      </c>
      <c r="I13" s="50">
        <f>(Expenses456794368[[#This Row],[Kms]]*3)</f>
        <v>126</v>
      </c>
      <c r="J13" s="51"/>
      <c r="K13" s="51"/>
      <c r="L13" s="52">
        <f>Expenses456794368[[#This Row],[Kms Reimbursement]]+Expenses456794368[[#This Row],[Conferences and Seminars]]+Expenses456794368[[#This Row],[Meals &amp; Tips]]+Expenses456794368[[#This Row],[Ground 
Transportation 
(Gas, Rental Car, Taxi)]]+Expenses456794368[[#This Row],[Lodging]]+Expenses456794368[[#This Row],[Airfare]]</f>
        <v>196</v>
      </c>
      <c r="M13" s="53">
        <v>53</v>
      </c>
    </row>
    <row r="14" spans="1:13" ht="18.75" customHeight="1" x14ac:dyDescent="0.25">
      <c r="A14" s="55">
        <v>43473</v>
      </c>
      <c r="B14" s="49" t="s">
        <v>42</v>
      </c>
      <c r="C14" s="50">
        <v>0</v>
      </c>
      <c r="D14" s="50">
        <v>0</v>
      </c>
      <c r="E14" s="37">
        <v>0</v>
      </c>
      <c r="F14" s="36">
        <v>65</v>
      </c>
      <c r="G14" s="50">
        <v>0</v>
      </c>
      <c r="H14" s="36">
        <v>50</v>
      </c>
      <c r="I14" s="50">
        <f>(Expenses456794368[[#This Row],[Kms]]*3)</f>
        <v>150</v>
      </c>
      <c r="J14" s="51"/>
      <c r="K14" s="51"/>
      <c r="L14" s="52">
        <f>Expenses456794368[[#This Row],[Kms Reimbursement]]+Expenses456794368[[#This Row],[Conferences and Seminars]]+Expenses456794368[[#This Row],[Meals &amp; Tips]]+Expenses456794368[[#This Row],[Ground 
Transportation 
(Gas, Rental Car, Taxi)]]+Expenses456794368[[#This Row],[Lodging]]+Expenses456794368[[#This Row],[Airfare]]</f>
        <v>215</v>
      </c>
      <c r="M14" s="53">
        <v>48</v>
      </c>
    </row>
    <row r="15" spans="1:13" ht="18.75" customHeight="1" x14ac:dyDescent="0.25">
      <c r="A15" s="55">
        <v>43504</v>
      </c>
      <c r="B15" s="49" t="s">
        <v>42</v>
      </c>
      <c r="C15" s="50">
        <v>0</v>
      </c>
      <c r="D15" s="50">
        <v>0</v>
      </c>
      <c r="E15" s="37">
        <v>0</v>
      </c>
      <c r="F15" s="36">
        <v>65</v>
      </c>
      <c r="G15" s="50">
        <v>0</v>
      </c>
      <c r="H15" s="36">
        <v>50</v>
      </c>
      <c r="I15" s="50">
        <f>(Expenses456794368[[#This Row],[Kms]]*3)</f>
        <v>150</v>
      </c>
      <c r="J15" s="51"/>
      <c r="K15" s="51"/>
      <c r="L15" s="52">
        <f>Expenses456794368[[#This Row],[Kms Reimbursement]]+Expenses456794368[[#This Row],[Conferences and Seminars]]+Expenses456794368[[#This Row],[Meals &amp; Tips]]+Expenses456794368[[#This Row],[Ground 
Transportation 
(Gas, Rental Car, Taxi)]]+Expenses456794368[[#This Row],[Lodging]]+Expenses456794368[[#This Row],[Airfare]]</f>
        <v>215</v>
      </c>
      <c r="M15" s="53">
        <v>59</v>
      </c>
    </row>
    <row r="16" spans="1:13" ht="18.75" customHeight="1" x14ac:dyDescent="0.25">
      <c r="A16" s="55">
        <v>43593</v>
      </c>
      <c r="B16" s="49" t="s">
        <v>42</v>
      </c>
      <c r="C16" s="50">
        <v>0</v>
      </c>
      <c r="D16" s="50">
        <v>0</v>
      </c>
      <c r="E16" s="37">
        <v>0</v>
      </c>
      <c r="F16" s="36">
        <v>65</v>
      </c>
      <c r="G16" s="50">
        <v>0</v>
      </c>
      <c r="H16" s="36">
        <v>40</v>
      </c>
      <c r="I16" s="50">
        <f>(Expenses456794368[[#This Row],[Kms]]*3)</f>
        <v>120</v>
      </c>
      <c r="J16" s="51"/>
      <c r="K16" s="51"/>
      <c r="L16" s="52">
        <f>Expenses456794368[[#This Row],[Kms Reimbursement]]+Expenses456794368[[#This Row],[Conferences and Seminars]]+Expenses456794368[[#This Row],[Meals &amp; Tips]]+Expenses456794368[[#This Row],[Ground 
Transportation 
(Gas, Rental Car, Taxi)]]+Expenses456794368[[#This Row],[Lodging]]+Expenses456794368[[#This Row],[Airfare]]</f>
        <v>185</v>
      </c>
      <c r="M16" s="53">
        <v>49</v>
      </c>
    </row>
    <row r="17" spans="1:13" ht="18.75" customHeight="1" x14ac:dyDescent="0.25">
      <c r="A17" s="55">
        <v>43624</v>
      </c>
      <c r="B17" s="49" t="s">
        <v>42</v>
      </c>
      <c r="C17" s="50">
        <v>0</v>
      </c>
      <c r="D17" s="50">
        <v>0</v>
      </c>
      <c r="E17" s="37">
        <v>0</v>
      </c>
      <c r="F17" s="36">
        <v>65</v>
      </c>
      <c r="G17" s="50">
        <v>0</v>
      </c>
      <c r="H17" s="36">
        <v>40</v>
      </c>
      <c r="I17" s="50">
        <f>(Expenses456794368[[#This Row],[Kms]]*3)</f>
        <v>120</v>
      </c>
      <c r="J17" s="51"/>
      <c r="K17" s="51"/>
      <c r="L17" s="52">
        <f>Expenses456794368[[#This Row],[Kms Reimbursement]]+Expenses456794368[[#This Row],[Conferences and Seminars]]+Expenses456794368[[#This Row],[Meals &amp; Tips]]+Expenses456794368[[#This Row],[Ground 
Transportation 
(Gas, Rental Car, Taxi)]]+Expenses456794368[[#This Row],[Lodging]]+Expenses456794368[[#This Row],[Airfare]]</f>
        <v>185</v>
      </c>
      <c r="M17" s="53">
        <v>49</v>
      </c>
    </row>
    <row r="18" spans="1:13" ht="18.75" customHeight="1" x14ac:dyDescent="0.25">
      <c r="A18" s="55">
        <v>43654</v>
      </c>
      <c r="B18" s="49" t="s">
        <v>42</v>
      </c>
      <c r="C18" s="50">
        <v>0</v>
      </c>
      <c r="D18" s="50">
        <v>0</v>
      </c>
      <c r="E18" s="37">
        <v>0</v>
      </c>
      <c r="F18" s="36">
        <v>65</v>
      </c>
      <c r="G18" s="50">
        <v>0</v>
      </c>
      <c r="H18" s="36">
        <v>40</v>
      </c>
      <c r="I18" s="50">
        <f>(Expenses456794368[[#This Row],[Kms]]*3)</f>
        <v>120</v>
      </c>
      <c r="J18" s="51"/>
      <c r="K18" s="51"/>
      <c r="L18" s="52">
        <f>Expenses456794368[[#This Row],[Kms Reimbursement]]+Expenses456794368[[#This Row],[Conferences and Seminars]]+Expenses456794368[[#This Row],[Meals &amp; Tips]]+Expenses456794368[[#This Row],[Ground 
Transportation 
(Gas, Rental Car, Taxi)]]+Expenses456794368[[#This Row],[Lodging]]+Expenses456794368[[#This Row],[Airfare]]</f>
        <v>185</v>
      </c>
      <c r="M18" s="53">
        <v>48</v>
      </c>
    </row>
    <row r="19" spans="1:13" ht="18.75" customHeight="1" x14ac:dyDescent="0.25">
      <c r="A19" s="55">
        <v>43685</v>
      </c>
      <c r="B19" s="49" t="s">
        <v>42</v>
      </c>
      <c r="C19" s="50">
        <v>0</v>
      </c>
      <c r="D19" s="50">
        <v>0</v>
      </c>
      <c r="E19" s="37">
        <v>0</v>
      </c>
      <c r="F19" s="36">
        <v>60</v>
      </c>
      <c r="G19" s="50">
        <v>0</v>
      </c>
      <c r="H19" s="36">
        <v>42</v>
      </c>
      <c r="I19" s="50">
        <f>(Expenses456794368[[#This Row],[Kms]]*3)</f>
        <v>126</v>
      </c>
      <c r="J19" s="51"/>
      <c r="K19" s="51"/>
      <c r="L19" s="52">
        <f>Expenses456794368[[#This Row],[Kms Reimbursement]]+Expenses456794368[[#This Row],[Conferences and Seminars]]+Expenses456794368[[#This Row],[Meals &amp; Tips]]+Expenses456794368[[#This Row],[Ground 
Transportation 
(Gas, Rental Car, Taxi)]]+Expenses456794368[[#This Row],[Lodging]]+Expenses456794368[[#This Row],[Airfare]]</f>
        <v>186</v>
      </c>
      <c r="M19" s="53">
        <v>53</v>
      </c>
    </row>
    <row r="20" spans="1:13" ht="18.75" customHeight="1" x14ac:dyDescent="0.25">
      <c r="A20" s="55">
        <v>43716</v>
      </c>
      <c r="B20" s="49" t="s">
        <v>42</v>
      </c>
      <c r="C20" s="50">
        <v>0</v>
      </c>
      <c r="D20" s="50">
        <v>0</v>
      </c>
      <c r="E20" s="37">
        <v>0</v>
      </c>
      <c r="F20" s="36">
        <v>70</v>
      </c>
      <c r="G20" s="50">
        <v>0</v>
      </c>
      <c r="H20" s="36">
        <v>51</v>
      </c>
      <c r="I20" s="50">
        <f>(Expenses456794368[[#This Row],[Kms]]*3)</f>
        <v>153</v>
      </c>
      <c r="J20" s="51"/>
      <c r="K20" s="51"/>
      <c r="L20" s="52">
        <f>Expenses456794368[[#This Row],[Kms Reimbursement]]+Expenses456794368[[#This Row],[Conferences and Seminars]]+Expenses456794368[[#This Row],[Meals &amp; Tips]]+Expenses456794368[[#This Row],[Ground 
Transportation 
(Gas, Rental Car, Taxi)]]+Expenses456794368[[#This Row],[Lodging]]+Expenses456794368[[#This Row],[Airfare]]</f>
        <v>223</v>
      </c>
      <c r="M20" s="53">
        <v>50</v>
      </c>
    </row>
    <row r="21" spans="1:13" ht="18.75" customHeight="1" x14ac:dyDescent="0.25">
      <c r="A21" s="55">
        <v>43807</v>
      </c>
      <c r="B21" s="49" t="s">
        <v>42</v>
      </c>
      <c r="C21" s="50">
        <v>0</v>
      </c>
      <c r="D21" s="50">
        <v>0</v>
      </c>
      <c r="E21" s="37">
        <v>0</v>
      </c>
      <c r="F21" s="36">
        <v>70</v>
      </c>
      <c r="G21" s="50">
        <v>0</v>
      </c>
      <c r="H21" s="36">
        <v>53</v>
      </c>
      <c r="I21" s="50">
        <f>(Expenses456794368[[#This Row],[Kms]]*3)</f>
        <v>159</v>
      </c>
      <c r="J21" s="51"/>
      <c r="K21" s="51"/>
      <c r="L21" s="52">
        <f>Expenses456794368[[#This Row],[Kms Reimbursement]]+Expenses456794368[[#This Row],[Conferences and Seminars]]+Expenses456794368[[#This Row],[Meals &amp; Tips]]+Expenses456794368[[#This Row],[Ground 
Transportation 
(Gas, Rental Car, Taxi)]]+Expenses456794368[[#This Row],[Lodging]]+Expenses456794368[[#This Row],[Airfare]]</f>
        <v>229</v>
      </c>
      <c r="M21" s="53">
        <v>55</v>
      </c>
    </row>
    <row r="22" spans="1:13" ht="18.75" customHeight="1" x14ac:dyDescent="0.25">
      <c r="A22" s="55" t="s">
        <v>90</v>
      </c>
      <c r="B22" s="49" t="s">
        <v>42</v>
      </c>
      <c r="C22" s="50">
        <v>0</v>
      </c>
      <c r="D22" s="50">
        <v>0</v>
      </c>
      <c r="E22" s="37">
        <v>0</v>
      </c>
      <c r="F22" s="36">
        <v>70</v>
      </c>
      <c r="G22" s="50">
        <v>0</v>
      </c>
      <c r="H22" s="36">
        <v>49</v>
      </c>
      <c r="I22" s="59">
        <f>(Expenses456794368[[#This Row],[Kms]]*3)</f>
        <v>147</v>
      </c>
      <c r="J22" s="51"/>
      <c r="K22" s="51"/>
      <c r="L22" s="52">
        <f>Expenses456794368[[#This Row],[Kms Reimbursement]]+Expenses456794368[[#This Row],[Conferences and Seminars]]+Expenses456794368[[#This Row],[Meals &amp; Tips]]+Expenses456794368[[#This Row],[Ground 
Transportation 
(Gas, Rental Car, Taxi)]]+Expenses456794368[[#This Row],[Lodging]]+Expenses456794368[[#This Row],[Airfare]]</f>
        <v>217</v>
      </c>
      <c r="M22" s="53">
        <v>50</v>
      </c>
    </row>
    <row r="23" spans="1:13" ht="18.75" customHeight="1" x14ac:dyDescent="0.25">
      <c r="A23" s="55" t="s">
        <v>92</v>
      </c>
      <c r="B23" s="49" t="s">
        <v>42</v>
      </c>
      <c r="C23" s="50">
        <v>0</v>
      </c>
      <c r="D23" s="50">
        <v>0</v>
      </c>
      <c r="E23" s="37">
        <v>0</v>
      </c>
      <c r="F23" s="36">
        <v>70</v>
      </c>
      <c r="G23" s="50">
        <v>0</v>
      </c>
      <c r="H23" s="36">
        <v>53</v>
      </c>
      <c r="I23" s="59">
        <f>(Expenses456794368[[#This Row],[Kms]]*3)</f>
        <v>159</v>
      </c>
      <c r="J23" s="51"/>
      <c r="K23" s="51"/>
      <c r="L23" s="52">
        <f>Expenses456794368[[#This Row],[Kms Reimbursement]]+Expenses456794368[[#This Row],[Conferences and Seminars]]+Expenses456794368[[#This Row],[Meals &amp; Tips]]+Expenses456794368[[#This Row],[Ground 
Transportation 
(Gas, Rental Car, Taxi)]]+Expenses456794368[[#This Row],[Lodging]]+Expenses456794368[[#This Row],[Airfare]]</f>
        <v>229</v>
      </c>
      <c r="M23" s="53">
        <v>50</v>
      </c>
    </row>
    <row r="24" spans="1:13" ht="18.75" customHeight="1" x14ac:dyDescent="0.25">
      <c r="A24" s="55" t="s">
        <v>93</v>
      </c>
      <c r="B24" s="49" t="s">
        <v>42</v>
      </c>
      <c r="C24" s="50">
        <v>0</v>
      </c>
      <c r="D24" s="50">
        <v>0</v>
      </c>
      <c r="E24" s="37">
        <v>0</v>
      </c>
      <c r="F24" s="36">
        <v>70</v>
      </c>
      <c r="G24" s="50">
        <v>0</v>
      </c>
      <c r="H24" s="36">
        <v>50</v>
      </c>
      <c r="I24" s="59">
        <f>(Expenses456794368[[#This Row],[Kms]]*3)</f>
        <v>150</v>
      </c>
      <c r="J24" s="51"/>
      <c r="K24" s="51"/>
      <c r="L24" s="52">
        <f>Expenses456794368[[#This Row],[Kms Reimbursement]]+Expenses456794368[[#This Row],[Conferences and Seminars]]+Expenses456794368[[#This Row],[Meals &amp; Tips]]+Expenses456794368[[#This Row],[Ground 
Transportation 
(Gas, Rental Car, Taxi)]]+Expenses456794368[[#This Row],[Lodging]]+Expenses456794368[[#This Row],[Airfare]]</f>
        <v>220</v>
      </c>
      <c r="M24" s="53">
        <v>52</v>
      </c>
    </row>
    <row r="25" spans="1:13" ht="18.75" customHeight="1" x14ac:dyDescent="0.25">
      <c r="A25" s="55" t="s">
        <v>96</v>
      </c>
      <c r="B25" s="49" t="s">
        <v>42</v>
      </c>
      <c r="C25" s="50">
        <v>0</v>
      </c>
      <c r="D25" s="50">
        <v>0</v>
      </c>
      <c r="E25" s="37">
        <v>0</v>
      </c>
      <c r="F25" s="36">
        <v>70</v>
      </c>
      <c r="G25" s="50">
        <v>0</v>
      </c>
      <c r="H25" s="36">
        <v>50</v>
      </c>
      <c r="I25" s="59">
        <f>(Expenses456794368[[#This Row],[Kms]]*3)</f>
        <v>150</v>
      </c>
      <c r="J25" s="51"/>
      <c r="K25" s="51"/>
      <c r="L25" s="52">
        <f>Expenses456794368[[#This Row],[Kms Reimbursement]]+Expenses456794368[[#This Row],[Conferences and Seminars]]+Expenses456794368[[#This Row],[Meals &amp; Tips]]+Expenses456794368[[#This Row],[Ground 
Transportation 
(Gas, Rental Car, Taxi)]]+Expenses456794368[[#This Row],[Lodging]]+Expenses456794368[[#This Row],[Airfare]]</f>
        <v>220</v>
      </c>
      <c r="M25" s="53">
        <v>49</v>
      </c>
    </row>
    <row r="26" spans="1:13" ht="18.75" customHeight="1" x14ac:dyDescent="0.25">
      <c r="A26" s="55" t="s">
        <v>97</v>
      </c>
      <c r="B26" s="49" t="s">
        <v>42</v>
      </c>
      <c r="C26" s="50">
        <v>0</v>
      </c>
      <c r="D26" s="50">
        <v>0</v>
      </c>
      <c r="E26" s="37">
        <v>0</v>
      </c>
      <c r="F26" s="36">
        <v>70</v>
      </c>
      <c r="G26" s="50">
        <v>0</v>
      </c>
      <c r="H26" s="36">
        <v>52</v>
      </c>
      <c r="I26" s="59">
        <f>(Expenses456794368[[#This Row],[Kms]]*3)</f>
        <v>156</v>
      </c>
      <c r="J26" s="51"/>
      <c r="K26" s="51"/>
      <c r="L26" s="52">
        <f>Expenses456794368[[#This Row],[Kms Reimbursement]]+Expenses456794368[[#This Row],[Conferences and Seminars]]+Expenses456794368[[#This Row],[Meals &amp; Tips]]+Expenses456794368[[#This Row],[Ground 
Transportation 
(Gas, Rental Car, Taxi)]]+Expenses456794368[[#This Row],[Lodging]]+Expenses456794368[[#This Row],[Airfare]]</f>
        <v>226</v>
      </c>
      <c r="M26" s="53">
        <v>52</v>
      </c>
    </row>
    <row r="27" spans="1:13" ht="18.75" customHeight="1" x14ac:dyDescent="0.25">
      <c r="A27" s="29" t="s">
        <v>21</v>
      </c>
      <c r="B27" s="30"/>
      <c r="C27" s="31">
        <f>SUBTOTAL(109,Expenses456794368[Airfare])</f>
        <v>0</v>
      </c>
      <c r="D27" s="31">
        <f>SUBTOTAL(109,Expenses456794368[Lodging])</f>
        <v>0</v>
      </c>
      <c r="E27" s="32">
        <f>SUBTOTAL(109,Expenses456794368[Ground 
Transportation 
(Gas, Rental Car, Taxi)])</f>
        <v>0</v>
      </c>
      <c r="F27" s="31">
        <f>SUBTOTAL(109,Expenses456794368[Meals &amp; Tips])</f>
        <v>1155</v>
      </c>
      <c r="G27" s="31">
        <f>SUBTOTAL(109,Expenses456794368[Conferences and Seminars])</f>
        <v>0</v>
      </c>
      <c r="H27" s="31">
        <f>SUBTOTAL(109,Expenses456794368[Kms])</f>
        <v>798</v>
      </c>
      <c r="I27" s="31">
        <f>SUBTOTAL(109,Expenses456794368[Kms Reimbursement])</f>
        <v>2394</v>
      </c>
      <c r="J27" s="31"/>
      <c r="K27" s="33"/>
      <c r="L27" s="41">
        <f>SUBTOTAL(109,Expenses456794368[Total])</f>
        <v>3549</v>
      </c>
      <c r="M27" s="42"/>
    </row>
    <row r="28" spans="1:13" ht="14.25" customHeight="1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129"/>
      <c r="L28" s="130"/>
    </row>
    <row r="29" spans="1:13" ht="11.25" customHeight="1" x14ac:dyDescent="0.25">
      <c r="A29" s="7"/>
      <c r="B29" s="7"/>
      <c r="C29" s="7"/>
      <c r="D29" s="7"/>
      <c r="E29" s="7"/>
      <c r="F29" s="7"/>
      <c r="G29" s="7"/>
      <c r="H29" s="123" t="s">
        <v>22</v>
      </c>
      <c r="I29" s="123"/>
      <c r="J29" s="123"/>
      <c r="K29" s="131"/>
      <c r="L29" s="132"/>
    </row>
    <row r="30" spans="1:13" x14ac:dyDescent="0.25">
      <c r="K30" s="119"/>
      <c r="L30" s="120"/>
    </row>
    <row r="31" spans="1:13" ht="13.5" customHeight="1" x14ac:dyDescent="0.25">
      <c r="H31" s="123" t="s">
        <v>23</v>
      </c>
      <c r="I31" s="123"/>
      <c r="J31" s="123"/>
      <c r="K31" s="121"/>
      <c r="L31" s="122"/>
      <c r="M31" t="s">
        <v>95</v>
      </c>
    </row>
    <row r="32" spans="1:13" ht="9" customHeight="1" x14ac:dyDescent="0.25"/>
  </sheetData>
  <mergeCells count="16">
    <mergeCell ref="K30:L31"/>
    <mergeCell ref="H31:J31"/>
    <mergeCell ref="C7:E7"/>
    <mergeCell ref="F7:G7"/>
    <mergeCell ref="H7:J7"/>
    <mergeCell ref="K7:L7"/>
    <mergeCell ref="K28:L29"/>
    <mergeCell ref="H29:J29"/>
    <mergeCell ref="C3:E3"/>
    <mergeCell ref="F3:G3"/>
    <mergeCell ref="H3:J3"/>
    <mergeCell ref="K3:L3"/>
    <mergeCell ref="C5:E5"/>
    <mergeCell ref="F5:G5"/>
    <mergeCell ref="H5:J5"/>
    <mergeCell ref="K5:L5"/>
  </mergeCells>
  <dataValidations count="27">
    <dataValidation allowBlank="1" showInputMessage="1" showErrorMessage="1" prompt="Enter amount for Airfare in this column under this heading" sqref="C9 C10:D26 G10:G26" xr:uid="{AD2418E0-E387-40E5-92E8-5A00DDED9B16}"/>
    <dataValidation allowBlank="1" showInputMessage="1" showErrorMessage="1" prompt="Enter amount for Lodging in this column under this heading" sqref="D9" xr:uid="{E8A425FD-2B4A-4277-A545-784BA6E296D0}"/>
    <dataValidation allowBlank="1" showInputMessage="1" showErrorMessage="1" prompt="Enter amount for Seminars &amp; Conferences in this column under this heading" sqref="G9" xr:uid="{98BE0A6B-B04F-433D-B9E3-952DAEC3E3C9}"/>
    <dataValidation allowBlank="1" showInputMessage="1" showErrorMessage="1" prompt="Total Reimbursement Due is automatically calculated in this cell" sqref="K7" xr:uid="{34B43B44-DB45-44DF-A7E8-CD90D63579C2}"/>
    <dataValidation allowBlank="1" showInputMessage="1" showErrorMessage="1" prompt="Enter Per Mile Reimbursement in this cell" sqref="K5 K3" xr:uid="{2DB53CDB-0E6F-4665-9128-1CC7E9603C34}"/>
    <dataValidation allowBlank="1" showInputMessage="1" showErrorMessage="1" prompt="Enter Per Mile Reimbursement in cell at right" sqref="H5 H3" xr:uid="{ADB74427-B2B2-44F3-B431-6E1930C0DF47}"/>
    <dataValidation allowBlank="1" showInputMessage="1" showErrorMessage="1" prompt="Total Reimbursement Due is automatically calculated in cell at right" sqref="H7 H29 H31" xr:uid="{80ECA5C4-A565-44F2-920B-F3635314152C}"/>
    <dataValidation allowBlank="1" showInputMessage="1" showErrorMessage="1" prompt="Enter expenses Authorized By name in cell at right" sqref="C3" xr:uid="{11F4D955-1E20-496C-8F62-78FD37310931}"/>
    <dataValidation allowBlank="1" showInputMessage="1" showErrorMessage="1" prompt="Enter Authorized Person’s Name in this cell" sqref="F3:G3" xr:uid="{0496C456-B017-41C1-A558-159DB44CA29A}"/>
    <dataValidation allowBlank="1" showInputMessage="1" showErrorMessage="1" prompt="Enter expense report Date Submitted in cell at right" sqref="C5 C7" xr:uid="{412CF163-4DCE-426F-88C2-1E1869054650}"/>
    <dataValidation allowBlank="1" showInputMessage="1" showErrorMessage="1" prompt="Enter Date of Submission in this cell" sqref="F5 F7" xr:uid="{237A6DF6-B0F6-4A00-86B8-2BDF7FDEA859}"/>
    <dataValidation type="custom" errorStyle="warning" allowBlank="1" showInputMessage="1" showErrorMessage="1" error="This cell should not be overwitten. Overwriting this cell would break calculations in this worksheet" prompt="Period is automatically updated based on entries in Expense table, below" sqref="B7" xr:uid="{28D71FED-4C97-45AE-A558-EE1E669064FF}">
      <formula1>LEN(B7)=""</formula1>
    </dataValidation>
    <dataValidation allowBlank="1" showInputMessage="1" showErrorMessage="1" prompt="Enter Name in cell at right" sqref="A3" xr:uid="{4A8B80E9-DDEA-4BE0-94B4-2CFD1515A827}"/>
    <dataValidation allowBlank="1" showInputMessage="1" showErrorMessage="1" prompt="Enter Name in this cell" sqref="B3" xr:uid="{94DCB814-9E8D-4BB6-8E0B-A011B9F39C82}"/>
    <dataValidation allowBlank="1" showInputMessage="1" showErrorMessage="1" prompt="Enter Department in cell at right" sqref="A5" xr:uid="{3C1F8F31-A371-46F3-A8C4-5CCC04682CD0}"/>
    <dataValidation allowBlank="1" showInputMessage="1" showErrorMessage="1" prompt="Enter Department in this cell" sqref="B5" xr:uid="{94EFF8CE-1BD5-4B64-8A60-DBD3E549EFB2}"/>
    <dataValidation allowBlank="1" showInputMessage="1" showErrorMessage="1" prompt="Period is automatically updated in cell at right based on entries in Expenses Table, below" sqref="A7" xr:uid="{5A725B32-316C-4F01-A931-A9A18D58B8D9}"/>
    <dataValidation allowBlank="1" showInputMessage="1" showErrorMessage="1" prompt="Worksheet title is in this cell. Enter Travel details in cells B3 to L7" sqref="A1:E1" xr:uid="{C4ECB667-EFF6-4C8F-8B0D-6907E4511E53}"/>
    <dataValidation allowBlank="1" showInputMessage="1" showErrorMessage="1" prompt="Enter expense Date in this column under this heading " sqref="A9:A26" xr:uid="{92B01890-CC5A-49F2-B8BE-E5C5170CB4BC}"/>
    <dataValidation allowBlank="1" showInputMessage="1" showErrorMessage="1" prompt="Enter Description of Expense in this column under this heading" sqref="B9:B26" xr:uid="{F54EE2AF-CFA1-4BA8-9E33-C29FAEBE90A3}"/>
    <dataValidation allowBlank="1" showInputMessage="1" showErrorMessage="1" prompt="Enter  amount for Ground Transportation in this column under this heading" sqref="E9:E26" xr:uid="{DC042DB6-2514-455B-81AD-70EDED8B35A2}"/>
    <dataValidation allowBlank="1" showInputMessage="1" showErrorMessage="1" prompt="Enter  amount for Meals &amp; Tips in this column under this heading" sqref="F9:F26" xr:uid="{681F1761-0C9C-4695-80E8-77F8A6161870}"/>
    <dataValidation allowBlank="1" showInputMessage="1" showErrorMessage="1" prompt="Enter Miles in this column under this heading" sqref="H9:H26" xr:uid="{4780E59C-AF97-4F24-91F2-FBE8BD348F18}"/>
    <dataValidation allowBlank="1" showInputMessage="1" showErrorMessage="1" prompt="Mileage Reimbursement is automatically calculated in this column under this heading" sqref="I9:I26" xr:uid="{363DB858-A70B-4321-9E70-467CC40669F3}"/>
    <dataValidation allowBlank="1" showInputMessage="1" showErrorMessage="1" prompt="Enter  amount for Miscellaneous expenses in this column under this heading" sqref="J9:J26" xr:uid="{8C8F129F-4BC3-4AB0-9E60-7D02EAE6CFBA}"/>
    <dataValidation allowBlank="1" showInputMessage="1" showErrorMessage="1" prompt="Enter Currency Exchange Rate in this column under this heading" sqref="K9:K26" xr:uid="{E5700DFE-65B1-43EC-BD88-B2B3D7550551}"/>
    <dataValidation allowBlank="1" showInputMessage="1" showErrorMessage="1" prompt="The Total for each row is automatically calculated in this column under this heading" sqref="L9:L26" xr:uid="{EE040065-2445-4172-8DBC-D7702A030907}"/>
  </dataValidations>
  <printOptions horizontalCentered="1" verticalCentered="1"/>
  <pageMargins left="0" right="0" top="0" bottom="0" header="0" footer="0"/>
  <pageSetup paperSize="9" orientation="landscape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E50E8-D4AE-468A-9431-554CF3D2A993}">
  <dimension ref="A1:O102"/>
  <sheetViews>
    <sheetView topLeftCell="A88" workbookViewId="0">
      <selection activeCell="A97" sqref="A97:XFD97"/>
    </sheetView>
  </sheetViews>
  <sheetFormatPr defaultRowHeight="15.75" x14ac:dyDescent="0.25"/>
  <cols>
    <col min="1" max="1" width="11.375" customWidth="1"/>
    <col min="2" max="2" width="16.375" customWidth="1"/>
    <col min="5" max="5" width="17.25" customWidth="1"/>
    <col min="6" max="6" width="12.875" bestFit="1" customWidth="1"/>
    <col min="7" max="7" width="10.875" customWidth="1"/>
    <col min="9" max="9" width="13" bestFit="1" customWidth="1"/>
    <col min="12" max="12" width="12.625" customWidth="1"/>
  </cols>
  <sheetData>
    <row r="1" spans="1:13" ht="19.5" customHeight="1" x14ac:dyDescent="0.25">
      <c r="A1" s="1" t="s">
        <v>0</v>
      </c>
      <c r="B1" s="2"/>
      <c r="C1" s="2"/>
      <c r="D1" s="2"/>
      <c r="E1" s="2"/>
      <c r="F1" s="3"/>
      <c r="G1" s="3"/>
      <c r="H1" s="3"/>
      <c r="I1" s="4"/>
      <c r="J1" s="4"/>
      <c r="K1" s="4"/>
      <c r="L1" s="4"/>
    </row>
    <row r="2" spans="1:13" ht="19.5" customHeight="1" x14ac:dyDescent="0.25"/>
    <row r="3" spans="1:13" ht="19.5" customHeight="1" x14ac:dyDescent="0.25">
      <c r="A3" s="43" t="s">
        <v>1</v>
      </c>
      <c r="B3" s="45" t="s">
        <v>56</v>
      </c>
      <c r="C3" s="124" t="s">
        <v>2</v>
      </c>
      <c r="D3" s="125"/>
      <c r="E3" s="126"/>
      <c r="F3" s="133" t="s">
        <v>39</v>
      </c>
      <c r="G3" s="133"/>
      <c r="H3" s="124" t="s">
        <v>3</v>
      </c>
      <c r="I3" s="125"/>
      <c r="J3" s="125"/>
      <c r="K3" s="134"/>
      <c r="L3" s="134"/>
    </row>
    <row r="4" spans="1:13" ht="19.5" customHeight="1" x14ac:dyDescent="0.25">
      <c r="A4" s="7"/>
      <c r="B4" s="7"/>
      <c r="C4" s="7"/>
      <c r="D4" s="7"/>
      <c r="E4" s="7"/>
      <c r="F4" s="8"/>
      <c r="G4" s="9"/>
      <c r="H4" s="7"/>
      <c r="I4" s="7"/>
      <c r="J4" s="7"/>
      <c r="K4" s="10"/>
      <c r="L4" s="10"/>
    </row>
    <row r="5" spans="1:13" ht="19.5" customHeight="1" x14ac:dyDescent="0.25">
      <c r="A5" s="43" t="s">
        <v>4</v>
      </c>
      <c r="B5" s="45" t="s">
        <v>40</v>
      </c>
      <c r="C5" s="124" t="s">
        <v>5</v>
      </c>
      <c r="D5" s="125"/>
      <c r="E5" s="126"/>
      <c r="F5" s="135">
        <v>43629</v>
      </c>
      <c r="G5" s="136"/>
      <c r="H5" s="124" t="s">
        <v>6</v>
      </c>
      <c r="I5" s="125"/>
      <c r="J5" s="125"/>
      <c r="K5" s="128">
        <v>0</v>
      </c>
      <c r="L5" s="128"/>
    </row>
    <row r="6" spans="1:13" ht="19.5" customHeight="1" x14ac:dyDescent="0.25">
      <c r="A6" s="7"/>
      <c r="B6" s="11"/>
      <c r="C6" s="7"/>
      <c r="D6" s="7"/>
      <c r="E6" s="7"/>
      <c r="F6" s="7"/>
      <c r="G6" s="7"/>
      <c r="H6" s="7"/>
      <c r="I6" s="7"/>
      <c r="J6" s="7"/>
      <c r="K6" s="10"/>
      <c r="L6" s="10"/>
    </row>
    <row r="7" spans="1:13" ht="19.5" customHeight="1" x14ac:dyDescent="0.25">
      <c r="A7" s="43" t="s">
        <v>7</v>
      </c>
      <c r="B7" s="44" t="s">
        <v>57</v>
      </c>
      <c r="C7" s="124" t="s">
        <v>8</v>
      </c>
      <c r="D7" s="125"/>
      <c r="E7" s="126"/>
      <c r="F7" s="127"/>
      <c r="G7" s="127"/>
      <c r="H7" s="124" t="s">
        <v>9</v>
      </c>
      <c r="I7" s="125"/>
      <c r="J7" s="125"/>
      <c r="K7" s="128">
        <f>Expenses45679435[[#Totals],[Total]]-MileageRate</f>
        <v>2915</v>
      </c>
      <c r="L7" s="128"/>
    </row>
    <row r="8" spans="1:13" ht="6" customHeight="1" x14ac:dyDescent="0.25">
      <c r="A8" s="7"/>
      <c r="B8" s="9"/>
      <c r="C8" s="7"/>
      <c r="D8" s="7"/>
      <c r="E8" s="7"/>
      <c r="F8" s="7"/>
      <c r="G8" s="7"/>
      <c r="H8" s="7"/>
      <c r="I8" s="7"/>
      <c r="J8" s="7"/>
      <c r="K8" s="7"/>
      <c r="L8" s="7"/>
    </row>
    <row r="9" spans="1:13" ht="51" customHeight="1" x14ac:dyDescent="0.25">
      <c r="A9" s="18" t="s">
        <v>10</v>
      </c>
      <c r="B9" s="19" t="s">
        <v>11</v>
      </c>
      <c r="C9" s="19" t="s">
        <v>12</v>
      </c>
      <c r="D9" s="19" t="s">
        <v>13</v>
      </c>
      <c r="E9" s="19" t="s">
        <v>14</v>
      </c>
      <c r="F9" s="19" t="s">
        <v>15</v>
      </c>
      <c r="G9" s="19" t="s">
        <v>16</v>
      </c>
      <c r="H9" s="19" t="s">
        <v>17</v>
      </c>
      <c r="I9" s="19" t="s">
        <v>18</v>
      </c>
      <c r="J9" s="19" t="s">
        <v>19</v>
      </c>
      <c r="K9" s="20" t="s">
        <v>20</v>
      </c>
      <c r="L9" s="21" t="s">
        <v>21</v>
      </c>
      <c r="M9" s="38" t="s">
        <v>51</v>
      </c>
    </row>
    <row r="10" spans="1:13" s="54" customFormat="1" ht="26.25" customHeight="1" x14ac:dyDescent="0.25">
      <c r="A10" s="49" t="s">
        <v>48</v>
      </c>
      <c r="B10" s="49" t="s">
        <v>42</v>
      </c>
      <c r="C10" s="50">
        <v>0</v>
      </c>
      <c r="D10" s="50">
        <v>0</v>
      </c>
      <c r="E10" s="37">
        <v>0</v>
      </c>
      <c r="F10" s="36">
        <v>60</v>
      </c>
      <c r="G10" s="50">
        <v>0</v>
      </c>
      <c r="H10" s="36">
        <v>35</v>
      </c>
      <c r="I10" s="50">
        <f>(Expenses45679435[[#This Row],[Kms]]*3)</f>
        <v>105</v>
      </c>
      <c r="J10" s="51"/>
      <c r="K10" s="51"/>
      <c r="L10" s="52">
        <f>Expenses45679435[[#This Row],[Kms Reimbursement]]+Expenses45679435[[#This Row],[Conferences and Seminars]]+Expenses45679435[[#This Row],[Meals &amp; Tips]]+Expenses45679435[[#This Row],[Ground 
Transportation 
(Gas, Rental Car, Taxi)]]+Expenses45679435[[#This Row],[Lodging]]+Expenses45679435[[#This Row],[Airfare]]</f>
        <v>165</v>
      </c>
      <c r="M10" s="53">
        <v>72</v>
      </c>
    </row>
    <row r="11" spans="1:13" s="54" customFormat="1" ht="26.25" customHeight="1" x14ac:dyDescent="0.25">
      <c r="A11" s="49" t="s">
        <v>49</v>
      </c>
      <c r="B11" s="49" t="s">
        <v>42</v>
      </c>
      <c r="C11" s="50">
        <v>0</v>
      </c>
      <c r="D11" s="50">
        <v>0</v>
      </c>
      <c r="E11" s="37">
        <v>0</v>
      </c>
      <c r="F11" s="36">
        <v>70</v>
      </c>
      <c r="G11" s="50">
        <v>0</v>
      </c>
      <c r="H11" s="36">
        <v>40</v>
      </c>
      <c r="I11" s="50">
        <f>(Expenses45679435[[#This Row],[Kms]]*3)</f>
        <v>120</v>
      </c>
      <c r="J11" s="51"/>
      <c r="K11" s="51"/>
      <c r="L11" s="52">
        <f>Expenses45679435[[#This Row],[Kms Reimbursement]]+Expenses45679435[[#This Row],[Conferences and Seminars]]+Expenses45679435[[#This Row],[Meals &amp; Tips]]+Expenses45679435[[#This Row],[Ground 
Transportation 
(Gas, Rental Car, Taxi)]]+Expenses45679435[[#This Row],[Lodging]]+Expenses45679435[[#This Row],[Airfare]]</f>
        <v>190</v>
      </c>
      <c r="M11" s="53">
        <v>74</v>
      </c>
    </row>
    <row r="12" spans="1:13" s="54" customFormat="1" ht="26.25" customHeight="1" x14ac:dyDescent="0.25">
      <c r="A12" s="49" t="s">
        <v>50</v>
      </c>
      <c r="B12" s="49" t="s">
        <v>42</v>
      </c>
      <c r="C12" s="50">
        <v>0</v>
      </c>
      <c r="D12" s="50">
        <v>0</v>
      </c>
      <c r="E12" s="37">
        <v>0</v>
      </c>
      <c r="F12" s="36">
        <v>65</v>
      </c>
      <c r="G12" s="50">
        <v>0</v>
      </c>
      <c r="H12" s="36">
        <v>30</v>
      </c>
      <c r="I12" s="50">
        <f>(Expenses45679435[[#This Row],[Kms]]*3)</f>
        <v>90</v>
      </c>
      <c r="J12" s="51"/>
      <c r="K12" s="51"/>
      <c r="L12" s="52">
        <f>Expenses45679435[[#This Row],[Kms Reimbursement]]+Expenses45679435[[#This Row],[Conferences and Seminars]]+Expenses45679435[[#This Row],[Meals &amp; Tips]]+Expenses45679435[[#This Row],[Ground 
Transportation 
(Gas, Rental Car, Taxi)]]+Expenses45679435[[#This Row],[Lodging]]+Expenses45679435[[#This Row],[Airfare]]</f>
        <v>155</v>
      </c>
      <c r="M12" s="53">
        <v>74</v>
      </c>
    </row>
    <row r="13" spans="1:13" s="54" customFormat="1" ht="26.25" customHeight="1" x14ac:dyDescent="0.25">
      <c r="A13" s="49" t="s">
        <v>59</v>
      </c>
      <c r="B13" s="49" t="s">
        <v>42</v>
      </c>
      <c r="C13" s="50">
        <v>0</v>
      </c>
      <c r="D13" s="50">
        <v>0</v>
      </c>
      <c r="E13" s="37">
        <v>0</v>
      </c>
      <c r="F13" s="36">
        <v>70</v>
      </c>
      <c r="G13" s="50">
        <v>0</v>
      </c>
      <c r="H13" s="36">
        <v>30</v>
      </c>
      <c r="I13" s="50">
        <f>(Expenses45679435[[#This Row],[Kms]]*3)</f>
        <v>90</v>
      </c>
      <c r="J13" s="51"/>
      <c r="K13" s="51"/>
      <c r="L13" s="52">
        <f>Expenses45679435[[#This Row],[Kms Reimbursement]]+Expenses45679435[[#This Row],[Conferences and Seminars]]+Expenses45679435[[#This Row],[Meals &amp; Tips]]+Expenses45679435[[#This Row],[Ground 
Transportation 
(Gas, Rental Car, Taxi)]]+Expenses45679435[[#This Row],[Lodging]]+Expenses45679435[[#This Row],[Airfare]]</f>
        <v>160</v>
      </c>
      <c r="M13" s="53">
        <v>59</v>
      </c>
    </row>
    <row r="14" spans="1:13" s="54" customFormat="1" ht="26.25" customHeight="1" x14ac:dyDescent="0.25">
      <c r="A14" s="49" t="s">
        <v>52</v>
      </c>
      <c r="B14" s="49" t="s">
        <v>42</v>
      </c>
      <c r="C14" s="50">
        <v>0</v>
      </c>
      <c r="D14" s="50">
        <v>0</v>
      </c>
      <c r="E14" s="37">
        <v>0</v>
      </c>
      <c r="F14" s="36">
        <v>70</v>
      </c>
      <c r="G14" s="50">
        <v>0</v>
      </c>
      <c r="H14" s="36">
        <v>40</v>
      </c>
      <c r="I14" s="50">
        <f>(Expenses45679435[[#This Row],[Kms]]*3)</f>
        <v>120</v>
      </c>
      <c r="J14" s="51"/>
      <c r="K14" s="51"/>
      <c r="L14" s="52">
        <f>Expenses45679435[[#This Row],[Kms Reimbursement]]+Expenses45679435[[#This Row],[Conferences and Seminars]]+Expenses45679435[[#This Row],[Meals &amp; Tips]]+Expenses45679435[[#This Row],[Ground 
Transportation 
(Gas, Rental Car, Taxi)]]+Expenses45679435[[#This Row],[Lodging]]+Expenses45679435[[#This Row],[Airfare]]</f>
        <v>190</v>
      </c>
      <c r="M14" s="53">
        <v>51</v>
      </c>
    </row>
    <row r="15" spans="1:13" s="54" customFormat="1" ht="26.25" customHeight="1" x14ac:dyDescent="0.25">
      <c r="A15" s="55" t="s">
        <v>60</v>
      </c>
      <c r="B15" s="49" t="s">
        <v>42</v>
      </c>
      <c r="C15" s="50">
        <v>0</v>
      </c>
      <c r="D15" s="50">
        <v>0</v>
      </c>
      <c r="E15" s="37">
        <v>0</v>
      </c>
      <c r="F15" s="36">
        <v>60</v>
      </c>
      <c r="G15" s="50">
        <v>0</v>
      </c>
      <c r="H15" s="36">
        <v>40</v>
      </c>
      <c r="I15" s="50">
        <f>(Expenses45679435[[#This Row],[Kms]]*3)</f>
        <v>120</v>
      </c>
      <c r="J15" s="51"/>
      <c r="K15" s="51"/>
      <c r="L15" s="52">
        <f>Expenses45679435[[#This Row],[Kms Reimbursement]]+Expenses45679435[[#This Row],[Conferences and Seminars]]+Expenses45679435[[#This Row],[Meals &amp; Tips]]+Expenses45679435[[#This Row],[Ground 
Transportation 
(Gas, Rental Car, Taxi)]]+Expenses45679435[[#This Row],[Lodging]]+Expenses45679435[[#This Row],[Airfare]]</f>
        <v>180</v>
      </c>
      <c r="M15" s="53">
        <v>70</v>
      </c>
    </row>
    <row r="16" spans="1:13" s="54" customFormat="1" ht="26.25" customHeight="1" x14ac:dyDescent="0.25">
      <c r="A16" s="55" t="s">
        <v>61</v>
      </c>
      <c r="B16" s="49" t="s">
        <v>42</v>
      </c>
      <c r="C16" s="50">
        <v>0</v>
      </c>
      <c r="D16" s="50">
        <v>0</v>
      </c>
      <c r="E16" s="37">
        <v>0</v>
      </c>
      <c r="F16" s="36">
        <v>60</v>
      </c>
      <c r="G16" s="50">
        <v>0</v>
      </c>
      <c r="H16" s="36">
        <v>30</v>
      </c>
      <c r="I16" s="50">
        <f>(Expenses45679435[[#This Row],[Kms]]*3)</f>
        <v>90</v>
      </c>
      <c r="J16" s="51"/>
      <c r="K16" s="51"/>
      <c r="L16" s="52">
        <f>Expenses45679435[[#This Row],[Kms Reimbursement]]+Expenses45679435[[#This Row],[Conferences and Seminars]]+Expenses45679435[[#This Row],[Meals &amp; Tips]]+Expenses45679435[[#This Row],[Ground 
Transportation 
(Gas, Rental Car, Taxi)]]+Expenses45679435[[#This Row],[Lodging]]+Expenses45679435[[#This Row],[Airfare]]</f>
        <v>150</v>
      </c>
      <c r="M16" s="53">
        <v>54</v>
      </c>
    </row>
    <row r="17" spans="1:13" s="54" customFormat="1" ht="26.25" customHeight="1" x14ac:dyDescent="0.25">
      <c r="A17" s="55" t="s">
        <v>62</v>
      </c>
      <c r="B17" s="49" t="s">
        <v>42</v>
      </c>
      <c r="C17" s="50">
        <v>0</v>
      </c>
      <c r="D17" s="50">
        <v>0</v>
      </c>
      <c r="E17" s="37">
        <v>0</v>
      </c>
      <c r="F17" s="36">
        <v>60</v>
      </c>
      <c r="G17" s="50">
        <v>0</v>
      </c>
      <c r="H17" s="36">
        <v>30</v>
      </c>
      <c r="I17" s="50">
        <f>(Expenses45679435[[#This Row],[Kms]]*3)</f>
        <v>90</v>
      </c>
      <c r="J17" s="51"/>
      <c r="K17" s="51"/>
      <c r="L17" s="52">
        <f>Expenses45679435[[#This Row],[Kms Reimbursement]]+Expenses45679435[[#This Row],[Conferences and Seminars]]+Expenses45679435[[#This Row],[Meals &amp; Tips]]+Expenses45679435[[#This Row],[Ground 
Transportation 
(Gas, Rental Car, Taxi)]]+Expenses45679435[[#This Row],[Lodging]]+Expenses45679435[[#This Row],[Airfare]]</f>
        <v>150</v>
      </c>
      <c r="M17" s="53">
        <v>64</v>
      </c>
    </row>
    <row r="18" spans="1:13" s="54" customFormat="1" ht="26.25" customHeight="1" x14ac:dyDescent="0.25">
      <c r="A18" s="49" t="s">
        <v>54</v>
      </c>
      <c r="B18" s="49" t="s">
        <v>42</v>
      </c>
      <c r="C18" s="50">
        <v>0</v>
      </c>
      <c r="D18" s="50">
        <v>0</v>
      </c>
      <c r="E18" s="37">
        <v>0</v>
      </c>
      <c r="F18" s="36">
        <v>60</v>
      </c>
      <c r="G18" s="50">
        <v>0</v>
      </c>
      <c r="H18" s="36">
        <v>35</v>
      </c>
      <c r="I18" s="50">
        <f>(Expenses45679435[[#This Row],[Kms]]*3)</f>
        <v>105</v>
      </c>
      <c r="J18" s="51"/>
      <c r="K18" s="51"/>
      <c r="L18" s="52">
        <f>Expenses45679435[[#This Row],[Kms Reimbursement]]+Expenses45679435[[#This Row],[Conferences and Seminars]]+Expenses45679435[[#This Row],[Meals &amp; Tips]]+Expenses45679435[[#This Row],[Ground 
Transportation 
(Gas, Rental Car, Taxi)]]+Expenses45679435[[#This Row],[Lodging]]+Expenses45679435[[#This Row],[Airfare]]</f>
        <v>165</v>
      </c>
      <c r="M18" s="53">
        <v>63</v>
      </c>
    </row>
    <row r="19" spans="1:13" s="54" customFormat="1" ht="26.25" customHeight="1" x14ac:dyDescent="0.25">
      <c r="A19" s="55">
        <v>43530</v>
      </c>
      <c r="B19" s="49" t="s">
        <v>42</v>
      </c>
      <c r="C19" s="50">
        <v>0</v>
      </c>
      <c r="D19" s="50">
        <v>0</v>
      </c>
      <c r="E19" s="37">
        <v>0</v>
      </c>
      <c r="F19" s="36">
        <v>60</v>
      </c>
      <c r="G19" s="50">
        <v>0</v>
      </c>
      <c r="H19" s="36">
        <v>35</v>
      </c>
      <c r="I19" s="50">
        <f>(Expenses45679435[[#This Row],[Kms]]*3)</f>
        <v>105</v>
      </c>
      <c r="J19" s="51"/>
      <c r="K19" s="51"/>
      <c r="L19" s="52">
        <f>Expenses45679435[[#This Row],[Kms Reimbursement]]+Expenses45679435[[#This Row],[Conferences and Seminars]]+Expenses45679435[[#This Row],[Meals &amp; Tips]]+Expenses45679435[[#This Row],[Ground 
Transportation 
(Gas, Rental Car, Taxi)]]+Expenses45679435[[#This Row],[Lodging]]+Expenses45679435[[#This Row],[Airfare]]</f>
        <v>165</v>
      </c>
      <c r="M19" s="53">
        <v>68</v>
      </c>
    </row>
    <row r="20" spans="1:13" s="54" customFormat="1" ht="26.25" customHeight="1" x14ac:dyDescent="0.25">
      <c r="A20" s="55">
        <v>43561</v>
      </c>
      <c r="B20" s="49" t="s">
        <v>42</v>
      </c>
      <c r="C20" s="50">
        <v>0</v>
      </c>
      <c r="D20" s="50">
        <v>0</v>
      </c>
      <c r="E20" s="37">
        <v>0</v>
      </c>
      <c r="F20" s="36">
        <v>60</v>
      </c>
      <c r="G20" s="50">
        <v>0</v>
      </c>
      <c r="H20" s="36">
        <v>40</v>
      </c>
      <c r="I20" s="50">
        <f>(Expenses45679435[[#This Row],[Kms]]*3)</f>
        <v>120</v>
      </c>
      <c r="J20" s="51"/>
      <c r="K20" s="51"/>
      <c r="L20" s="52">
        <f>Expenses45679435[[#This Row],[Kms Reimbursement]]+Expenses45679435[[#This Row],[Conferences and Seminars]]+Expenses45679435[[#This Row],[Meals &amp; Tips]]+Expenses45679435[[#This Row],[Ground 
Transportation 
(Gas, Rental Car, Taxi)]]+Expenses45679435[[#This Row],[Lodging]]+Expenses45679435[[#This Row],[Airfare]]</f>
        <v>180</v>
      </c>
      <c r="M20" s="53">
        <v>66</v>
      </c>
    </row>
    <row r="21" spans="1:13" s="54" customFormat="1" ht="26.25" customHeight="1" x14ac:dyDescent="0.25">
      <c r="A21" s="55">
        <v>43591</v>
      </c>
      <c r="B21" s="49" t="s">
        <v>42</v>
      </c>
      <c r="C21" s="50">
        <v>0</v>
      </c>
      <c r="D21" s="50">
        <v>0</v>
      </c>
      <c r="E21" s="37">
        <v>0</v>
      </c>
      <c r="F21" s="36">
        <v>60</v>
      </c>
      <c r="G21" s="50">
        <v>0</v>
      </c>
      <c r="H21" s="36">
        <v>40</v>
      </c>
      <c r="I21" s="50">
        <f>(Expenses45679435[[#This Row],[Kms]]*3)</f>
        <v>120</v>
      </c>
      <c r="J21" s="51"/>
      <c r="K21" s="51"/>
      <c r="L21" s="52">
        <f>Expenses45679435[[#This Row],[Kms Reimbursement]]+Expenses45679435[[#This Row],[Conferences and Seminars]]+Expenses45679435[[#This Row],[Meals &amp; Tips]]+Expenses45679435[[#This Row],[Ground 
Transportation 
(Gas, Rental Car, Taxi)]]+Expenses45679435[[#This Row],[Lodging]]+Expenses45679435[[#This Row],[Airfare]]</f>
        <v>180</v>
      </c>
      <c r="M21" s="53">
        <v>66</v>
      </c>
    </row>
    <row r="22" spans="1:13" s="54" customFormat="1" ht="26.25" customHeight="1" x14ac:dyDescent="0.25">
      <c r="A22" s="55">
        <v>43622</v>
      </c>
      <c r="B22" s="49" t="s">
        <v>42</v>
      </c>
      <c r="C22" s="50">
        <v>0</v>
      </c>
      <c r="D22" s="50">
        <v>0</v>
      </c>
      <c r="E22" s="37">
        <v>0</v>
      </c>
      <c r="F22" s="36">
        <v>60</v>
      </c>
      <c r="G22" s="50">
        <v>0</v>
      </c>
      <c r="H22" s="36">
        <v>45</v>
      </c>
      <c r="I22" s="50">
        <f>(Expenses45679435[[#This Row],[Kms]]*3)</f>
        <v>135</v>
      </c>
      <c r="J22" s="51"/>
      <c r="K22" s="51"/>
      <c r="L22" s="52">
        <f>Expenses45679435[[#This Row],[Kms Reimbursement]]+Expenses45679435[[#This Row],[Conferences and Seminars]]+Expenses45679435[[#This Row],[Meals &amp; Tips]]+Expenses45679435[[#This Row],[Ground 
Transportation 
(Gas, Rental Car, Taxi)]]+Expenses45679435[[#This Row],[Lodging]]+Expenses45679435[[#This Row],[Airfare]]</f>
        <v>195</v>
      </c>
      <c r="M22" s="53">
        <v>65</v>
      </c>
    </row>
    <row r="23" spans="1:13" s="54" customFormat="1" ht="26.25" customHeight="1" x14ac:dyDescent="0.25">
      <c r="A23" s="55">
        <v>43652</v>
      </c>
      <c r="B23" s="49" t="s">
        <v>42</v>
      </c>
      <c r="C23" s="50">
        <v>0</v>
      </c>
      <c r="D23" s="50">
        <v>0</v>
      </c>
      <c r="E23" s="37">
        <v>0</v>
      </c>
      <c r="F23" s="36">
        <v>60</v>
      </c>
      <c r="G23" s="50">
        <v>0</v>
      </c>
      <c r="H23" s="36">
        <v>30</v>
      </c>
      <c r="I23" s="50">
        <f>(Expenses45679435[[#This Row],[Kms]]*3)</f>
        <v>90</v>
      </c>
      <c r="J23" s="51"/>
      <c r="K23" s="51"/>
      <c r="L23" s="52">
        <f>Expenses45679435[[#This Row],[Kms Reimbursement]]+Expenses45679435[[#This Row],[Conferences and Seminars]]+Expenses45679435[[#This Row],[Meals &amp; Tips]]+Expenses45679435[[#This Row],[Ground 
Transportation 
(Gas, Rental Car, Taxi)]]+Expenses45679435[[#This Row],[Lodging]]+Expenses45679435[[#This Row],[Airfare]]</f>
        <v>150</v>
      </c>
      <c r="M23" s="53">
        <v>21</v>
      </c>
    </row>
    <row r="24" spans="1:13" s="54" customFormat="1" ht="26.25" customHeight="1" x14ac:dyDescent="0.25">
      <c r="A24" s="55">
        <v>43683</v>
      </c>
      <c r="B24" s="49" t="s">
        <v>42</v>
      </c>
      <c r="C24" s="50">
        <v>0</v>
      </c>
      <c r="D24" s="50">
        <v>0</v>
      </c>
      <c r="E24" s="37">
        <v>0</v>
      </c>
      <c r="F24" s="36">
        <v>60</v>
      </c>
      <c r="G24" s="50">
        <v>0</v>
      </c>
      <c r="H24" s="36">
        <v>60</v>
      </c>
      <c r="I24" s="50">
        <f>(Expenses45679435[[#This Row],[Kms]]*3)</f>
        <v>180</v>
      </c>
      <c r="J24" s="51"/>
      <c r="K24" s="51"/>
      <c r="L24" s="52">
        <f>Expenses45679435[[#This Row],[Kms Reimbursement]]+Expenses45679435[[#This Row],[Conferences and Seminars]]+Expenses45679435[[#This Row],[Meals &amp; Tips]]+Expenses45679435[[#This Row],[Ground 
Transportation 
(Gas, Rental Car, Taxi)]]+Expenses45679435[[#This Row],[Lodging]]+Expenses45679435[[#This Row],[Airfare]]</f>
        <v>240</v>
      </c>
      <c r="M24" s="53">
        <v>65</v>
      </c>
    </row>
    <row r="25" spans="1:13" s="54" customFormat="1" ht="26.25" customHeight="1" x14ac:dyDescent="0.25">
      <c r="A25" s="55">
        <v>43744</v>
      </c>
      <c r="B25" s="49" t="s">
        <v>42</v>
      </c>
      <c r="C25" s="50">
        <v>0</v>
      </c>
      <c r="D25" s="50">
        <v>0</v>
      </c>
      <c r="E25" s="37">
        <v>0</v>
      </c>
      <c r="F25" s="36">
        <v>60</v>
      </c>
      <c r="G25" s="50">
        <v>0</v>
      </c>
      <c r="H25" s="36">
        <v>30</v>
      </c>
      <c r="I25" s="50">
        <f>(Expenses45679435[[#This Row],[Kms]]*3)</f>
        <v>90</v>
      </c>
      <c r="J25" s="51"/>
      <c r="K25" s="51"/>
      <c r="L25" s="52">
        <f>Expenses45679435[[#This Row],[Kms Reimbursement]]+Expenses45679435[[#This Row],[Conferences and Seminars]]+Expenses45679435[[#This Row],[Meals &amp; Tips]]+Expenses45679435[[#This Row],[Ground 
Transportation 
(Gas, Rental Car, Taxi)]]+Expenses45679435[[#This Row],[Lodging]]+Expenses45679435[[#This Row],[Airfare]]</f>
        <v>150</v>
      </c>
      <c r="M25" s="53">
        <v>66</v>
      </c>
    </row>
    <row r="26" spans="1:13" s="54" customFormat="1" ht="26.25" customHeight="1" x14ac:dyDescent="0.25">
      <c r="A26" s="55">
        <v>43775</v>
      </c>
      <c r="B26" s="49" t="s">
        <v>42</v>
      </c>
      <c r="C26" s="50">
        <v>0</v>
      </c>
      <c r="D26" s="50">
        <v>0</v>
      </c>
      <c r="E26" s="37">
        <v>0</v>
      </c>
      <c r="F26" s="36">
        <v>60</v>
      </c>
      <c r="G26" s="50">
        <v>0</v>
      </c>
      <c r="H26" s="36">
        <v>30</v>
      </c>
      <c r="I26" s="50">
        <f>(Expenses45679435[[#This Row],[Kms]]*3)</f>
        <v>90</v>
      </c>
      <c r="J26" s="51"/>
      <c r="K26" s="51"/>
      <c r="L26" s="52">
        <f>Expenses45679435[[#This Row],[Kms Reimbursement]]+Expenses45679435[[#This Row],[Conferences and Seminars]]+Expenses45679435[[#This Row],[Meals &amp; Tips]]+Expenses45679435[[#This Row],[Ground 
Transportation 
(Gas, Rental Car, Taxi)]]+Expenses45679435[[#This Row],[Lodging]]+Expenses45679435[[#This Row],[Airfare]]</f>
        <v>150</v>
      </c>
      <c r="M26" s="53">
        <v>70</v>
      </c>
    </row>
    <row r="27" spans="1:13" x14ac:dyDescent="0.25">
      <c r="A27" s="29" t="s">
        <v>21</v>
      </c>
      <c r="B27" s="30"/>
      <c r="C27" s="31">
        <f>SUBTOTAL(109,Expenses45679435[Airfare])</f>
        <v>0</v>
      </c>
      <c r="D27" s="31">
        <f>SUBTOTAL(109,Expenses45679435[Lodging])</f>
        <v>0</v>
      </c>
      <c r="E27" s="32">
        <f>SUBTOTAL(109,Expenses45679435[Ground 
Transportation 
(Gas, Rental Car, Taxi)])</f>
        <v>0</v>
      </c>
      <c r="F27" s="31">
        <f>SUBTOTAL(109,Expenses45679435[Meals &amp; Tips])</f>
        <v>1055</v>
      </c>
      <c r="G27" s="31">
        <f>SUBTOTAL(109,Expenses45679435[Conferences and Seminars])</f>
        <v>0</v>
      </c>
      <c r="H27" s="31">
        <f>SUBTOTAL(109,Expenses45679435[Kms])</f>
        <v>620</v>
      </c>
      <c r="I27" s="31">
        <f>SUBTOTAL(109,Expenses45679435[Kms Reimbursement])</f>
        <v>1860</v>
      </c>
      <c r="J27" s="31"/>
      <c r="K27" s="33"/>
      <c r="L27" s="41">
        <f>SUBTOTAL(109,Expenses45679435[Total])</f>
        <v>2915</v>
      </c>
      <c r="M27" s="42"/>
    </row>
    <row r="28" spans="1:13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129"/>
      <c r="L28" s="130"/>
    </row>
    <row r="29" spans="1:13" ht="10.5" customHeight="1" x14ac:dyDescent="0.25">
      <c r="A29" s="7"/>
      <c r="B29" s="7"/>
      <c r="C29" s="7"/>
      <c r="D29" s="7"/>
      <c r="E29" s="7"/>
      <c r="F29" s="7"/>
      <c r="G29" s="7"/>
      <c r="H29" s="123" t="s">
        <v>22</v>
      </c>
      <c r="I29" s="123"/>
      <c r="J29" s="123"/>
      <c r="K29" s="131"/>
      <c r="L29" s="132"/>
    </row>
    <row r="30" spans="1:13" x14ac:dyDescent="0.25">
      <c r="K30" s="119"/>
      <c r="L30" s="120"/>
    </row>
    <row r="31" spans="1:13" ht="11.25" customHeight="1" x14ac:dyDescent="0.25">
      <c r="H31" s="123" t="s">
        <v>23</v>
      </c>
      <c r="I31" s="123"/>
      <c r="J31" s="123"/>
      <c r="K31" s="121"/>
      <c r="L31" s="122"/>
    </row>
    <row r="34" spans="1:13" ht="28.5" x14ac:dyDescent="0.25">
      <c r="A34" s="1" t="s">
        <v>0</v>
      </c>
      <c r="B34" s="2"/>
      <c r="C34" s="2"/>
      <c r="D34" s="2"/>
      <c r="E34" s="2"/>
      <c r="F34" s="3"/>
      <c r="G34" s="3"/>
      <c r="H34" s="3"/>
      <c r="I34" s="4"/>
      <c r="J34" s="4"/>
      <c r="K34" s="4"/>
      <c r="L34" s="4"/>
    </row>
    <row r="36" spans="1:13" x14ac:dyDescent="0.25">
      <c r="A36" s="56" t="s">
        <v>1</v>
      </c>
      <c r="B36" s="58" t="s">
        <v>84</v>
      </c>
      <c r="C36" s="124" t="s">
        <v>2</v>
      </c>
      <c r="D36" s="125"/>
      <c r="E36" s="126"/>
      <c r="F36" s="133" t="s">
        <v>39</v>
      </c>
      <c r="G36" s="133"/>
      <c r="H36" s="124" t="s">
        <v>3</v>
      </c>
      <c r="I36" s="125"/>
      <c r="J36" s="125"/>
      <c r="K36" s="134"/>
      <c r="L36" s="134"/>
    </row>
    <row r="37" spans="1:13" x14ac:dyDescent="0.25">
      <c r="A37" s="7"/>
      <c r="B37" s="7"/>
      <c r="C37" s="7"/>
      <c r="D37" s="7"/>
      <c r="E37" s="7"/>
      <c r="F37" s="8"/>
      <c r="G37" s="9"/>
      <c r="H37" s="7"/>
      <c r="I37" s="7"/>
      <c r="J37" s="7"/>
      <c r="K37" s="10"/>
      <c r="L37" s="10"/>
    </row>
    <row r="38" spans="1:13" x14ac:dyDescent="0.25">
      <c r="A38" s="56" t="s">
        <v>4</v>
      </c>
      <c r="B38" s="58" t="s">
        <v>40</v>
      </c>
      <c r="C38" s="124" t="s">
        <v>5</v>
      </c>
      <c r="D38" s="125"/>
      <c r="E38" s="126"/>
      <c r="F38" s="135">
        <v>43656</v>
      </c>
      <c r="G38" s="136"/>
      <c r="H38" s="124" t="s">
        <v>6</v>
      </c>
      <c r="I38" s="125"/>
      <c r="J38" s="125"/>
      <c r="K38" s="128">
        <v>0</v>
      </c>
      <c r="L38" s="128"/>
    </row>
    <row r="39" spans="1:13" x14ac:dyDescent="0.25">
      <c r="A39" s="7"/>
      <c r="B39" s="11"/>
      <c r="C39" s="7"/>
      <c r="D39" s="7"/>
      <c r="E39" s="7"/>
      <c r="F39" s="7"/>
      <c r="G39" s="7"/>
      <c r="H39" s="7"/>
      <c r="I39" s="7"/>
      <c r="J39" s="7"/>
      <c r="K39" s="10"/>
      <c r="L39" s="10"/>
    </row>
    <row r="40" spans="1:13" x14ac:dyDescent="0.25">
      <c r="A40" s="56" t="s">
        <v>7</v>
      </c>
      <c r="B40" s="57" t="s">
        <v>57</v>
      </c>
      <c r="C40" s="124" t="s">
        <v>8</v>
      </c>
      <c r="D40" s="125"/>
      <c r="E40" s="126"/>
      <c r="F40" s="127"/>
      <c r="G40" s="127"/>
      <c r="H40" s="124" t="s">
        <v>9</v>
      </c>
      <c r="I40" s="125"/>
      <c r="J40" s="125"/>
      <c r="K40" s="128">
        <f>Expenses456794357[[#Totals],[Total]]-MileageRate</f>
        <v>4220</v>
      </c>
      <c r="L40" s="128"/>
    </row>
    <row r="41" spans="1:13" x14ac:dyDescent="0.25">
      <c r="A41" s="7"/>
      <c r="B41" s="9"/>
      <c r="C41" s="7"/>
      <c r="D41" s="7"/>
      <c r="E41" s="7"/>
      <c r="F41" s="7"/>
      <c r="G41" s="7"/>
      <c r="H41" s="7"/>
      <c r="I41" s="7"/>
      <c r="J41" s="7"/>
      <c r="K41" s="7"/>
      <c r="L41" s="7"/>
    </row>
    <row r="42" spans="1:13" ht="63" x14ac:dyDescent="0.25">
      <c r="A42" s="18" t="s">
        <v>10</v>
      </c>
      <c r="B42" s="19" t="s">
        <v>11</v>
      </c>
      <c r="C42" s="19" t="s">
        <v>12</v>
      </c>
      <c r="D42" s="19" t="s">
        <v>13</v>
      </c>
      <c r="E42" s="19" t="s">
        <v>14</v>
      </c>
      <c r="F42" s="19" t="s">
        <v>15</v>
      </c>
      <c r="G42" s="19" t="s">
        <v>16</v>
      </c>
      <c r="H42" s="19" t="s">
        <v>17</v>
      </c>
      <c r="I42" s="19" t="s">
        <v>18</v>
      </c>
      <c r="J42" s="19" t="s">
        <v>19</v>
      </c>
      <c r="K42" s="20" t="s">
        <v>20</v>
      </c>
      <c r="L42" s="21" t="s">
        <v>21</v>
      </c>
      <c r="M42" s="38" t="s">
        <v>51</v>
      </c>
    </row>
    <row r="43" spans="1:13" x14ac:dyDescent="0.25">
      <c r="A43" s="55">
        <v>43805</v>
      </c>
      <c r="B43" s="49" t="s">
        <v>42</v>
      </c>
      <c r="C43" s="50">
        <v>0</v>
      </c>
      <c r="D43" s="50">
        <v>0</v>
      </c>
      <c r="E43" s="37">
        <v>0</v>
      </c>
      <c r="F43" s="36">
        <v>60</v>
      </c>
      <c r="G43" s="50">
        <v>0</v>
      </c>
      <c r="H43" s="36">
        <v>43</v>
      </c>
      <c r="I43" s="50">
        <f>(Expenses456794357[[#This Row],[Kms]]*3)</f>
        <v>129</v>
      </c>
      <c r="J43" s="51"/>
      <c r="K43" s="51"/>
      <c r="L43" s="52">
        <f>Expenses456794357[[#This Row],[Kms Reimbursement]]+Expenses456794357[[#This Row],[Conferences and Seminars]]+Expenses456794357[[#This Row],[Meals &amp; Tips]]+Expenses456794357[[#This Row],[Ground 
Transportation 
(Gas, Rental Car, Taxi)]]+Expenses456794357[[#This Row],[Lodging]]+Expenses456794357[[#This Row],[Airfare]]</f>
        <v>189</v>
      </c>
      <c r="M43" s="53">
        <v>59</v>
      </c>
    </row>
    <row r="44" spans="1:13" x14ac:dyDescent="0.25">
      <c r="A44" s="55" t="s">
        <v>70</v>
      </c>
      <c r="B44" s="49" t="s">
        <v>42</v>
      </c>
      <c r="C44" s="50">
        <v>0</v>
      </c>
      <c r="D44" s="50">
        <v>0</v>
      </c>
      <c r="E44" s="37">
        <v>0</v>
      </c>
      <c r="F44" s="36">
        <v>70</v>
      </c>
      <c r="G44" s="50">
        <v>0</v>
      </c>
      <c r="H44" s="36">
        <v>46</v>
      </c>
      <c r="I44" s="50">
        <f>(Expenses456794357[[#This Row],[Kms]]*3)</f>
        <v>138</v>
      </c>
      <c r="J44" s="51"/>
      <c r="K44" s="51"/>
      <c r="L44" s="52">
        <f>Expenses456794357[[#This Row],[Kms Reimbursement]]+Expenses456794357[[#This Row],[Conferences and Seminars]]+Expenses456794357[[#This Row],[Meals &amp; Tips]]+Expenses456794357[[#This Row],[Ground 
Transportation 
(Gas, Rental Car, Taxi)]]+Expenses456794357[[#This Row],[Lodging]]+Expenses456794357[[#This Row],[Airfare]]</f>
        <v>208</v>
      </c>
      <c r="M44" s="53">
        <v>63</v>
      </c>
    </row>
    <row r="45" spans="1:13" x14ac:dyDescent="0.25">
      <c r="A45" s="55" t="s">
        <v>71</v>
      </c>
      <c r="B45" s="49" t="s">
        <v>42</v>
      </c>
      <c r="C45" s="50">
        <v>0</v>
      </c>
      <c r="D45" s="50">
        <v>0</v>
      </c>
      <c r="E45" s="37">
        <v>0</v>
      </c>
      <c r="F45" s="36">
        <v>65</v>
      </c>
      <c r="G45" s="50">
        <v>0</v>
      </c>
      <c r="H45" s="36">
        <v>45</v>
      </c>
      <c r="I45" s="50">
        <f>(Expenses456794357[[#This Row],[Kms]]*3)</f>
        <v>135</v>
      </c>
      <c r="J45" s="51"/>
      <c r="K45" s="51"/>
      <c r="L45" s="52">
        <f>Expenses456794357[[#This Row],[Kms Reimbursement]]+Expenses456794357[[#This Row],[Conferences and Seminars]]+Expenses456794357[[#This Row],[Meals &amp; Tips]]+Expenses456794357[[#This Row],[Ground 
Transportation 
(Gas, Rental Car, Taxi)]]+Expenses456794357[[#This Row],[Lodging]]+Expenses456794357[[#This Row],[Airfare]]</f>
        <v>200</v>
      </c>
      <c r="M45" s="53">
        <v>62</v>
      </c>
    </row>
    <row r="46" spans="1:13" x14ac:dyDescent="0.25">
      <c r="A46" s="55" t="s">
        <v>72</v>
      </c>
      <c r="B46" s="49" t="s">
        <v>42</v>
      </c>
      <c r="C46" s="50">
        <v>0</v>
      </c>
      <c r="D46" s="50">
        <v>0</v>
      </c>
      <c r="E46" s="37">
        <v>0</v>
      </c>
      <c r="F46" s="36">
        <v>70</v>
      </c>
      <c r="G46" s="50">
        <v>0</v>
      </c>
      <c r="H46" s="36">
        <v>47</v>
      </c>
      <c r="I46" s="50">
        <f>(Expenses456794357[[#This Row],[Kms]]*3)</f>
        <v>141</v>
      </c>
      <c r="J46" s="51"/>
      <c r="K46" s="51"/>
      <c r="L46" s="52">
        <f>Expenses456794357[[#This Row],[Kms Reimbursement]]+Expenses456794357[[#This Row],[Conferences and Seminars]]+Expenses456794357[[#This Row],[Meals &amp; Tips]]+Expenses456794357[[#This Row],[Ground 
Transportation 
(Gas, Rental Car, Taxi)]]+Expenses456794357[[#This Row],[Lodging]]+Expenses456794357[[#This Row],[Airfare]]</f>
        <v>211</v>
      </c>
      <c r="M46" s="53">
        <v>65</v>
      </c>
    </row>
    <row r="47" spans="1:13" ht="15" customHeight="1" x14ac:dyDescent="0.25">
      <c r="A47" s="55" t="s">
        <v>73</v>
      </c>
      <c r="B47" s="49" t="s">
        <v>42</v>
      </c>
      <c r="C47" s="50">
        <v>0</v>
      </c>
      <c r="D47" s="50">
        <v>0</v>
      </c>
      <c r="E47" s="37">
        <v>0</v>
      </c>
      <c r="F47" s="36">
        <v>70</v>
      </c>
      <c r="G47" s="50">
        <v>0</v>
      </c>
      <c r="H47" s="36">
        <v>40</v>
      </c>
      <c r="I47" s="50">
        <f>(Expenses456794357[[#This Row],[Kms]]*3)</f>
        <v>120</v>
      </c>
      <c r="J47" s="51"/>
      <c r="K47" s="51"/>
      <c r="L47" s="52">
        <f>Expenses456794357[[#This Row],[Kms Reimbursement]]+Expenses456794357[[#This Row],[Conferences and Seminars]]+Expenses456794357[[#This Row],[Meals &amp; Tips]]+Expenses456794357[[#This Row],[Ground 
Transportation 
(Gas, Rental Car, Taxi)]]+Expenses456794357[[#This Row],[Lodging]]+Expenses456794357[[#This Row],[Airfare]]</f>
        <v>190</v>
      </c>
      <c r="M47" s="53">
        <v>56</v>
      </c>
    </row>
    <row r="48" spans="1:13" x14ac:dyDescent="0.25">
      <c r="A48" s="55" t="s">
        <v>74</v>
      </c>
      <c r="B48" s="49" t="s">
        <v>42</v>
      </c>
      <c r="C48" s="50">
        <v>0</v>
      </c>
      <c r="D48" s="50">
        <v>0</v>
      </c>
      <c r="E48" s="37">
        <v>0</v>
      </c>
      <c r="F48" s="36">
        <v>60</v>
      </c>
      <c r="G48" s="50">
        <v>0</v>
      </c>
      <c r="H48" s="36">
        <v>41</v>
      </c>
      <c r="I48" s="50">
        <f>(Expenses456794357[[#This Row],[Kms]]*3)</f>
        <v>123</v>
      </c>
      <c r="J48" s="51"/>
      <c r="K48" s="51"/>
      <c r="L48" s="52">
        <f>Expenses456794357[[#This Row],[Kms Reimbursement]]+Expenses456794357[[#This Row],[Conferences and Seminars]]+Expenses456794357[[#This Row],[Meals &amp; Tips]]+Expenses456794357[[#This Row],[Ground 
Transportation 
(Gas, Rental Car, Taxi)]]+Expenses456794357[[#This Row],[Lodging]]+Expenses456794357[[#This Row],[Airfare]]</f>
        <v>183</v>
      </c>
      <c r="M48" s="53">
        <v>64</v>
      </c>
    </row>
    <row r="49" spans="1:13" x14ac:dyDescent="0.25">
      <c r="A49" s="55" t="s">
        <v>75</v>
      </c>
      <c r="B49" s="49" t="s">
        <v>42</v>
      </c>
      <c r="C49" s="50">
        <v>0</v>
      </c>
      <c r="D49" s="50">
        <v>0</v>
      </c>
      <c r="E49" s="37">
        <v>0</v>
      </c>
      <c r="F49" s="36">
        <v>60</v>
      </c>
      <c r="G49" s="50">
        <v>0</v>
      </c>
      <c r="H49" s="36">
        <v>42</v>
      </c>
      <c r="I49" s="50">
        <f>(Expenses456794357[[#This Row],[Kms]]*3)</f>
        <v>126</v>
      </c>
      <c r="J49" s="51"/>
      <c r="K49" s="51"/>
      <c r="L49" s="52">
        <f>Expenses456794357[[#This Row],[Kms Reimbursement]]+Expenses456794357[[#This Row],[Conferences and Seminars]]+Expenses456794357[[#This Row],[Meals &amp; Tips]]+Expenses456794357[[#This Row],[Ground 
Transportation 
(Gas, Rental Car, Taxi)]]+Expenses456794357[[#This Row],[Lodging]]+Expenses456794357[[#This Row],[Airfare]]</f>
        <v>186</v>
      </c>
      <c r="M49" s="53">
        <v>52</v>
      </c>
    </row>
    <row r="50" spans="1:13" x14ac:dyDescent="0.25">
      <c r="A50" s="55" t="s">
        <v>76</v>
      </c>
      <c r="B50" s="49" t="s">
        <v>42</v>
      </c>
      <c r="C50" s="50">
        <v>0</v>
      </c>
      <c r="D50" s="50">
        <v>0</v>
      </c>
      <c r="E50" s="37">
        <v>0</v>
      </c>
      <c r="F50" s="36">
        <v>70</v>
      </c>
      <c r="G50" s="50">
        <v>0</v>
      </c>
      <c r="H50" s="36">
        <v>43</v>
      </c>
      <c r="I50" s="50">
        <f>(Expenses456794357[[#This Row],[Kms]]*3)</f>
        <v>129</v>
      </c>
      <c r="J50" s="51"/>
      <c r="K50" s="51"/>
      <c r="L50" s="52">
        <f>Expenses456794357[[#This Row],[Kms Reimbursement]]+Expenses456794357[[#This Row],[Conferences and Seminars]]+Expenses456794357[[#This Row],[Meals &amp; Tips]]+Expenses456794357[[#This Row],[Ground 
Transportation 
(Gas, Rental Car, Taxi)]]+Expenses456794357[[#This Row],[Lodging]]+Expenses456794357[[#This Row],[Airfare]]</f>
        <v>199</v>
      </c>
      <c r="M50" s="53">
        <v>53</v>
      </c>
    </row>
    <row r="51" spans="1:13" x14ac:dyDescent="0.25">
      <c r="A51" s="55" t="s">
        <v>77</v>
      </c>
      <c r="B51" s="49" t="s">
        <v>42</v>
      </c>
      <c r="C51" s="50">
        <v>0</v>
      </c>
      <c r="D51" s="50">
        <v>0</v>
      </c>
      <c r="E51" s="37">
        <v>0</v>
      </c>
      <c r="F51" s="36">
        <v>60</v>
      </c>
      <c r="G51" s="50">
        <v>0</v>
      </c>
      <c r="H51" s="36">
        <v>48</v>
      </c>
      <c r="I51" s="50">
        <f>(Expenses456794357[[#This Row],[Kms]]*3)</f>
        <v>144</v>
      </c>
      <c r="J51" s="51"/>
      <c r="K51" s="51"/>
      <c r="L51" s="52">
        <f>Expenses456794357[[#This Row],[Kms Reimbursement]]+Expenses456794357[[#This Row],[Conferences and Seminars]]+Expenses456794357[[#This Row],[Meals &amp; Tips]]+Expenses456794357[[#This Row],[Ground 
Transportation 
(Gas, Rental Car, Taxi)]]+Expenses456794357[[#This Row],[Lodging]]+Expenses456794357[[#This Row],[Airfare]]</f>
        <v>204</v>
      </c>
      <c r="M51" s="53">
        <v>50</v>
      </c>
    </row>
    <row r="52" spans="1:13" x14ac:dyDescent="0.25">
      <c r="A52" s="55" t="s">
        <v>78</v>
      </c>
      <c r="B52" s="49" t="s">
        <v>42</v>
      </c>
      <c r="C52" s="50">
        <v>0</v>
      </c>
      <c r="D52" s="50">
        <v>0</v>
      </c>
      <c r="E52" s="37">
        <v>0</v>
      </c>
      <c r="F52" s="36">
        <v>65</v>
      </c>
      <c r="G52" s="50">
        <v>0</v>
      </c>
      <c r="H52" s="36">
        <v>35</v>
      </c>
      <c r="I52" s="50">
        <f>(Expenses456794357[[#This Row],[Kms]]*3)</f>
        <v>105</v>
      </c>
      <c r="J52" s="51"/>
      <c r="K52" s="51"/>
      <c r="L52" s="52">
        <f>Expenses456794357[[#This Row],[Kms Reimbursement]]+Expenses456794357[[#This Row],[Conferences and Seminars]]+Expenses456794357[[#This Row],[Meals &amp; Tips]]+Expenses456794357[[#This Row],[Ground 
Transportation 
(Gas, Rental Car, Taxi)]]+Expenses456794357[[#This Row],[Lodging]]+Expenses456794357[[#This Row],[Airfare]]</f>
        <v>170</v>
      </c>
      <c r="M52" s="53">
        <v>52</v>
      </c>
    </row>
    <row r="53" spans="1:13" x14ac:dyDescent="0.25">
      <c r="A53" s="55" t="s">
        <v>81</v>
      </c>
      <c r="B53" s="49" t="s">
        <v>42</v>
      </c>
      <c r="C53" s="50">
        <v>0</v>
      </c>
      <c r="D53" s="50">
        <v>0</v>
      </c>
      <c r="E53" s="37">
        <v>0</v>
      </c>
      <c r="F53" s="36">
        <v>60</v>
      </c>
      <c r="G53" s="50">
        <v>0</v>
      </c>
      <c r="H53" s="36">
        <v>40</v>
      </c>
      <c r="I53" s="50">
        <f>(Expenses456794357[[#This Row],[Kms]]*3)</f>
        <v>120</v>
      </c>
      <c r="J53" s="51"/>
      <c r="K53" s="51"/>
      <c r="L53" s="52">
        <f>Expenses456794357[[#This Row],[Kms Reimbursement]]+Expenses456794357[[#This Row],[Conferences and Seminars]]+Expenses456794357[[#This Row],[Meals &amp; Tips]]+Expenses456794357[[#This Row],[Ground 
Transportation 
(Gas, Rental Car, Taxi)]]+Expenses456794357[[#This Row],[Lodging]]+Expenses456794357[[#This Row],[Airfare]]</f>
        <v>180</v>
      </c>
      <c r="M53" s="53">
        <v>53</v>
      </c>
    </row>
    <row r="54" spans="1:13" x14ac:dyDescent="0.25">
      <c r="A54" s="55" t="s">
        <v>82</v>
      </c>
      <c r="B54" s="49" t="s">
        <v>42</v>
      </c>
      <c r="C54" s="50">
        <v>0</v>
      </c>
      <c r="D54" s="50">
        <v>0</v>
      </c>
      <c r="E54" s="37">
        <v>0</v>
      </c>
      <c r="F54" s="36">
        <v>65</v>
      </c>
      <c r="G54" s="50">
        <v>0</v>
      </c>
      <c r="H54" s="36">
        <v>44</v>
      </c>
      <c r="I54" s="50">
        <f>(Expenses456794357[[#This Row],[Kms]]*3)</f>
        <v>132</v>
      </c>
      <c r="J54" s="51"/>
      <c r="K54" s="51"/>
      <c r="L54" s="52">
        <f>Expenses456794357[[#This Row],[Kms Reimbursement]]+Expenses456794357[[#This Row],[Conferences and Seminars]]+Expenses456794357[[#This Row],[Meals &amp; Tips]]+Expenses456794357[[#This Row],[Ground 
Transportation 
(Gas, Rental Car, Taxi)]]+Expenses456794357[[#This Row],[Lodging]]+Expenses456794357[[#This Row],[Airfare]]</f>
        <v>197</v>
      </c>
      <c r="M54" s="53">
        <v>60</v>
      </c>
    </row>
    <row r="55" spans="1:13" x14ac:dyDescent="0.25">
      <c r="A55" s="55" t="s">
        <v>83</v>
      </c>
      <c r="B55" s="49" t="s">
        <v>42</v>
      </c>
      <c r="C55" s="50">
        <v>0</v>
      </c>
      <c r="D55" s="50">
        <v>0</v>
      </c>
      <c r="E55" s="37">
        <v>0</v>
      </c>
      <c r="F55" s="36">
        <v>60</v>
      </c>
      <c r="G55" s="50">
        <v>0</v>
      </c>
      <c r="H55" s="36">
        <v>40</v>
      </c>
      <c r="I55" s="50">
        <f>(Expenses456794357[[#This Row],[Kms]]*3)</f>
        <v>120</v>
      </c>
      <c r="J55" s="51"/>
      <c r="K55" s="51"/>
      <c r="L55" s="52">
        <f>Expenses456794357[[#This Row],[Kms Reimbursement]]+Expenses456794357[[#This Row],[Conferences and Seminars]]+Expenses456794357[[#This Row],[Meals &amp; Tips]]+Expenses456794357[[#This Row],[Ground 
Transportation 
(Gas, Rental Car, Taxi)]]+Expenses456794357[[#This Row],[Lodging]]+Expenses456794357[[#This Row],[Airfare]]</f>
        <v>180</v>
      </c>
      <c r="M55" s="53">
        <v>50</v>
      </c>
    </row>
    <row r="56" spans="1:13" x14ac:dyDescent="0.25">
      <c r="A56" s="55">
        <v>43472</v>
      </c>
      <c r="B56" s="49" t="s">
        <v>42</v>
      </c>
      <c r="C56" s="50">
        <v>0</v>
      </c>
      <c r="D56" s="50">
        <v>0</v>
      </c>
      <c r="E56" s="37">
        <v>0</v>
      </c>
      <c r="F56" s="36">
        <v>70</v>
      </c>
      <c r="G56" s="50">
        <v>0</v>
      </c>
      <c r="H56" s="36">
        <v>39</v>
      </c>
      <c r="I56" s="50">
        <f>(Expenses456794357[[#This Row],[Kms]]*3)</f>
        <v>117</v>
      </c>
      <c r="J56" s="51"/>
      <c r="K56" s="51"/>
      <c r="L56" s="52">
        <f>Expenses456794357[[#This Row],[Kms Reimbursement]]+Expenses456794357[[#This Row],[Conferences and Seminars]]+Expenses456794357[[#This Row],[Meals &amp; Tips]]+Expenses456794357[[#This Row],[Ground 
Transportation 
(Gas, Rental Car, Taxi)]]+Expenses456794357[[#This Row],[Lodging]]+Expenses456794357[[#This Row],[Airfare]]</f>
        <v>187</v>
      </c>
      <c r="M56" s="53">
        <v>50</v>
      </c>
    </row>
    <row r="57" spans="1:13" x14ac:dyDescent="0.25">
      <c r="A57" s="55">
        <v>43503</v>
      </c>
      <c r="B57" s="49" t="s">
        <v>42</v>
      </c>
      <c r="C57" s="50">
        <v>0</v>
      </c>
      <c r="D57" s="50">
        <v>0</v>
      </c>
      <c r="E57" s="37">
        <v>0</v>
      </c>
      <c r="F57" s="36">
        <v>60</v>
      </c>
      <c r="G57" s="50">
        <v>0</v>
      </c>
      <c r="H57" s="36">
        <v>46</v>
      </c>
      <c r="I57" s="50">
        <f>(Expenses456794357[[#This Row],[Kms]]*3)</f>
        <v>138</v>
      </c>
      <c r="J57" s="51"/>
      <c r="K57" s="51"/>
      <c r="L57" s="52">
        <f>Expenses456794357[[#This Row],[Kms Reimbursement]]+Expenses456794357[[#This Row],[Conferences and Seminars]]+Expenses456794357[[#This Row],[Meals &amp; Tips]]+Expenses456794357[[#This Row],[Ground 
Transportation 
(Gas, Rental Car, Taxi)]]+Expenses456794357[[#This Row],[Lodging]]+Expenses456794357[[#This Row],[Airfare]]</f>
        <v>198</v>
      </c>
      <c r="M57" s="53">
        <v>44</v>
      </c>
    </row>
    <row r="58" spans="1:13" x14ac:dyDescent="0.25">
      <c r="A58" s="55">
        <v>43562</v>
      </c>
      <c r="B58" s="49" t="s">
        <v>42</v>
      </c>
      <c r="C58" s="50">
        <v>0</v>
      </c>
      <c r="D58" s="50">
        <v>0</v>
      </c>
      <c r="E58" s="37">
        <v>0</v>
      </c>
      <c r="F58" s="36">
        <v>70</v>
      </c>
      <c r="G58" s="50">
        <v>0</v>
      </c>
      <c r="H58" s="36">
        <v>43</v>
      </c>
      <c r="I58" s="50">
        <f>(Expenses456794357[[#This Row],[Kms]]*3)</f>
        <v>129</v>
      </c>
      <c r="J58" s="51"/>
      <c r="K58" s="51"/>
      <c r="L58" s="52">
        <f>Expenses456794357[[#This Row],[Kms Reimbursement]]+Expenses456794357[[#This Row],[Conferences and Seminars]]+Expenses456794357[[#This Row],[Meals &amp; Tips]]+Expenses456794357[[#This Row],[Ground 
Transportation 
(Gas, Rental Car, Taxi)]]+Expenses456794357[[#This Row],[Lodging]]+Expenses456794357[[#This Row],[Airfare]]</f>
        <v>199</v>
      </c>
      <c r="M58" s="53">
        <v>60</v>
      </c>
    </row>
    <row r="59" spans="1:13" x14ac:dyDescent="0.25">
      <c r="A59" s="55">
        <v>43592</v>
      </c>
      <c r="B59" s="49" t="s">
        <v>42</v>
      </c>
      <c r="C59" s="50">
        <v>0</v>
      </c>
      <c r="D59" s="50">
        <v>0</v>
      </c>
      <c r="E59" s="37">
        <v>0</v>
      </c>
      <c r="F59" s="36">
        <v>65</v>
      </c>
      <c r="G59" s="50">
        <v>0</v>
      </c>
      <c r="H59" s="36">
        <v>44</v>
      </c>
      <c r="I59" s="50">
        <f>(Expenses456794357[[#This Row],[Kms]]*3)</f>
        <v>132</v>
      </c>
      <c r="J59" s="51"/>
      <c r="K59" s="51"/>
      <c r="L59" s="52">
        <f>Expenses456794357[[#This Row],[Kms Reimbursement]]+Expenses456794357[[#This Row],[Conferences and Seminars]]+Expenses456794357[[#This Row],[Meals &amp; Tips]]+Expenses456794357[[#This Row],[Ground 
Transportation 
(Gas, Rental Car, Taxi)]]+Expenses456794357[[#This Row],[Lodging]]+Expenses456794357[[#This Row],[Airfare]]</f>
        <v>197</v>
      </c>
      <c r="M59" s="53">
        <v>41</v>
      </c>
    </row>
    <row r="60" spans="1:13" x14ac:dyDescent="0.25">
      <c r="A60" s="55">
        <v>43684</v>
      </c>
      <c r="B60" s="49" t="s">
        <v>42</v>
      </c>
      <c r="C60" s="50">
        <v>0</v>
      </c>
      <c r="D60" s="50">
        <v>0</v>
      </c>
      <c r="E60" s="37">
        <v>0</v>
      </c>
      <c r="F60" s="36">
        <v>60</v>
      </c>
      <c r="G60" s="50">
        <v>0</v>
      </c>
      <c r="H60" s="36">
        <v>36</v>
      </c>
      <c r="I60" s="50">
        <f>(Expenses456794357[[#This Row],[Kms]]*3)</f>
        <v>108</v>
      </c>
      <c r="J60" s="51"/>
      <c r="K60" s="51"/>
      <c r="L60" s="52">
        <f>Expenses456794357[[#This Row],[Kms Reimbursement]]+Expenses456794357[[#This Row],[Conferences and Seminars]]+Expenses456794357[[#This Row],[Meals &amp; Tips]]+Expenses456794357[[#This Row],[Ground 
Transportation 
(Gas, Rental Car, Taxi)]]+Expenses456794357[[#This Row],[Lodging]]+Expenses456794357[[#This Row],[Airfare]]</f>
        <v>168</v>
      </c>
      <c r="M60" s="53">
        <v>45</v>
      </c>
    </row>
    <row r="61" spans="1:13" x14ac:dyDescent="0.25">
      <c r="A61" s="55">
        <v>43715</v>
      </c>
      <c r="B61" s="49" t="s">
        <v>42</v>
      </c>
      <c r="C61" s="50">
        <v>0</v>
      </c>
      <c r="D61" s="50">
        <v>0</v>
      </c>
      <c r="E61" s="37">
        <v>0</v>
      </c>
      <c r="F61" s="36">
        <v>60</v>
      </c>
      <c r="G61" s="50">
        <v>0</v>
      </c>
      <c r="H61" s="36">
        <v>42</v>
      </c>
      <c r="I61" s="50">
        <f>(Expenses456794357[[#This Row],[Kms]]*3)</f>
        <v>126</v>
      </c>
      <c r="J61" s="51"/>
      <c r="K61" s="51"/>
      <c r="L61" s="52">
        <f>Expenses456794357[[#This Row],[Kms Reimbursement]]+Expenses456794357[[#This Row],[Conferences and Seminars]]+Expenses456794357[[#This Row],[Meals &amp; Tips]]+Expenses456794357[[#This Row],[Ground 
Transportation 
(Gas, Rental Car, Taxi)]]+Expenses456794357[[#This Row],[Lodging]]+Expenses456794357[[#This Row],[Airfare]]</f>
        <v>186</v>
      </c>
      <c r="M61" s="53">
        <v>56</v>
      </c>
    </row>
    <row r="62" spans="1:13" x14ac:dyDescent="0.25">
      <c r="A62" s="55">
        <v>43776</v>
      </c>
      <c r="B62" s="49" t="s">
        <v>42</v>
      </c>
      <c r="C62" s="50">
        <v>0</v>
      </c>
      <c r="D62" s="50">
        <v>0</v>
      </c>
      <c r="E62" s="37">
        <v>0</v>
      </c>
      <c r="F62" s="36">
        <v>60</v>
      </c>
      <c r="G62" s="50">
        <v>0</v>
      </c>
      <c r="H62" s="36">
        <v>50</v>
      </c>
      <c r="I62" s="50">
        <f>(Expenses456794357[[#This Row],[Kms]]*3)</f>
        <v>150</v>
      </c>
      <c r="J62" s="51"/>
      <c r="K62" s="51"/>
      <c r="L62" s="52">
        <f>Expenses456794357[[#This Row],[Kms Reimbursement]]+Expenses456794357[[#This Row],[Conferences and Seminars]]+Expenses456794357[[#This Row],[Meals &amp; Tips]]+Expenses456794357[[#This Row],[Ground 
Transportation 
(Gas, Rental Car, Taxi)]]+Expenses456794357[[#This Row],[Lodging]]+Expenses456794357[[#This Row],[Airfare]]</f>
        <v>210</v>
      </c>
      <c r="M62" s="53">
        <v>67</v>
      </c>
    </row>
    <row r="63" spans="1:13" x14ac:dyDescent="0.25">
      <c r="A63" s="55">
        <v>43806</v>
      </c>
      <c r="B63" s="49" t="s">
        <v>42</v>
      </c>
      <c r="C63" s="50">
        <v>0</v>
      </c>
      <c r="D63" s="50">
        <v>0</v>
      </c>
      <c r="E63" s="37">
        <v>0</v>
      </c>
      <c r="F63" s="36">
        <v>60</v>
      </c>
      <c r="G63" s="50">
        <v>0</v>
      </c>
      <c r="H63" s="36">
        <v>42</v>
      </c>
      <c r="I63" s="50">
        <f>(Expenses456794357[[#This Row],[Kms]]*3)</f>
        <v>126</v>
      </c>
      <c r="J63" s="51"/>
      <c r="K63" s="51"/>
      <c r="L63" s="52">
        <f>Expenses456794357[[#This Row],[Kms Reimbursement]]+Expenses456794357[[#This Row],[Conferences and Seminars]]+Expenses456794357[[#This Row],[Meals &amp; Tips]]+Expenses456794357[[#This Row],[Ground 
Transportation 
(Gas, Rental Car, Taxi)]]+Expenses456794357[[#This Row],[Lodging]]+Expenses456794357[[#This Row],[Airfare]]</f>
        <v>186</v>
      </c>
      <c r="M63" s="53">
        <v>55</v>
      </c>
    </row>
    <row r="64" spans="1:13" x14ac:dyDescent="0.25">
      <c r="A64" s="55" t="s">
        <v>87</v>
      </c>
      <c r="B64" s="49" t="s">
        <v>42</v>
      </c>
      <c r="C64" s="50">
        <v>0</v>
      </c>
      <c r="D64" s="50">
        <v>0</v>
      </c>
      <c r="E64" s="37">
        <v>0</v>
      </c>
      <c r="F64" s="36">
        <v>60</v>
      </c>
      <c r="G64" s="50">
        <v>0</v>
      </c>
      <c r="H64" s="36">
        <v>44</v>
      </c>
      <c r="I64" s="50">
        <f>(Expenses456794357[[#This Row],[Kms]]*3)</f>
        <v>132</v>
      </c>
      <c r="J64" s="51"/>
      <c r="K64" s="51"/>
      <c r="L64" s="52">
        <f>Expenses456794357[[#This Row],[Kms Reimbursement]]+Expenses456794357[[#This Row],[Conferences and Seminars]]+Expenses456794357[[#This Row],[Meals &amp; Tips]]+Expenses456794357[[#This Row],[Ground 
Transportation 
(Gas, Rental Car, Taxi)]]+Expenses456794357[[#This Row],[Lodging]]+Expenses456794357[[#This Row],[Airfare]]</f>
        <v>192</v>
      </c>
      <c r="M64" s="53">
        <v>60</v>
      </c>
    </row>
    <row r="65" spans="1:13" x14ac:dyDescent="0.25">
      <c r="A65" s="29" t="s">
        <v>21</v>
      </c>
      <c r="B65" s="30"/>
      <c r="C65" s="31">
        <f>SUBTOTAL(109,Expenses456794357[Airfare])</f>
        <v>0</v>
      </c>
      <c r="D65" s="31">
        <f>SUBTOTAL(109,Expenses456794357[Lodging])</f>
        <v>0</v>
      </c>
      <c r="E65" s="32">
        <f>SUBTOTAL(109,Expenses456794357[Ground 
Transportation 
(Gas, Rental Car, Taxi)])</f>
        <v>0</v>
      </c>
      <c r="F65" s="31">
        <f>SUBTOTAL(109,Expenses456794357[Meals &amp; Tips])</f>
        <v>1400</v>
      </c>
      <c r="G65" s="31">
        <f>SUBTOTAL(109,Expenses456794357[Conferences and Seminars])</f>
        <v>0</v>
      </c>
      <c r="H65" s="31">
        <f>SUBTOTAL(109,Expenses456794357[Kms])</f>
        <v>940</v>
      </c>
      <c r="I65" s="31">
        <f>SUBTOTAL(109,Expenses456794357[Kms Reimbursement])</f>
        <v>2820</v>
      </c>
      <c r="J65" s="31"/>
      <c r="K65" s="33"/>
      <c r="L65" s="41">
        <f>SUBTOTAL(109,Expenses456794357[Total])</f>
        <v>4220</v>
      </c>
      <c r="M65" s="42"/>
    </row>
    <row r="66" spans="1:13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129"/>
      <c r="L66" s="130"/>
    </row>
    <row r="67" spans="1:13" ht="18.75" x14ac:dyDescent="0.25">
      <c r="A67" s="7"/>
      <c r="B67" s="7"/>
      <c r="C67" s="7"/>
      <c r="D67" s="7"/>
      <c r="E67" s="7"/>
      <c r="F67" s="7"/>
      <c r="G67" s="7"/>
      <c r="H67" s="123" t="s">
        <v>22</v>
      </c>
      <c r="I67" s="123"/>
      <c r="J67" s="123"/>
      <c r="K67" s="131"/>
      <c r="L67" s="132"/>
    </row>
    <row r="68" spans="1:13" x14ac:dyDescent="0.25">
      <c r="K68" s="119"/>
      <c r="L68" s="120"/>
    </row>
    <row r="69" spans="1:13" ht="18.75" x14ac:dyDescent="0.25">
      <c r="H69" s="123" t="s">
        <v>23</v>
      </c>
      <c r="I69" s="123"/>
      <c r="J69" s="123"/>
      <c r="K69" s="121"/>
      <c r="L69" s="122"/>
    </row>
    <row r="73" spans="1:13" ht="28.5" x14ac:dyDescent="0.25">
      <c r="A73" s="1" t="s">
        <v>0</v>
      </c>
      <c r="B73" s="2"/>
      <c r="C73" s="2"/>
      <c r="D73" s="2"/>
      <c r="E73" s="2"/>
      <c r="F73" s="3"/>
      <c r="G73" s="3"/>
      <c r="H73" s="3"/>
      <c r="I73" s="4"/>
      <c r="J73" s="4"/>
      <c r="K73" s="4"/>
      <c r="L73" s="4"/>
    </row>
    <row r="75" spans="1:13" x14ac:dyDescent="0.25">
      <c r="A75" s="78" t="s">
        <v>1</v>
      </c>
      <c r="B75" s="80" t="s">
        <v>84</v>
      </c>
      <c r="C75" s="124" t="s">
        <v>2</v>
      </c>
      <c r="D75" s="125"/>
      <c r="E75" s="126"/>
      <c r="F75" s="133" t="s">
        <v>39</v>
      </c>
      <c r="G75" s="133"/>
      <c r="H75" s="124" t="s">
        <v>3</v>
      </c>
      <c r="I75" s="125"/>
      <c r="J75" s="125"/>
      <c r="K75" s="134"/>
      <c r="L75" s="134"/>
    </row>
    <row r="76" spans="1:13" x14ac:dyDescent="0.25">
      <c r="A76" s="7"/>
      <c r="B76" s="7"/>
      <c r="C76" s="7"/>
      <c r="D76" s="7"/>
      <c r="E76" s="7"/>
      <c r="F76" s="8"/>
      <c r="G76" s="9"/>
      <c r="H76" s="7"/>
      <c r="I76" s="7"/>
      <c r="J76" s="7"/>
      <c r="K76" s="10"/>
      <c r="L76" s="10"/>
    </row>
    <row r="77" spans="1:13" x14ac:dyDescent="0.25">
      <c r="A77" s="78" t="s">
        <v>4</v>
      </c>
      <c r="B77" s="80" t="s">
        <v>40</v>
      </c>
      <c r="C77" s="124" t="s">
        <v>5</v>
      </c>
      <c r="D77" s="125"/>
      <c r="E77" s="126"/>
      <c r="F77" s="135">
        <v>43698</v>
      </c>
      <c r="G77" s="136"/>
      <c r="H77" s="124" t="s">
        <v>6</v>
      </c>
      <c r="I77" s="125"/>
      <c r="J77" s="125"/>
      <c r="K77" s="128">
        <v>0</v>
      </c>
      <c r="L77" s="128"/>
    </row>
    <row r="78" spans="1:13" x14ac:dyDescent="0.25">
      <c r="A78" s="7"/>
      <c r="B78" s="11"/>
      <c r="C78" s="7"/>
      <c r="D78" s="7"/>
      <c r="E78" s="7"/>
      <c r="F78" s="7"/>
      <c r="G78" s="7"/>
      <c r="H78" s="7"/>
      <c r="I78" s="7"/>
      <c r="J78" s="7"/>
      <c r="K78" s="10"/>
      <c r="L78" s="10"/>
    </row>
    <row r="79" spans="1:13" x14ac:dyDescent="0.25">
      <c r="A79" s="78" t="s">
        <v>7</v>
      </c>
      <c r="B79" s="79" t="s">
        <v>57</v>
      </c>
      <c r="C79" s="124" t="s">
        <v>8</v>
      </c>
      <c r="D79" s="125"/>
      <c r="E79" s="126"/>
      <c r="F79" s="127"/>
      <c r="G79" s="127"/>
      <c r="H79" s="124" t="s">
        <v>9</v>
      </c>
      <c r="I79" s="125"/>
      <c r="J79" s="125"/>
      <c r="K79" s="128">
        <f>Expenses4567943579[[#Totals],[Total]]-MileageRate</f>
        <v>3127</v>
      </c>
      <c r="L79" s="128"/>
    </row>
    <row r="80" spans="1:13" x14ac:dyDescent="0.25">
      <c r="A80" s="7"/>
      <c r="B80" s="9"/>
      <c r="C80" s="7"/>
      <c r="D80" s="7"/>
      <c r="E80" s="7"/>
      <c r="F80" s="7"/>
      <c r="G80" s="7"/>
      <c r="H80" s="7"/>
      <c r="I80" s="7"/>
      <c r="J80" s="7"/>
      <c r="K80" s="7"/>
      <c r="L80" s="7"/>
    </row>
    <row r="81" spans="1:15" ht="63" x14ac:dyDescent="0.25">
      <c r="A81" s="18" t="s">
        <v>10</v>
      </c>
      <c r="B81" s="19" t="s">
        <v>11</v>
      </c>
      <c r="C81" s="19" t="s">
        <v>12</v>
      </c>
      <c r="D81" s="19" t="s">
        <v>13</v>
      </c>
      <c r="E81" s="19" t="s">
        <v>14</v>
      </c>
      <c r="F81" s="19" t="s">
        <v>15</v>
      </c>
      <c r="G81" s="19" t="s">
        <v>16</v>
      </c>
      <c r="H81" s="19" t="s">
        <v>17</v>
      </c>
      <c r="I81" s="19" t="s">
        <v>18</v>
      </c>
      <c r="J81" s="19" t="s">
        <v>19</v>
      </c>
      <c r="K81" s="20" t="s">
        <v>20</v>
      </c>
      <c r="L81" s="21" t="s">
        <v>21</v>
      </c>
      <c r="M81" s="38" t="s">
        <v>51</v>
      </c>
    </row>
    <row r="82" spans="1:15" x14ac:dyDescent="0.25">
      <c r="A82" s="55" t="s">
        <v>98</v>
      </c>
      <c r="B82" s="49" t="s">
        <v>42</v>
      </c>
      <c r="C82" s="50">
        <v>0</v>
      </c>
      <c r="D82" s="50">
        <v>0</v>
      </c>
      <c r="E82" s="37">
        <v>0</v>
      </c>
      <c r="F82" s="36">
        <v>60</v>
      </c>
      <c r="G82" s="50">
        <v>0</v>
      </c>
      <c r="H82" s="36">
        <v>43</v>
      </c>
      <c r="I82" s="50">
        <f>(Expenses4567943579[[#This Row],[Kms]]*3)</f>
        <v>129</v>
      </c>
      <c r="J82" s="51"/>
      <c r="K82" s="51"/>
      <c r="L82" s="52">
        <f>Expenses4567943579[[#This Row],[Kms Reimbursement]]+Expenses4567943579[[#This Row],[Conferences and Seminars]]+Expenses4567943579[[#This Row],[Meals &amp; Tips]]+Expenses4567943579[[#This Row],[Ground 
Transportation 
(Gas, Rental Car, Taxi)]]+Expenses4567943579[[#This Row],[Lodging]]+Expenses4567943579[[#This Row],[Airfare]]</f>
        <v>189</v>
      </c>
      <c r="M82" s="53">
        <v>64</v>
      </c>
    </row>
    <row r="83" spans="1:15" x14ac:dyDescent="0.25">
      <c r="A83" s="55" t="s">
        <v>99</v>
      </c>
      <c r="B83" s="49" t="s">
        <v>42</v>
      </c>
      <c r="C83" s="50">
        <v>0</v>
      </c>
      <c r="D83" s="50">
        <v>0</v>
      </c>
      <c r="E83" s="37">
        <v>0</v>
      </c>
      <c r="F83" s="36">
        <v>70</v>
      </c>
      <c r="G83" s="50">
        <v>0</v>
      </c>
      <c r="H83" s="36">
        <v>46</v>
      </c>
      <c r="I83" s="50">
        <f>(Expenses4567943579[[#This Row],[Kms]]*3)</f>
        <v>138</v>
      </c>
      <c r="J83" s="51"/>
      <c r="K83" s="51"/>
      <c r="L83" s="52">
        <f>Expenses4567943579[[#This Row],[Kms Reimbursement]]+Expenses4567943579[[#This Row],[Conferences and Seminars]]+Expenses4567943579[[#This Row],[Meals &amp; Tips]]+Expenses4567943579[[#This Row],[Ground 
Transportation 
(Gas, Rental Car, Taxi)]]+Expenses4567943579[[#This Row],[Lodging]]+Expenses4567943579[[#This Row],[Airfare]]</f>
        <v>208</v>
      </c>
      <c r="M83" s="53">
        <v>66</v>
      </c>
    </row>
    <row r="84" spans="1:15" x14ac:dyDescent="0.25">
      <c r="A84" s="55" t="s">
        <v>100</v>
      </c>
      <c r="B84" s="49" t="s">
        <v>42</v>
      </c>
      <c r="C84" s="50">
        <v>0</v>
      </c>
      <c r="D84" s="50">
        <v>0</v>
      </c>
      <c r="E84" s="37">
        <v>0</v>
      </c>
      <c r="F84" s="36">
        <v>65</v>
      </c>
      <c r="G84" s="50">
        <v>0</v>
      </c>
      <c r="H84" s="36">
        <v>45</v>
      </c>
      <c r="I84" s="50">
        <f>(Expenses4567943579[[#This Row],[Kms]]*3)</f>
        <v>135</v>
      </c>
      <c r="J84" s="51"/>
      <c r="K84" s="51"/>
      <c r="L84" s="52">
        <f>Expenses4567943579[[#This Row],[Kms Reimbursement]]+Expenses4567943579[[#This Row],[Conferences and Seminars]]+Expenses4567943579[[#This Row],[Meals &amp; Tips]]+Expenses4567943579[[#This Row],[Ground 
Transportation 
(Gas, Rental Car, Taxi)]]+Expenses4567943579[[#This Row],[Lodging]]+Expenses4567943579[[#This Row],[Airfare]]</f>
        <v>200</v>
      </c>
      <c r="M84" s="53">
        <v>64</v>
      </c>
    </row>
    <row r="85" spans="1:15" x14ac:dyDescent="0.25">
      <c r="A85" s="55" t="s">
        <v>101</v>
      </c>
      <c r="B85" s="49" t="s">
        <v>42</v>
      </c>
      <c r="C85" s="50">
        <v>0</v>
      </c>
      <c r="D85" s="50">
        <v>0</v>
      </c>
      <c r="E85" s="37">
        <v>0</v>
      </c>
      <c r="F85" s="36">
        <v>70</v>
      </c>
      <c r="G85" s="50">
        <v>0</v>
      </c>
      <c r="H85" s="36">
        <v>47</v>
      </c>
      <c r="I85" s="50">
        <f>(Expenses4567943579[[#This Row],[Kms]]*3)</f>
        <v>141</v>
      </c>
      <c r="J85" s="51"/>
      <c r="K85" s="51"/>
      <c r="L85" s="52">
        <f>Expenses4567943579[[#This Row],[Kms Reimbursement]]+Expenses4567943579[[#This Row],[Conferences and Seminars]]+Expenses4567943579[[#This Row],[Meals &amp; Tips]]+Expenses4567943579[[#This Row],[Ground 
Transportation 
(Gas, Rental Car, Taxi)]]+Expenses4567943579[[#This Row],[Lodging]]+Expenses4567943579[[#This Row],[Airfare]]</f>
        <v>211</v>
      </c>
      <c r="M85" s="53">
        <v>60</v>
      </c>
    </row>
    <row r="86" spans="1:15" ht="15" customHeight="1" x14ac:dyDescent="0.25">
      <c r="A86" s="55" t="s">
        <v>102</v>
      </c>
      <c r="B86" s="49" t="s">
        <v>42</v>
      </c>
      <c r="C86" s="50">
        <v>0</v>
      </c>
      <c r="D86" s="50">
        <v>0</v>
      </c>
      <c r="E86" s="37">
        <v>0</v>
      </c>
      <c r="F86" s="36">
        <v>70</v>
      </c>
      <c r="G86" s="50">
        <v>0</v>
      </c>
      <c r="H86" s="36">
        <v>40</v>
      </c>
      <c r="I86" s="50">
        <f>(Expenses4567943579[[#This Row],[Kms]]*3)</f>
        <v>120</v>
      </c>
      <c r="J86" s="51"/>
      <c r="K86" s="51"/>
      <c r="L86" s="52">
        <f>Expenses4567943579[[#This Row],[Kms Reimbursement]]+Expenses4567943579[[#This Row],[Conferences and Seminars]]+Expenses4567943579[[#This Row],[Meals &amp; Tips]]+Expenses4567943579[[#This Row],[Ground 
Transportation 
(Gas, Rental Car, Taxi)]]+Expenses4567943579[[#This Row],[Lodging]]+Expenses4567943579[[#This Row],[Airfare]]</f>
        <v>190</v>
      </c>
      <c r="M86" s="53">
        <v>60</v>
      </c>
    </row>
    <row r="87" spans="1:15" x14ac:dyDescent="0.25">
      <c r="A87" s="55" t="s">
        <v>103</v>
      </c>
      <c r="B87" s="49" t="s">
        <v>42</v>
      </c>
      <c r="C87" s="50">
        <v>0</v>
      </c>
      <c r="D87" s="50">
        <v>0</v>
      </c>
      <c r="E87" s="37">
        <v>0</v>
      </c>
      <c r="F87" s="36">
        <v>60</v>
      </c>
      <c r="G87" s="50">
        <v>0</v>
      </c>
      <c r="H87" s="36">
        <v>41</v>
      </c>
      <c r="I87" s="50">
        <f>(Expenses4567943579[[#This Row],[Kms]]*3)</f>
        <v>123</v>
      </c>
      <c r="J87" s="51"/>
      <c r="K87" s="51"/>
      <c r="L87" s="52">
        <f>Expenses4567943579[[#This Row],[Kms Reimbursement]]+Expenses4567943579[[#This Row],[Conferences and Seminars]]+Expenses4567943579[[#This Row],[Meals &amp; Tips]]+Expenses4567943579[[#This Row],[Ground 
Transportation 
(Gas, Rental Car, Taxi)]]+Expenses4567943579[[#This Row],[Lodging]]+Expenses4567943579[[#This Row],[Airfare]]</f>
        <v>183</v>
      </c>
      <c r="M87" s="53">
        <v>60</v>
      </c>
    </row>
    <row r="88" spans="1:15" ht="16.5" customHeight="1" x14ac:dyDescent="0.25">
      <c r="A88" s="55" t="s">
        <v>104</v>
      </c>
      <c r="B88" s="49" t="s">
        <v>42</v>
      </c>
      <c r="C88" s="50">
        <v>0</v>
      </c>
      <c r="D88" s="50">
        <v>0</v>
      </c>
      <c r="E88" s="37">
        <v>0</v>
      </c>
      <c r="F88" s="36">
        <v>60</v>
      </c>
      <c r="G88" s="50">
        <v>0</v>
      </c>
      <c r="H88" s="36">
        <v>42</v>
      </c>
      <c r="I88" s="50">
        <f>(Expenses4567943579[[#This Row],[Kms]]*3)</f>
        <v>126</v>
      </c>
      <c r="J88" s="51"/>
      <c r="K88" s="51"/>
      <c r="L88" s="52">
        <f>Expenses4567943579[[#This Row],[Kms Reimbursement]]+Expenses4567943579[[#This Row],[Conferences and Seminars]]+Expenses4567943579[[#This Row],[Meals &amp; Tips]]+Expenses4567943579[[#This Row],[Ground 
Transportation 
(Gas, Rental Car, Taxi)]]+Expenses4567943579[[#This Row],[Lodging]]+Expenses4567943579[[#This Row],[Airfare]]</f>
        <v>186</v>
      </c>
      <c r="M88" s="53">
        <v>45</v>
      </c>
      <c r="O88">
        <f>100+200+110+140+160+400+460+100+200+110+140+400</f>
        <v>2520</v>
      </c>
    </row>
    <row r="89" spans="1:15" ht="16.5" customHeight="1" x14ac:dyDescent="0.25">
      <c r="A89" s="55" t="s">
        <v>105</v>
      </c>
      <c r="B89" s="49" t="s">
        <v>42</v>
      </c>
      <c r="C89" s="50">
        <v>0</v>
      </c>
      <c r="D89" s="50">
        <v>0</v>
      </c>
      <c r="E89" s="37">
        <v>0</v>
      </c>
      <c r="F89" s="36">
        <v>60</v>
      </c>
      <c r="G89" s="50">
        <v>0</v>
      </c>
      <c r="H89" s="36">
        <v>42</v>
      </c>
      <c r="I89" s="50">
        <f>(Expenses4567943579[[#This Row],[Kms]]*3)</f>
        <v>126</v>
      </c>
      <c r="J89" s="51"/>
      <c r="K89" s="51"/>
      <c r="L89" s="52">
        <f>Expenses4567943579[[#This Row],[Kms Reimbursement]]+Expenses4567943579[[#This Row],[Conferences and Seminars]]+Expenses4567943579[[#This Row],[Meals &amp; Tips]]+Expenses4567943579[[#This Row],[Ground 
Transportation 
(Gas, Rental Car, Taxi)]]+Expenses4567943579[[#This Row],[Lodging]]+Expenses4567943579[[#This Row],[Airfare]]</f>
        <v>186</v>
      </c>
      <c r="M89" s="53">
        <v>50</v>
      </c>
    </row>
    <row r="90" spans="1:15" x14ac:dyDescent="0.25">
      <c r="A90" s="55">
        <v>43473</v>
      </c>
      <c r="B90" s="49" t="s">
        <v>42</v>
      </c>
      <c r="C90" s="50">
        <v>0</v>
      </c>
      <c r="D90" s="50">
        <v>0</v>
      </c>
      <c r="E90" s="37">
        <v>0</v>
      </c>
      <c r="F90" s="36">
        <v>70</v>
      </c>
      <c r="G90" s="50">
        <v>0</v>
      </c>
      <c r="H90" s="36">
        <v>43</v>
      </c>
      <c r="I90" s="50">
        <f>(Expenses4567943579[[#This Row],[Kms]]*3)</f>
        <v>129</v>
      </c>
      <c r="J90" s="51"/>
      <c r="K90" s="51"/>
      <c r="L90" s="52">
        <f>Expenses4567943579[[#This Row],[Kms Reimbursement]]+Expenses4567943579[[#This Row],[Conferences and Seminars]]+Expenses4567943579[[#This Row],[Meals &amp; Tips]]+Expenses4567943579[[#This Row],[Ground 
Transportation 
(Gas, Rental Car, Taxi)]]+Expenses4567943579[[#This Row],[Lodging]]+Expenses4567943579[[#This Row],[Airfare]]</f>
        <v>199</v>
      </c>
      <c r="M90" s="53">
        <v>60</v>
      </c>
    </row>
    <row r="91" spans="1:15" x14ac:dyDescent="0.25">
      <c r="A91" s="55">
        <v>43504</v>
      </c>
      <c r="B91" s="49" t="s">
        <v>42</v>
      </c>
      <c r="C91" s="50">
        <v>0</v>
      </c>
      <c r="D91" s="50">
        <v>0</v>
      </c>
      <c r="E91" s="37">
        <v>0</v>
      </c>
      <c r="F91" s="36">
        <v>60</v>
      </c>
      <c r="G91" s="50">
        <v>0</v>
      </c>
      <c r="H91" s="36">
        <v>48</v>
      </c>
      <c r="I91" s="50">
        <f>(Expenses4567943579[[#This Row],[Kms]]*3)</f>
        <v>144</v>
      </c>
      <c r="J91" s="51"/>
      <c r="K91" s="51"/>
      <c r="L91" s="52">
        <f>Expenses4567943579[[#This Row],[Kms Reimbursement]]+Expenses4567943579[[#This Row],[Conferences and Seminars]]+Expenses4567943579[[#This Row],[Meals &amp; Tips]]+Expenses4567943579[[#This Row],[Ground 
Transportation 
(Gas, Rental Car, Taxi)]]+Expenses4567943579[[#This Row],[Lodging]]+Expenses4567943579[[#This Row],[Airfare]]</f>
        <v>204</v>
      </c>
      <c r="M91" s="53">
        <v>60</v>
      </c>
    </row>
    <row r="92" spans="1:15" x14ac:dyDescent="0.25">
      <c r="A92" s="55">
        <v>43593</v>
      </c>
      <c r="B92" s="49" t="s">
        <v>42</v>
      </c>
      <c r="C92" s="50">
        <v>0</v>
      </c>
      <c r="D92" s="50">
        <v>0</v>
      </c>
      <c r="E92" s="37">
        <v>0</v>
      </c>
      <c r="F92" s="36">
        <v>60</v>
      </c>
      <c r="G92" s="50">
        <v>0</v>
      </c>
      <c r="H92" s="36">
        <v>40</v>
      </c>
      <c r="I92" s="50">
        <f>(Expenses4567943579[[#This Row],[Kms]]*3)</f>
        <v>120</v>
      </c>
      <c r="J92" s="51"/>
      <c r="K92" s="51"/>
      <c r="L92" s="52">
        <f>Expenses4567943579[[#This Row],[Kms Reimbursement]]+Expenses4567943579[[#This Row],[Conferences and Seminars]]+Expenses4567943579[[#This Row],[Meals &amp; Tips]]+Expenses4567943579[[#This Row],[Ground 
Transportation 
(Gas, Rental Car, Taxi)]]+Expenses4567943579[[#This Row],[Lodging]]+Expenses4567943579[[#This Row],[Airfare]]</f>
        <v>180</v>
      </c>
      <c r="M92" s="53">
        <v>50</v>
      </c>
    </row>
    <row r="93" spans="1:15" x14ac:dyDescent="0.25">
      <c r="A93" s="55">
        <v>43685</v>
      </c>
      <c r="B93" s="49" t="s">
        <v>42</v>
      </c>
      <c r="C93" s="50">
        <v>0</v>
      </c>
      <c r="D93" s="50">
        <v>0</v>
      </c>
      <c r="E93" s="37">
        <v>0</v>
      </c>
      <c r="F93" s="36">
        <v>60</v>
      </c>
      <c r="G93" s="50">
        <v>0</v>
      </c>
      <c r="H93" s="36">
        <v>40</v>
      </c>
      <c r="I93" s="50">
        <f>(Expenses4567943579[[#This Row],[Kms]]*3)</f>
        <v>120</v>
      </c>
      <c r="J93" s="51"/>
      <c r="K93" s="51"/>
      <c r="L93" s="52">
        <f>Expenses4567943579[[#This Row],[Kms Reimbursement]]+Expenses4567943579[[#This Row],[Conferences and Seminars]]+Expenses4567943579[[#This Row],[Meals &amp; Tips]]+Expenses4567943579[[#This Row],[Ground 
Transportation 
(Gas, Rental Car, Taxi)]]+Expenses4567943579[[#This Row],[Lodging]]+Expenses4567943579[[#This Row],[Airfare]]</f>
        <v>180</v>
      </c>
      <c r="M93" s="53">
        <v>55</v>
      </c>
    </row>
    <row r="94" spans="1:15" x14ac:dyDescent="0.25">
      <c r="A94" s="55">
        <v>43807</v>
      </c>
      <c r="B94" s="49" t="s">
        <v>42</v>
      </c>
      <c r="C94" s="50">
        <v>0</v>
      </c>
      <c r="D94" s="50">
        <v>0</v>
      </c>
      <c r="E94" s="37">
        <v>0</v>
      </c>
      <c r="F94" s="36">
        <v>70</v>
      </c>
      <c r="G94" s="50">
        <v>0</v>
      </c>
      <c r="H94" s="36">
        <v>46</v>
      </c>
      <c r="I94" s="50">
        <f>(Expenses4567943579[[#This Row],[Kms]]*3)</f>
        <v>138</v>
      </c>
      <c r="J94" s="51"/>
      <c r="K94" s="51"/>
      <c r="L94" s="52">
        <f>Expenses4567943579[[#This Row],[Kms Reimbursement]]+Expenses4567943579[[#This Row],[Conferences and Seminars]]+Expenses4567943579[[#This Row],[Meals &amp; Tips]]+Expenses4567943579[[#This Row],[Ground 
Transportation 
(Gas, Rental Car, Taxi)]]+Expenses4567943579[[#This Row],[Lodging]]+Expenses4567943579[[#This Row],[Airfare]]</f>
        <v>208</v>
      </c>
      <c r="M94" s="53">
        <v>65</v>
      </c>
    </row>
    <row r="95" spans="1:15" x14ac:dyDescent="0.25">
      <c r="A95" s="55" t="s">
        <v>90</v>
      </c>
      <c r="B95" s="49" t="s">
        <v>42</v>
      </c>
      <c r="C95" s="50">
        <v>0</v>
      </c>
      <c r="D95" s="50">
        <v>0</v>
      </c>
      <c r="E95" s="37">
        <v>0</v>
      </c>
      <c r="F95" s="36">
        <v>60</v>
      </c>
      <c r="G95" s="50">
        <v>0</v>
      </c>
      <c r="H95" s="36">
        <v>49</v>
      </c>
      <c r="I95" s="50">
        <f>(Expenses4567943579[[#This Row],[Kms]]*3)</f>
        <v>147</v>
      </c>
      <c r="J95" s="51"/>
      <c r="K95" s="51"/>
      <c r="L95" s="52">
        <f>Expenses4567943579[[#This Row],[Kms Reimbursement]]+Expenses4567943579[[#This Row],[Conferences and Seminars]]+Expenses4567943579[[#This Row],[Meals &amp; Tips]]+Expenses4567943579[[#This Row],[Ground 
Transportation 
(Gas, Rental Car, Taxi)]]+Expenses4567943579[[#This Row],[Lodging]]+Expenses4567943579[[#This Row],[Airfare]]</f>
        <v>207</v>
      </c>
      <c r="M95" s="53">
        <v>60</v>
      </c>
    </row>
    <row r="96" spans="1:15" x14ac:dyDescent="0.25">
      <c r="A96" s="55" t="s">
        <v>93</v>
      </c>
      <c r="B96" s="49" t="s">
        <v>42</v>
      </c>
      <c r="C96" s="50">
        <v>0</v>
      </c>
      <c r="D96" s="50">
        <v>0</v>
      </c>
      <c r="E96" s="37">
        <v>0</v>
      </c>
      <c r="F96" s="36">
        <v>70</v>
      </c>
      <c r="G96" s="50">
        <v>0</v>
      </c>
      <c r="H96" s="36">
        <v>43</v>
      </c>
      <c r="I96" s="50">
        <f>(Expenses4567943579[[#This Row],[Kms]]*3)</f>
        <v>129</v>
      </c>
      <c r="J96" s="51"/>
      <c r="K96" s="51"/>
      <c r="L96" s="52">
        <f>Expenses4567943579[[#This Row],[Kms Reimbursement]]+Expenses4567943579[[#This Row],[Conferences and Seminars]]+Expenses4567943579[[#This Row],[Meals &amp; Tips]]+Expenses4567943579[[#This Row],[Ground 
Transportation 
(Gas, Rental Car, Taxi)]]+Expenses4567943579[[#This Row],[Lodging]]+Expenses4567943579[[#This Row],[Airfare]]</f>
        <v>199</v>
      </c>
      <c r="M96" s="53">
        <v>60</v>
      </c>
    </row>
    <row r="97" spans="1:13" x14ac:dyDescent="0.25">
      <c r="A97" s="55" t="s">
        <v>97</v>
      </c>
      <c r="B97" s="49" t="s">
        <v>42</v>
      </c>
      <c r="C97" s="50">
        <v>0</v>
      </c>
      <c r="D97" s="50">
        <v>0</v>
      </c>
      <c r="E97" s="37">
        <v>0</v>
      </c>
      <c r="F97" s="36">
        <v>65</v>
      </c>
      <c r="G97" s="50">
        <v>0</v>
      </c>
      <c r="H97" s="36">
        <v>44</v>
      </c>
      <c r="I97" s="50">
        <f>(Expenses4567943579[[#This Row],[Kms]]*3)</f>
        <v>132</v>
      </c>
      <c r="J97" s="51"/>
      <c r="K97" s="51"/>
      <c r="L97" s="52">
        <f>Expenses4567943579[[#This Row],[Kms Reimbursement]]+Expenses4567943579[[#This Row],[Conferences and Seminars]]+Expenses4567943579[[#This Row],[Meals &amp; Tips]]+Expenses4567943579[[#This Row],[Ground 
Transportation 
(Gas, Rental Car, Taxi)]]+Expenses4567943579[[#This Row],[Lodging]]+Expenses4567943579[[#This Row],[Airfare]]</f>
        <v>197</v>
      </c>
      <c r="M97" s="53">
        <v>50</v>
      </c>
    </row>
    <row r="98" spans="1:13" x14ac:dyDescent="0.25">
      <c r="A98" s="29" t="s">
        <v>21</v>
      </c>
      <c r="B98" s="30"/>
      <c r="C98" s="31">
        <f>SUBTOTAL(109,Expenses4567943579[Airfare])</f>
        <v>0</v>
      </c>
      <c r="D98" s="31">
        <f>SUBTOTAL(109,Expenses4567943579[Lodging])</f>
        <v>0</v>
      </c>
      <c r="E98" s="32">
        <f>SUBTOTAL(109,Expenses4567943579[Ground 
Transportation 
(Gas, Rental Car, Taxi)])</f>
        <v>0</v>
      </c>
      <c r="F98" s="31">
        <f>SUBTOTAL(109,Expenses4567943579[Meals &amp; Tips])</f>
        <v>1030</v>
      </c>
      <c r="G98" s="31">
        <f>SUBTOTAL(109,Expenses4567943579[Conferences and Seminars])</f>
        <v>0</v>
      </c>
      <c r="H98" s="31">
        <f>SUBTOTAL(109,Expenses4567943579[Kms])</f>
        <v>699</v>
      </c>
      <c r="I98" s="31">
        <f>SUBTOTAL(109,Expenses4567943579[Kms Reimbursement])</f>
        <v>2097</v>
      </c>
      <c r="J98" s="31"/>
      <c r="K98" s="33"/>
      <c r="L98" s="41">
        <f>SUBTOTAL(109,Expenses4567943579[Total])</f>
        <v>3127</v>
      </c>
      <c r="M98" s="42"/>
    </row>
    <row r="99" spans="1:13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129"/>
      <c r="L99" s="130"/>
    </row>
    <row r="100" spans="1:13" ht="18.75" x14ac:dyDescent="0.25">
      <c r="A100" s="7"/>
      <c r="B100" s="7"/>
      <c r="C100" s="7"/>
      <c r="D100" s="7"/>
      <c r="E100" s="7"/>
      <c r="F100" s="7"/>
      <c r="G100" s="7"/>
      <c r="H100" s="123" t="s">
        <v>22</v>
      </c>
      <c r="I100" s="123"/>
      <c r="J100" s="123"/>
      <c r="K100" s="131"/>
      <c r="L100" s="132"/>
    </row>
    <row r="101" spans="1:13" x14ac:dyDescent="0.25">
      <c r="K101" s="119"/>
      <c r="L101" s="120"/>
    </row>
    <row r="102" spans="1:13" ht="18.75" x14ac:dyDescent="0.25">
      <c r="H102" s="123" t="s">
        <v>23</v>
      </c>
      <c r="I102" s="123"/>
      <c r="J102" s="123"/>
      <c r="K102" s="121"/>
      <c r="L102" s="122"/>
    </row>
  </sheetData>
  <mergeCells count="48">
    <mergeCell ref="C3:E3"/>
    <mergeCell ref="F3:G3"/>
    <mergeCell ref="H3:J3"/>
    <mergeCell ref="K3:L3"/>
    <mergeCell ref="C5:E5"/>
    <mergeCell ref="F5:G5"/>
    <mergeCell ref="H5:J5"/>
    <mergeCell ref="K5:L5"/>
    <mergeCell ref="K30:L31"/>
    <mergeCell ref="H31:J31"/>
    <mergeCell ref="C7:E7"/>
    <mergeCell ref="F7:G7"/>
    <mergeCell ref="H7:J7"/>
    <mergeCell ref="K7:L7"/>
    <mergeCell ref="K28:L29"/>
    <mergeCell ref="H29:J29"/>
    <mergeCell ref="C36:E36"/>
    <mergeCell ref="F36:G36"/>
    <mergeCell ref="H36:J36"/>
    <mergeCell ref="K36:L36"/>
    <mergeCell ref="C38:E38"/>
    <mergeCell ref="F38:G38"/>
    <mergeCell ref="H38:J38"/>
    <mergeCell ref="K38:L38"/>
    <mergeCell ref="K68:L69"/>
    <mergeCell ref="H69:J69"/>
    <mergeCell ref="C40:E40"/>
    <mergeCell ref="F40:G40"/>
    <mergeCell ref="H40:J40"/>
    <mergeCell ref="K40:L40"/>
    <mergeCell ref="K66:L67"/>
    <mergeCell ref="H67:J67"/>
    <mergeCell ref="C75:E75"/>
    <mergeCell ref="F75:G75"/>
    <mergeCell ref="H75:J75"/>
    <mergeCell ref="K75:L75"/>
    <mergeCell ref="C77:E77"/>
    <mergeCell ref="F77:G77"/>
    <mergeCell ref="H77:J77"/>
    <mergeCell ref="K77:L77"/>
    <mergeCell ref="K101:L102"/>
    <mergeCell ref="H102:J102"/>
    <mergeCell ref="C79:E79"/>
    <mergeCell ref="F79:G79"/>
    <mergeCell ref="H79:J79"/>
    <mergeCell ref="K79:L79"/>
    <mergeCell ref="K99:L100"/>
    <mergeCell ref="H100:J100"/>
  </mergeCells>
  <phoneticPr fontId="15" type="noConversion"/>
  <conditionalFormatting sqref="A82:A97">
    <cfRule type="duplicateValues" dxfId="0" priority="7"/>
  </conditionalFormatting>
  <dataValidations count="27">
    <dataValidation allowBlank="1" showInputMessage="1" showErrorMessage="1" prompt="Enter amount for Lodging in this column under this heading" sqref="D9 D42 D81" xr:uid="{80DE4384-ADD6-416E-B2A9-A72A8435A047}"/>
    <dataValidation allowBlank="1" showInputMessage="1" showErrorMessage="1" prompt="Enter amount for Seminars &amp; Conferences in this column under this heading" sqref="G9 G42 G81" xr:uid="{8BD44500-8D3B-4652-A6B2-AFAEBBB2274F}"/>
    <dataValidation allowBlank="1" showInputMessage="1" showErrorMessage="1" prompt="Total Reimbursement Due is automatically calculated in this cell" sqref="K7 K40 K79" xr:uid="{8CA01958-20B3-4DFF-A137-D33BCC7BBAEB}"/>
    <dataValidation allowBlank="1" showInputMessage="1" showErrorMessage="1" prompt="Enter Per Mile Reimbursement in this cell" sqref="K5 K3 K38 K36 K77 K75" xr:uid="{9FB6B414-79EB-41E5-BE99-F8605588F218}"/>
    <dataValidation allowBlank="1" showInputMessage="1" showErrorMessage="1" prompt="Enter Per Mile Reimbursement in cell at right" sqref="H5 H3 H38 H36 H77 H75" xr:uid="{26456715-00BB-47C2-8254-23A2A3CC0747}"/>
    <dataValidation allowBlank="1" showInputMessage="1" showErrorMessage="1" prompt="Total Reimbursement Due is automatically calculated in cell at right" sqref="H7 H29 H31 H40 H67 H69 H79 H100 H102" xr:uid="{A90F8D30-DEA3-4E3C-8D0F-3D92C1E0585E}"/>
    <dataValidation allowBlank="1" showInputMessage="1" showErrorMessage="1" prompt="Enter expenses Authorized By name in cell at right" sqref="C3 C36 C75" xr:uid="{28BABCEE-9E73-43E6-BDE1-A57744E80572}"/>
    <dataValidation allowBlank="1" showInputMessage="1" showErrorMessage="1" prompt="Enter Authorized Person’s Name in this cell" sqref="F3:G3 F36:G36 F75:G75" xr:uid="{190F0F17-FFE0-4CB0-816C-8E2EC01CA516}"/>
    <dataValidation allowBlank="1" showInputMessage="1" showErrorMessage="1" prompt="Enter expense report Date Submitted in cell at right" sqref="C5 C7 C38 C40 C77 C79" xr:uid="{89CC1D99-DF97-40D9-B355-98A49BD821CB}"/>
    <dataValidation allowBlank="1" showInputMessage="1" showErrorMessage="1" prompt="Enter Date of Submission in this cell" sqref="F5 F7 F38 F40 F77 F79" xr:uid="{E98C07BE-F6BA-412F-AF9F-3A6A04E833D4}"/>
    <dataValidation type="custom" errorStyle="warning" allowBlank="1" showInputMessage="1" showErrorMessage="1" error="This cell should not be overwitten. Overwriting this cell would break calculations in this worksheet" prompt="Period is automatically updated based on entries in Expense table, below" sqref="B7 B40 B79" xr:uid="{A644449F-E354-4717-B7DF-23537EA5CFBE}">
      <formula1>LEN(B7)=""</formula1>
    </dataValidation>
    <dataValidation allowBlank="1" showInputMessage="1" showErrorMessage="1" prompt="Enter Name in cell at right" sqref="A3 A36 A75" xr:uid="{7A5A3312-10B0-4016-B529-903049C27C8A}"/>
    <dataValidation allowBlank="1" showInputMessage="1" showErrorMessage="1" prompt="Enter Name in this cell" sqref="B3 B36 B75" xr:uid="{832F8657-D64B-405E-A0B6-E820AC714168}"/>
    <dataValidation allowBlank="1" showInputMessage="1" showErrorMessage="1" prompt="Enter Department in cell at right" sqref="A5 A38 A77" xr:uid="{247952A8-F892-49FA-BD5A-B3F0FF9446DE}"/>
    <dataValidation allowBlank="1" showInputMessage="1" showErrorMessage="1" prompt="Enter Department in this cell" sqref="B5 B38 B77" xr:uid="{ED24E95B-D2F4-492D-A316-55341B9E4558}"/>
    <dataValidation allowBlank="1" showInputMessage="1" showErrorMessage="1" prompt="Period is automatically updated in cell at right based on entries in Expenses Table, below" sqref="A7 A40 A79" xr:uid="{F37F1C68-7582-4511-A6F3-618761ADD539}"/>
    <dataValidation allowBlank="1" showInputMessage="1" showErrorMessage="1" prompt="Worksheet title is in this cell. Enter Travel details in cells B3 to L7" sqref="A1:E1 A34:E34 A73:E73" xr:uid="{4B45311A-8819-4368-A7F1-4E56790E7EDA}"/>
    <dataValidation allowBlank="1" showInputMessage="1" showErrorMessage="1" prompt="Enter expense Date in this column under this heading " sqref="A9:A26 A42:A64 A81:A97" xr:uid="{DB227A2A-85D5-4E17-ACD7-559FE0375F8B}"/>
    <dataValidation allowBlank="1" showInputMessage="1" showErrorMessage="1" prompt="Enter Description of Expense in this column under this heading" sqref="B9:B26 B42:B64 B81:B97" xr:uid="{9F56DF96-BFFB-450B-ABED-1B7D3AF77EA5}"/>
    <dataValidation allowBlank="1" showInputMessage="1" showErrorMessage="1" prompt="Enter amount for Airfare in this column under this heading" sqref="C9:C17 D10:D17 G10:G26 C18:D26 C42:C50 D43:D50 C51:D64 G43:G64 C81:C90 D82:D90 C91:D97 G82:G97" xr:uid="{975D8D8D-7F9D-4E27-AFD4-F1100ED328B6}"/>
    <dataValidation allowBlank="1" showInputMessage="1" showErrorMessage="1" prompt="Enter  amount for Ground Transportation in this column under this heading" sqref="E9:E26 E42:E64 E81:E97" xr:uid="{29DB1DE0-ED3C-4145-9E7B-15BA737B6073}"/>
    <dataValidation allowBlank="1" showInputMessage="1" showErrorMessage="1" prompt="Enter  amount for Meals &amp; Tips in this column under this heading" sqref="F9:F26 F42:F64 F81:F97" xr:uid="{03662C2C-9140-43F2-BD36-C81B8A68C21E}"/>
    <dataValidation allowBlank="1" showInputMessage="1" showErrorMessage="1" prompt="Enter Miles in this column under this heading" sqref="H9:H26 H42:H64 H81:H97" xr:uid="{8828DD24-EDFF-4443-A7A3-A73F9BFE3C38}"/>
    <dataValidation allowBlank="1" showInputMessage="1" showErrorMessage="1" prompt="Mileage Reimbursement is automatically calculated in this column under this heading" sqref="I9:I26 I42:I64 I81:I97" xr:uid="{6A52BF07-A760-4ECD-BF6B-8F6BD5D062E0}"/>
    <dataValidation allowBlank="1" showInputMessage="1" showErrorMessage="1" prompt="Enter  amount for Miscellaneous expenses in this column under this heading" sqref="J9:J26 J42:J64 J81:J97" xr:uid="{205007E0-C5C5-42F6-ACFC-3EAC23121CE5}"/>
    <dataValidation allowBlank="1" showInputMessage="1" showErrorMessage="1" prompt="Enter Currency Exchange Rate in this column under this heading" sqref="K9:K26 K42:K64 K81:K97" xr:uid="{C5EDA1B8-BA67-428B-94B0-D0F2E0E59982}"/>
    <dataValidation allowBlank="1" showInputMessage="1" showErrorMessage="1" prompt="The Total for each row is automatically calculated in this column under this heading" sqref="L9:L26 L42:L64 L81:L97" xr:uid="{E881E54F-63DA-484E-BCCA-0115A2F10B71}"/>
  </dataValidations>
  <printOptions horizontalCentered="1" verticalCentered="1"/>
  <pageMargins left="0" right="0" top="0" bottom="0" header="0" footer="0"/>
  <pageSetup paperSize="9" scale="80" orientation="landscape" r:id="rId1"/>
  <drawing r:id="rId2"/>
  <tableParts count="3"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F883E-A7DC-444A-AA06-85BF7A753557}">
  <dimension ref="A1:M35"/>
  <sheetViews>
    <sheetView topLeftCell="A21" workbookViewId="0">
      <selection activeCell="A30" sqref="A30"/>
    </sheetView>
  </sheetViews>
  <sheetFormatPr defaultRowHeight="15.75" x14ac:dyDescent="0.25"/>
  <cols>
    <col min="1" max="1" width="12.75" customWidth="1"/>
    <col min="2" max="2" width="16.375" customWidth="1"/>
    <col min="3" max="3" width="7.375" customWidth="1"/>
    <col min="4" max="4" width="6.375" customWidth="1"/>
    <col min="5" max="5" width="9.375" customWidth="1"/>
    <col min="6" max="6" width="12.875" bestFit="1" customWidth="1"/>
    <col min="8" max="8" width="9.375" bestFit="1" customWidth="1"/>
    <col min="9" max="9" width="13" bestFit="1" customWidth="1"/>
    <col min="10" max="10" width="5.125" customWidth="1"/>
    <col min="11" max="11" width="5.625" customWidth="1"/>
    <col min="12" max="12" width="11.875" bestFit="1" customWidth="1"/>
  </cols>
  <sheetData>
    <row r="1" spans="1:13" ht="28.5" x14ac:dyDescent="0.25">
      <c r="A1" s="1" t="s">
        <v>0</v>
      </c>
      <c r="B1" s="2"/>
      <c r="C1" s="2"/>
      <c r="D1" s="2"/>
      <c r="E1" s="2"/>
      <c r="F1" s="3"/>
      <c r="G1" s="3"/>
      <c r="H1" s="3"/>
      <c r="I1" s="4"/>
      <c r="J1" s="4"/>
      <c r="K1" s="4"/>
      <c r="L1" s="4"/>
    </row>
    <row r="3" spans="1:13" x14ac:dyDescent="0.25">
      <c r="A3" s="81" t="s">
        <v>1</v>
      </c>
      <c r="B3" s="83" t="s">
        <v>24</v>
      </c>
      <c r="C3" s="124" t="s">
        <v>2</v>
      </c>
      <c r="D3" s="125"/>
      <c r="E3" s="126"/>
      <c r="F3" s="133" t="s">
        <v>39</v>
      </c>
      <c r="G3" s="133"/>
      <c r="H3" s="124" t="s">
        <v>3</v>
      </c>
      <c r="I3" s="125"/>
      <c r="J3" s="125"/>
      <c r="K3" s="134"/>
      <c r="L3" s="134"/>
    </row>
    <row r="4" spans="1:13" x14ac:dyDescent="0.25">
      <c r="A4" s="7"/>
      <c r="B4" s="7"/>
      <c r="C4" s="7"/>
      <c r="D4" s="7"/>
      <c r="E4" s="7"/>
      <c r="F4" s="8"/>
      <c r="G4" s="9"/>
      <c r="H4" s="7"/>
      <c r="I4" s="7"/>
      <c r="J4" s="7"/>
      <c r="K4" s="10"/>
      <c r="L4" s="10"/>
    </row>
    <row r="5" spans="1:13" x14ac:dyDescent="0.25">
      <c r="A5" s="81" t="s">
        <v>4</v>
      </c>
      <c r="B5" s="83" t="s">
        <v>40</v>
      </c>
      <c r="C5" s="124" t="s">
        <v>5</v>
      </c>
      <c r="D5" s="125"/>
      <c r="E5" s="126"/>
      <c r="F5" s="137">
        <v>43721</v>
      </c>
      <c r="G5" s="136"/>
      <c r="H5" s="124" t="s">
        <v>6</v>
      </c>
      <c r="I5" s="125"/>
      <c r="J5" s="125"/>
      <c r="K5" s="128">
        <v>0</v>
      </c>
      <c r="L5" s="128"/>
    </row>
    <row r="6" spans="1:13" x14ac:dyDescent="0.25">
      <c r="A6" s="7"/>
      <c r="B6" s="11"/>
      <c r="C6" s="7"/>
      <c r="D6" s="7"/>
      <c r="E6" s="7"/>
      <c r="F6" s="7"/>
      <c r="G6" s="7"/>
      <c r="H6" s="7"/>
      <c r="I6" s="7"/>
      <c r="J6" s="7"/>
      <c r="K6" s="10"/>
      <c r="L6" s="10"/>
    </row>
    <row r="7" spans="1:13" x14ac:dyDescent="0.25">
      <c r="A7" s="81" t="s">
        <v>7</v>
      </c>
      <c r="B7" s="82" t="s">
        <v>41</v>
      </c>
      <c r="C7" s="124" t="s">
        <v>8</v>
      </c>
      <c r="D7" s="125"/>
      <c r="E7" s="126"/>
      <c r="F7" s="127"/>
      <c r="G7" s="127"/>
      <c r="H7" s="124" t="s">
        <v>9</v>
      </c>
      <c r="I7" s="125"/>
      <c r="J7" s="125"/>
      <c r="K7" s="128">
        <f>Expenses45679435711[[#Totals],[Total]]-MileageRate</f>
        <v>4572</v>
      </c>
      <c r="L7" s="128"/>
    </row>
    <row r="8" spans="1:13" x14ac:dyDescent="0.25">
      <c r="A8" s="7"/>
      <c r="B8" s="9"/>
      <c r="C8" s="7"/>
      <c r="D8" s="7"/>
      <c r="E8" s="7"/>
      <c r="F8" s="7"/>
      <c r="G8" s="7"/>
      <c r="H8" s="7"/>
      <c r="I8" s="7"/>
      <c r="J8" s="7"/>
      <c r="K8" s="7"/>
      <c r="L8" s="7"/>
    </row>
    <row r="9" spans="1:13" ht="51" customHeight="1" x14ac:dyDescent="0.25">
      <c r="A9" s="18" t="s">
        <v>122</v>
      </c>
      <c r="B9" s="19" t="s">
        <v>11</v>
      </c>
      <c r="C9" s="19" t="s">
        <v>12</v>
      </c>
      <c r="D9" s="19" t="s">
        <v>13</v>
      </c>
      <c r="E9" s="19" t="s">
        <v>14</v>
      </c>
      <c r="F9" s="19" t="s">
        <v>15</v>
      </c>
      <c r="G9" s="19" t="s">
        <v>16</v>
      </c>
      <c r="H9" s="19" t="s">
        <v>17</v>
      </c>
      <c r="I9" s="19" t="s">
        <v>18</v>
      </c>
      <c r="J9" s="19" t="s">
        <v>19</v>
      </c>
      <c r="K9" s="20" t="s">
        <v>20</v>
      </c>
      <c r="L9" s="21" t="s">
        <v>21</v>
      </c>
      <c r="M9" s="88" t="s">
        <v>51</v>
      </c>
    </row>
    <row r="10" spans="1:13" ht="18.75" customHeight="1" x14ac:dyDescent="0.25">
      <c r="A10" s="55" t="s">
        <v>97</v>
      </c>
      <c r="B10" s="49" t="s">
        <v>42</v>
      </c>
      <c r="C10" s="50">
        <v>0</v>
      </c>
      <c r="D10" s="50">
        <v>0</v>
      </c>
      <c r="E10" s="37">
        <v>0</v>
      </c>
      <c r="F10" s="36">
        <v>70</v>
      </c>
      <c r="G10" s="50">
        <v>0</v>
      </c>
      <c r="H10" s="36">
        <v>51</v>
      </c>
      <c r="I10" s="59">
        <f>Expenses45679435711[[#This Row],[Kms]]*3</f>
        <v>153</v>
      </c>
      <c r="J10" s="51"/>
      <c r="K10" s="51"/>
      <c r="L10" s="52">
        <f>Expenses45679435711[[#This Row],[Kms Reimbursement]]+Expenses45679435711[[#This Row],[Meals &amp; Tips]]</f>
        <v>223</v>
      </c>
      <c r="M10" s="53">
        <v>52</v>
      </c>
    </row>
    <row r="11" spans="1:13" x14ac:dyDescent="0.25">
      <c r="A11" s="55" t="s">
        <v>108</v>
      </c>
      <c r="B11" s="49" t="s">
        <v>42</v>
      </c>
      <c r="C11" s="50">
        <v>0</v>
      </c>
      <c r="D11" s="50">
        <v>0</v>
      </c>
      <c r="E11" s="37">
        <v>0</v>
      </c>
      <c r="F11" s="36">
        <v>70</v>
      </c>
      <c r="G11" s="50">
        <v>0</v>
      </c>
      <c r="H11" s="36">
        <v>52</v>
      </c>
      <c r="I11" s="59">
        <f>Expenses45679435711[[#This Row],[Kms]]*3</f>
        <v>156</v>
      </c>
      <c r="J11" s="51"/>
      <c r="K11" s="51"/>
      <c r="L11" s="52">
        <f>Expenses45679435711[[#This Row],[Kms Reimbursement]]+Expenses45679435711[[#This Row],[Meals &amp; Tips]]</f>
        <v>226</v>
      </c>
      <c r="M11" s="87">
        <v>59</v>
      </c>
    </row>
    <row r="12" spans="1:13" x14ac:dyDescent="0.25">
      <c r="A12" s="55" t="s">
        <v>109</v>
      </c>
      <c r="B12" s="49" t="s">
        <v>42</v>
      </c>
      <c r="C12" s="50">
        <v>0</v>
      </c>
      <c r="D12" s="50">
        <v>0</v>
      </c>
      <c r="E12" s="37">
        <v>0</v>
      </c>
      <c r="F12" s="36">
        <v>70</v>
      </c>
      <c r="G12" s="50">
        <v>0</v>
      </c>
      <c r="H12" s="36">
        <v>42</v>
      </c>
      <c r="I12" s="59">
        <f>Expenses45679435711[[#This Row],[Kms]]*3</f>
        <v>126</v>
      </c>
      <c r="J12" s="51"/>
      <c r="K12" s="51"/>
      <c r="L12" s="52">
        <f>Expenses45679435711[[#This Row],[Kms Reimbursement]]+Expenses45679435711[[#This Row],[Meals &amp; Tips]]</f>
        <v>196</v>
      </c>
      <c r="M12" s="87">
        <v>53</v>
      </c>
    </row>
    <row r="13" spans="1:13" x14ac:dyDescent="0.25">
      <c r="A13" s="55" t="s">
        <v>110</v>
      </c>
      <c r="B13" s="49" t="s">
        <v>42</v>
      </c>
      <c r="C13" s="50">
        <v>0</v>
      </c>
      <c r="D13" s="50">
        <v>0</v>
      </c>
      <c r="E13" s="37">
        <v>0</v>
      </c>
      <c r="F13" s="36">
        <v>70</v>
      </c>
      <c r="G13" s="50">
        <v>0</v>
      </c>
      <c r="H13" s="36">
        <v>55</v>
      </c>
      <c r="I13" s="59">
        <f>Expenses45679435711[[#This Row],[Kms]]*3</f>
        <v>165</v>
      </c>
      <c r="J13" s="51"/>
      <c r="K13" s="51"/>
      <c r="L13" s="52">
        <f>Expenses45679435711[[#This Row],[Kms Reimbursement]]+Expenses45679435711[[#This Row],[Meals &amp; Tips]]</f>
        <v>235</v>
      </c>
      <c r="M13" s="87">
        <v>53</v>
      </c>
    </row>
    <row r="14" spans="1:13" x14ac:dyDescent="0.25">
      <c r="A14" s="55" t="s">
        <v>111</v>
      </c>
      <c r="B14" s="49" t="s">
        <v>42</v>
      </c>
      <c r="C14" s="50">
        <v>0</v>
      </c>
      <c r="D14" s="50">
        <v>0</v>
      </c>
      <c r="E14" s="37">
        <v>0</v>
      </c>
      <c r="F14" s="36">
        <v>70</v>
      </c>
      <c r="G14" s="50">
        <v>0</v>
      </c>
      <c r="H14" s="36">
        <v>42</v>
      </c>
      <c r="I14" s="59">
        <f>Expenses45679435711[[#This Row],[Kms]]*3</f>
        <v>126</v>
      </c>
      <c r="J14" s="51"/>
      <c r="K14" s="51"/>
      <c r="L14" s="52">
        <f>Expenses45679435711[[#This Row],[Kms Reimbursement]]+Expenses45679435711[[#This Row],[Meals &amp; Tips]]</f>
        <v>196</v>
      </c>
      <c r="M14" s="87">
        <v>53</v>
      </c>
    </row>
    <row r="15" spans="1:13" x14ac:dyDescent="0.25">
      <c r="A15" s="55" t="s">
        <v>112</v>
      </c>
      <c r="B15" s="49" t="s">
        <v>42</v>
      </c>
      <c r="C15" s="50">
        <v>0</v>
      </c>
      <c r="D15" s="50">
        <v>0</v>
      </c>
      <c r="E15" s="37">
        <v>0</v>
      </c>
      <c r="F15" s="36">
        <v>70</v>
      </c>
      <c r="G15" s="50">
        <v>0</v>
      </c>
      <c r="H15" s="36">
        <v>53</v>
      </c>
      <c r="I15" s="59">
        <f>Expenses45679435711[[#This Row],[Kms]]*3</f>
        <v>159</v>
      </c>
      <c r="J15" s="51"/>
      <c r="K15" s="51"/>
      <c r="L15" s="52">
        <f>Expenses45679435711[[#This Row],[Kms Reimbursement]]+Expenses45679435711[[#This Row],[Meals &amp; Tips]]</f>
        <v>229</v>
      </c>
      <c r="M15" s="87">
        <v>51</v>
      </c>
    </row>
    <row r="16" spans="1:13" x14ac:dyDescent="0.25">
      <c r="A16" s="55" t="s">
        <v>113</v>
      </c>
      <c r="B16" s="49" t="s">
        <v>42</v>
      </c>
      <c r="C16" s="50">
        <v>0</v>
      </c>
      <c r="D16" s="50">
        <v>0</v>
      </c>
      <c r="E16" s="37">
        <v>0</v>
      </c>
      <c r="F16" s="36">
        <v>70</v>
      </c>
      <c r="G16" s="50">
        <v>0</v>
      </c>
      <c r="H16" s="36">
        <v>52</v>
      </c>
      <c r="I16" s="59">
        <f>Expenses45679435711[[#This Row],[Kms]]*3</f>
        <v>156</v>
      </c>
      <c r="J16" s="51"/>
      <c r="K16" s="51"/>
      <c r="L16" s="52">
        <f>Expenses45679435711[[#This Row],[Kms Reimbursement]]+Expenses45679435711[[#This Row],[Meals &amp; Tips]]</f>
        <v>226</v>
      </c>
      <c r="M16" s="87">
        <v>59</v>
      </c>
    </row>
    <row r="17" spans="1:13" x14ac:dyDescent="0.25">
      <c r="A17" s="55" t="s">
        <v>114</v>
      </c>
      <c r="B17" s="49" t="s">
        <v>42</v>
      </c>
      <c r="C17" s="50">
        <v>0</v>
      </c>
      <c r="D17" s="50">
        <v>0</v>
      </c>
      <c r="E17" s="37">
        <v>0</v>
      </c>
      <c r="F17" s="36">
        <v>70</v>
      </c>
      <c r="G17" s="50">
        <v>0</v>
      </c>
      <c r="H17" s="36">
        <v>53</v>
      </c>
      <c r="I17" s="59">
        <f>Expenses45679435711[[#This Row],[Kms]]*3</f>
        <v>159</v>
      </c>
      <c r="J17" s="51"/>
      <c r="K17" s="51"/>
      <c r="L17" s="52">
        <f>Expenses45679435711[[#This Row],[Kms Reimbursement]]+Expenses45679435711[[#This Row],[Meals &amp; Tips]]</f>
        <v>229</v>
      </c>
      <c r="M17" s="87">
        <v>53</v>
      </c>
    </row>
    <row r="18" spans="1:13" x14ac:dyDescent="0.25">
      <c r="A18" s="55" t="s">
        <v>116</v>
      </c>
      <c r="B18" s="49" t="s">
        <v>42</v>
      </c>
      <c r="C18" s="50">
        <v>0</v>
      </c>
      <c r="D18" s="50">
        <v>0</v>
      </c>
      <c r="E18" s="37">
        <v>0</v>
      </c>
      <c r="F18" s="36">
        <v>70</v>
      </c>
      <c r="G18" s="50">
        <v>0</v>
      </c>
      <c r="H18" s="36">
        <v>46</v>
      </c>
      <c r="I18" s="59">
        <f>Expenses45679435711[[#This Row],[Kms]]*3</f>
        <v>138</v>
      </c>
      <c r="J18" s="51"/>
      <c r="K18" s="51"/>
      <c r="L18" s="52">
        <f>Expenses45679435711[[#This Row],[Kms Reimbursement]]+Expenses45679435711[[#This Row],[Meals &amp; Tips]]</f>
        <v>208</v>
      </c>
      <c r="M18" s="87">
        <v>54</v>
      </c>
    </row>
    <row r="19" spans="1:13" x14ac:dyDescent="0.25">
      <c r="A19" s="55" t="s">
        <v>115</v>
      </c>
      <c r="B19" s="49" t="s">
        <v>42</v>
      </c>
      <c r="C19" s="50">
        <v>0</v>
      </c>
      <c r="D19" s="50">
        <v>0</v>
      </c>
      <c r="E19" s="37">
        <v>0</v>
      </c>
      <c r="F19" s="36">
        <v>70</v>
      </c>
      <c r="G19" s="50">
        <v>0</v>
      </c>
      <c r="H19" s="36">
        <v>52</v>
      </c>
      <c r="I19" s="59">
        <f>Expenses45679435711[[#This Row],[Kms]]*3</f>
        <v>156</v>
      </c>
      <c r="J19" s="51"/>
      <c r="K19" s="51"/>
      <c r="L19" s="52">
        <f>Expenses45679435711[[#This Row],[Kms Reimbursement]]+Expenses45679435711[[#This Row],[Meals &amp; Tips]]</f>
        <v>226</v>
      </c>
      <c r="M19" s="87">
        <v>55</v>
      </c>
    </row>
    <row r="20" spans="1:13" x14ac:dyDescent="0.25">
      <c r="A20" s="55">
        <v>43533</v>
      </c>
      <c r="B20" s="49" t="s">
        <v>42</v>
      </c>
      <c r="C20" s="50">
        <v>0</v>
      </c>
      <c r="D20" s="50">
        <v>0</v>
      </c>
      <c r="E20" s="37">
        <v>0</v>
      </c>
      <c r="F20" s="36">
        <v>70</v>
      </c>
      <c r="G20" s="50">
        <v>0</v>
      </c>
      <c r="H20" s="36">
        <v>50</v>
      </c>
      <c r="I20" s="59">
        <f>Expenses45679435711[[#This Row],[Kms]]*3</f>
        <v>150</v>
      </c>
      <c r="J20" s="51"/>
      <c r="K20" s="51"/>
      <c r="L20" s="52">
        <f>Expenses45679435711[[#This Row],[Kms Reimbursement]]+Expenses45679435711[[#This Row],[Meals &amp; Tips]]</f>
        <v>220</v>
      </c>
      <c r="M20" s="87">
        <v>56</v>
      </c>
    </row>
    <row r="21" spans="1:13" x14ac:dyDescent="0.25">
      <c r="A21" s="55">
        <v>43594</v>
      </c>
      <c r="B21" s="49" t="s">
        <v>42</v>
      </c>
      <c r="C21" s="50">
        <v>0</v>
      </c>
      <c r="D21" s="50">
        <v>0</v>
      </c>
      <c r="E21" s="37">
        <v>0</v>
      </c>
      <c r="F21" s="36">
        <v>70</v>
      </c>
      <c r="G21" s="50">
        <v>0</v>
      </c>
      <c r="H21" s="36">
        <v>51</v>
      </c>
      <c r="I21" s="59">
        <f>Expenses45679435711[[#This Row],[Kms]]*3</f>
        <v>153</v>
      </c>
      <c r="J21" s="51"/>
      <c r="K21" s="51"/>
      <c r="L21" s="52">
        <f>Expenses45679435711[[#This Row],[Kms Reimbursement]]+Expenses45679435711[[#This Row],[Meals &amp; Tips]]</f>
        <v>223</v>
      </c>
      <c r="M21" s="87">
        <v>57</v>
      </c>
    </row>
    <row r="22" spans="1:13" x14ac:dyDescent="0.25">
      <c r="A22" s="55">
        <v>43625</v>
      </c>
      <c r="B22" s="49" t="s">
        <v>42</v>
      </c>
      <c r="C22" s="50">
        <v>0</v>
      </c>
      <c r="D22" s="50">
        <v>0</v>
      </c>
      <c r="E22" s="37">
        <v>0</v>
      </c>
      <c r="F22" s="36">
        <v>70</v>
      </c>
      <c r="G22" s="50">
        <v>0</v>
      </c>
      <c r="H22" s="36">
        <v>53</v>
      </c>
      <c r="I22" s="59">
        <f>Expenses45679435711[[#This Row],[Kms]]*3</f>
        <v>159</v>
      </c>
      <c r="J22" s="51"/>
      <c r="K22" s="51"/>
      <c r="L22" s="52">
        <f>Expenses45679435711[[#This Row],[Kms Reimbursement]]+Expenses45679435711[[#This Row],[Meals &amp; Tips]]</f>
        <v>229</v>
      </c>
      <c r="M22" s="87">
        <v>50</v>
      </c>
    </row>
    <row r="23" spans="1:13" x14ac:dyDescent="0.25">
      <c r="A23" s="55">
        <v>43717</v>
      </c>
      <c r="B23" s="49" t="s">
        <v>42</v>
      </c>
      <c r="C23" s="50">
        <v>0</v>
      </c>
      <c r="D23" s="50">
        <v>0</v>
      </c>
      <c r="E23" s="37">
        <v>0</v>
      </c>
      <c r="F23" s="36">
        <v>70</v>
      </c>
      <c r="G23" s="50">
        <v>0</v>
      </c>
      <c r="H23" s="36">
        <v>48</v>
      </c>
      <c r="I23" s="59">
        <f>Expenses45679435711[[#This Row],[Kms]]*3</f>
        <v>144</v>
      </c>
      <c r="J23" s="51"/>
      <c r="K23" s="51"/>
      <c r="L23" s="52">
        <f>Expenses45679435711[[#This Row],[Kms Reimbursement]]+Expenses45679435711[[#This Row],[Meals &amp; Tips]]</f>
        <v>214</v>
      </c>
      <c r="M23" s="87">
        <v>49</v>
      </c>
    </row>
    <row r="24" spans="1:13" x14ac:dyDescent="0.25">
      <c r="A24" s="55">
        <v>43747</v>
      </c>
      <c r="B24" s="49" t="s">
        <v>42</v>
      </c>
      <c r="C24" s="50">
        <v>0</v>
      </c>
      <c r="D24" s="50">
        <v>0</v>
      </c>
      <c r="E24" s="37">
        <v>0</v>
      </c>
      <c r="F24" s="36">
        <v>70</v>
      </c>
      <c r="G24" s="50">
        <v>0</v>
      </c>
      <c r="H24" s="36">
        <v>50</v>
      </c>
      <c r="I24" s="59">
        <f>Expenses45679435711[[#This Row],[Kms]]*3</f>
        <v>150</v>
      </c>
      <c r="J24" s="51"/>
      <c r="K24" s="51"/>
      <c r="L24" s="52">
        <f>Expenses45679435711[[#This Row],[Kms Reimbursement]]+Expenses45679435711[[#This Row],[Meals &amp; Tips]]</f>
        <v>220</v>
      </c>
      <c r="M24" s="87">
        <v>49</v>
      </c>
    </row>
    <row r="25" spans="1:13" x14ac:dyDescent="0.25">
      <c r="A25" s="55">
        <v>43778</v>
      </c>
      <c r="B25" s="49" t="s">
        <v>42</v>
      </c>
      <c r="C25" s="50">
        <v>0</v>
      </c>
      <c r="D25" s="50">
        <v>0</v>
      </c>
      <c r="E25" s="37">
        <v>0</v>
      </c>
      <c r="F25" s="36">
        <v>70</v>
      </c>
      <c r="G25" s="50">
        <v>0</v>
      </c>
      <c r="H25" s="36">
        <v>54</v>
      </c>
      <c r="I25" s="59">
        <f>Expenses45679435711[[#This Row],[Kms]]*3</f>
        <v>162</v>
      </c>
      <c r="J25" s="51"/>
      <c r="K25" s="51"/>
      <c r="L25" s="52">
        <f>Expenses45679435711[[#This Row],[Kms Reimbursement]]+Expenses45679435711[[#This Row],[Meals &amp; Tips]]</f>
        <v>232</v>
      </c>
      <c r="M25" s="87">
        <v>48</v>
      </c>
    </row>
    <row r="26" spans="1:13" x14ac:dyDescent="0.25">
      <c r="A26" s="55">
        <v>43808</v>
      </c>
      <c r="B26" s="49" t="s">
        <v>42</v>
      </c>
      <c r="C26" s="50">
        <v>0</v>
      </c>
      <c r="D26" s="50">
        <v>0</v>
      </c>
      <c r="E26" s="37">
        <v>0</v>
      </c>
      <c r="F26" s="36">
        <v>70</v>
      </c>
      <c r="G26" s="50">
        <v>0</v>
      </c>
      <c r="H26" s="36">
        <v>48</v>
      </c>
      <c r="I26" s="59">
        <f>Expenses45679435711[[#This Row],[Kms]]*3</f>
        <v>144</v>
      </c>
      <c r="J26" s="51"/>
      <c r="K26" s="51"/>
      <c r="L26" s="52">
        <f>Expenses45679435711[[#This Row],[Kms Reimbursement]]+Expenses45679435711[[#This Row],[Meals &amp; Tips]]</f>
        <v>214</v>
      </c>
      <c r="M26" s="87">
        <v>48</v>
      </c>
    </row>
    <row r="27" spans="1:13" x14ac:dyDescent="0.25">
      <c r="A27" s="55" t="s">
        <v>119</v>
      </c>
      <c r="B27" s="49" t="s">
        <v>42</v>
      </c>
      <c r="C27" s="50">
        <v>0</v>
      </c>
      <c r="D27" s="50">
        <v>0</v>
      </c>
      <c r="E27" s="37">
        <v>0</v>
      </c>
      <c r="F27" s="36">
        <v>70</v>
      </c>
      <c r="G27" s="50">
        <v>0</v>
      </c>
      <c r="H27" s="36">
        <v>49</v>
      </c>
      <c r="I27" s="59">
        <f>Expenses45679435711[[#This Row],[Kms]]*3</f>
        <v>147</v>
      </c>
      <c r="J27" s="51"/>
      <c r="K27" s="51"/>
      <c r="L27" s="52">
        <f>Expenses45679435711[[#This Row],[Kms Reimbursement]]+Expenses45679435711[[#This Row],[Meals &amp; Tips]]</f>
        <v>217</v>
      </c>
      <c r="M27" s="87">
        <v>49</v>
      </c>
    </row>
    <row r="28" spans="1:13" s="17" customFormat="1" x14ac:dyDescent="0.25">
      <c r="A28" s="55" t="s">
        <v>120</v>
      </c>
      <c r="B28" s="49" t="s">
        <v>42</v>
      </c>
      <c r="C28" s="50">
        <v>0</v>
      </c>
      <c r="D28" s="50">
        <v>0</v>
      </c>
      <c r="E28" s="37">
        <v>0</v>
      </c>
      <c r="F28" s="89">
        <v>70</v>
      </c>
      <c r="G28" s="50">
        <v>0</v>
      </c>
      <c r="H28" s="89">
        <v>35</v>
      </c>
      <c r="I28" s="59">
        <f>Expenses45679435711[[#This Row],[Kms]]*3</f>
        <v>105</v>
      </c>
      <c r="J28" s="51"/>
      <c r="K28" s="51"/>
      <c r="L28" s="52">
        <f>Expenses45679435711[[#This Row],[Kms Reimbursement]]+Expenses45679435711[[#This Row],[Meals &amp; Tips]]</f>
        <v>175</v>
      </c>
      <c r="M28" s="53">
        <v>28</v>
      </c>
    </row>
    <row r="29" spans="1:13" s="17" customFormat="1" x14ac:dyDescent="0.25">
      <c r="A29" s="55" t="s">
        <v>121</v>
      </c>
      <c r="B29" s="49" t="s">
        <v>42</v>
      </c>
      <c r="C29" s="50">
        <v>0</v>
      </c>
      <c r="D29" s="50">
        <v>0</v>
      </c>
      <c r="E29" s="37">
        <v>0</v>
      </c>
      <c r="F29" s="89">
        <v>70</v>
      </c>
      <c r="G29" s="50">
        <v>0</v>
      </c>
      <c r="H29" s="89">
        <v>49</v>
      </c>
      <c r="I29" s="59">
        <f>Expenses45679435711[[#This Row],[Kms]]*3</f>
        <v>147</v>
      </c>
      <c r="J29" s="51"/>
      <c r="K29" s="51"/>
      <c r="L29" s="52">
        <f>Expenses45679435711[[#This Row],[Kms Reimbursement]]+Expenses45679435711[[#This Row],[Meals &amp; Tips]]</f>
        <v>217</v>
      </c>
      <c r="M29" s="53">
        <v>49</v>
      </c>
    </row>
    <row r="30" spans="1:13" s="17" customFormat="1" x14ac:dyDescent="0.25">
      <c r="A30" s="55" t="s">
        <v>123</v>
      </c>
      <c r="B30" s="49" t="s">
        <v>42</v>
      </c>
      <c r="C30" s="50">
        <v>0</v>
      </c>
      <c r="D30" s="50">
        <v>0</v>
      </c>
      <c r="E30" s="37">
        <v>0</v>
      </c>
      <c r="F30" s="89">
        <v>70</v>
      </c>
      <c r="G30" s="50">
        <v>0</v>
      </c>
      <c r="H30" s="89">
        <v>49</v>
      </c>
      <c r="I30" s="59">
        <f>Expenses45679435711[[#This Row],[Kms]]*3</f>
        <v>147</v>
      </c>
      <c r="J30" s="51"/>
      <c r="K30" s="51"/>
      <c r="L30" s="52">
        <f>Expenses45679435711[[#This Row],[Kms Reimbursement]]+Expenses45679435711[[#This Row],[Meals &amp; Tips]]</f>
        <v>217</v>
      </c>
      <c r="M30" s="53">
        <v>45</v>
      </c>
    </row>
    <row r="31" spans="1:13" x14ac:dyDescent="0.25">
      <c r="A31" s="29" t="s">
        <v>21</v>
      </c>
      <c r="B31" s="30"/>
      <c r="C31" s="31">
        <f>SUBTOTAL(109,Expenses45679435711[Airfare])</f>
        <v>0</v>
      </c>
      <c r="D31" s="31">
        <f>SUBTOTAL(109,Expenses45679435711[Lodging])</f>
        <v>0</v>
      </c>
      <c r="E31" s="32">
        <f>SUBTOTAL(109,Expenses45679435711[Ground 
Transportation 
(Gas, Rental Car, Taxi)])</f>
        <v>0</v>
      </c>
      <c r="F31" s="31">
        <f>SUBTOTAL(109,Expenses45679435711[Meals &amp; Tips])</f>
        <v>1470</v>
      </c>
      <c r="G31" s="31">
        <f>SUBTOTAL(109,Expenses45679435711[Conferences and Seminars])</f>
        <v>0</v>
      </c>
      <c r="H31" s="31">
        <f>SUBTOTAL(109,Expenses45679435711[Kms])</f>
        <v>1034</v>
      </c>
      <c r="I31" s="31">
        <f>SUBTOTAL(109,Expenses45679435711[Kms Reimbursement])</f>
        <v>3102</v>
      </c>
      <c r="J31" s="31"/>
      <c r="K31" s="33"/>
      <c r="L31" s="41">
        <f>SUBTOTAL(109,Expenses45679435711[Total])</f>
        <v>4572</v>
      </c>
    </row>
    <row r="32" spans="1:13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129"/>
      <c r="L32" s="130"/>
    </row>
    <row r="33" spans="1:12" ht="18.75" x14ac:dyDescent="0.25">
      <c r="A33" s="7"/>
      <c r="B33" s="7"/>
      <c r="C33" s="7"/>
      <c r="D33" s="7"/>
      <c r="E33" s="7"/>
      <c r="F33" s="7"/>
      <c r="G33" s="7" t="s">
        <v>95</v>
      </c>
      <c r="H33" s="123" t="s">
        <v>22</v>
      </c>
      <c r="I33" s="123"/>
      <c r="J33" s="123"/>
      <c r="K33" s="131"/>
      <c r="L33" s="132"/>
    </row>
    <row r="34" spans="1:12" x14ac:dyDescent="0.25">
      <c r="K34" s="119"/>
      <c r="L34" s="120"/>
    </row>
    <row r="35" spans="1:12" ht="18.75" x14ac:dyDescent="0.25">
      <c r="H35" s="123" t="s">
        <v>23</v>
      </c>
      <c r="I35" s="123"/>
      <c r="J35" s="123"/>
      <c r="K35" s="121"/>
      <c r="L35" s="122"/>
    </row>
  </sheetData>
  <mergeCells count="16">
    <mergeCell ref="C3:E3"/>
    <mergeCell ref="F3:G3"/>
    <mergeCell ref="H3:J3"/>
    <mergeCell ref="K3:L3"/>
    <mergeCell ref="C5:E5"/>
    <mergeCell ref="F5:G5"/>
    <mergeCell ref="H5:J5"/>
    <mergeCell ref="K5:L5"/>
    <mergeCell ref="K34:L35"/>
    <mergeCell ref="H35:J35"/>
    <mergeCell ref="K32:L33"/>
    <mergeCell ref="H33:J33"/>
    <mergeCell ref="C7:E7"/>
    <mergeCell ref="F7:G7"/>
    <mergeCell ref="H7:J7"/>
    <mergeCell ref="K7:L7"/>
  </mergeCells>
  <dataValidations xWindow="79" yWindow="369" count="27">
    <dataValidation allowBlank="1" showInputMessage="1" showErrorMessage="1" prompt="The Total for each row is automatically calculated in this column under this heading" sqref="L9:L30" xr:uid="{27561354-862C-4718-8D3F-93927487E127}"/>
    <dataValidation allowBlank="1" showInputMessage="1" showErrorMessage="1" prompt="Enter Currency Exchange Rate in this column under this heading" sqref="K9:K30" xr:uid="{2B0A577A-C936-4993-A6FB-189B49C8AED3}"/>
    <dataValidation allowBlank="1" showInputMessage="1" showErrorMessage="1" prompt="Enter  amount for Miscellaneous expenses in this column under this heading" sqref="J9:J30" xr:uid="{9602547E-CBCB-4E44-82B0-A43A898A17B9}"/>
    <dataValidation allowBlank="1" showInputMessage="1" showErrorMessage="1" prompt="Mileage Reimbursement is automatically calculated in this column under this heading" sqref="I9:I30" xr:uid="{0CA5C24B-0BD0-4C2E-9D4E-CCDE2F2C7B70}"/>
    <dataValidation allowBlank="1" showInputMessage="1" showErrorMessage="1" prompt="Enter Miles in this column under this heading" sqref="H9:H30" xr:uid="{B1CE3392-8BB3-4580-BA42-231B4A711253}"/>
    <dataValidation allowBlank="1" showInputMessage="1" showErrorMessage="1" prompt="Enter  amount for Meals &amp; Tips in this column under this heading" sqref="F9:F30" xr:uid="{BE0D196D-F574-4A80-B465-D052D7609C61}"/>
    <dataValidation allowBlank="1" showInputMessage="1" showErrorMessage="1" prompt="Enter  amount for Ground Transportation in this column under this heading" sqref="E9:E30" xr:uid="{42B9ECE6-13AF-49DC-88F3-8635348FD008}"/>
    <dataValidation allowBlank="1" showInputMessage="1" showErrorMessage="1" prompt="Enter amount for Airfare in this column under this heading" sqref="C9 C10:D30 G10:G30" xr:uid="{5A522A0B-2E37-4D12-8169-BB1C137CB7D8}"/>
    <dataValidation allowBlank="1" showInputMessage="1" showErrorMessage="1" prompt="Enter Description of Expense in this column under this heading" sqref="B9:B30" xr:uid="{7B42312B-8783-46AD-A0E0-169B7522A8BA}"/>
    <dataValidation allowBlank="1" showInputMessage="1" showErrorMessage="1" prompt="Worksheet title is in this cell. Enter Travel details in cells B3 to L7" sqref="A1:E1" xr:uid="{DB2522DC-9F11-457E-8754-3BBBA2057B68}"/>
    <dataValidation allowBlank="1" showInputMessage="1" showErrorMessage="1" prompt="Period is automatically updated in cell at right based on entries in Expenses Table, below" sqref="A7" xr:uid="{F28F5AF0-4B0A-4C52-8B53-0261506347DF}"/>
    <dataValidation allowBlank="1" showInputMessage="1" showErrorMessage="1" prompt="Enter Department in this cell" sqref="B5" xr:uid="{FD2A9763-A0DA-4857-B12F-D3BA5837B827}"/>
    <dataValidation allowBlank="1" showInputMessage="1" showErrorMessage="1" prompt="Enter Department in cell at right" sqref="A5" xr:uid="{CC55ADDB-3A08-4AB5-A366-9714FC6C69DC}"/>
    <dataValidation allowBlank="1" showInputMessage="1" showErrorMessage="1" prompt="Enter Name in this cell" sqref="B3" xr:uid="{2EFAC9A8-E463-40A6-9A00-B4AC34622A10}"/>
    <dataValidation allowBlank="1" showInputMessage="1" showErrorMessage="1" prompt="Enter Name in cell at right" sqref="A3" xr:uid="{381B8176-0858-44FA-B886-55662EC321F8}"/>
    <dataValidation type="custom" errorStyle="warning" allowBlank="1" showInputMessage="1" showErrorMessage="1" error="This cell should not be overwitten. Overwriting this cell would break calculations in this worksheet" prompt="Period is automatically updated based on entries in Expense table, below" sqref="B7" xr:uid="{8075FA87-4DD9-4AAD-97D8-00A464EDD0E7}">
      <formula1>LEN(B7)=""</formula1>
    </dataValidation>
    <dataValidation allowBlank="1" showInputMessage="1" showErrorMessage="1" prompt="Enter Date of Submission in this cell" sqref="F5 F7" xr:uid="{199F30E9-E469-4644-B6EC-99FD446CA8DF}"/>
    <dataValidation allowBlank="1" showInputMessage="1" showErrorMessage="1" prompt="Enter expense report Date Submitted in cell at right" sqref="C5 C7" xr:uid="{CDEC6CD3-CBFE-44FC-9E9E-B15E4B514698}"/>
    <dataValidation allowBlank="1" showInputMessage="1" showErrorMessage="1" prompt="Enter Authorized Person’s Name in this cell" sqref="F3:G3" xr:uid="{1BEF9A75-B25F-42DC-B693-13525C0FC17E}"/>
    <dataValidation allowBlank="1" showInputMessage="1" showErrorMessage="1" prompt="Enter expenses Authorized By name in cell at right" sqref="C3" xr:uid="{022C473B-A82B-4957-AF23-3BB74DF9544E}"/>
    <dataValidation allowBlank="1" showInputMessage="1" showErrorMessage="1" prompt="Total Reimbursement Due is automatically calculated in cell at right" sqref="H7 H33 H35" xr:uid="{ED32FB7C-10CB-40F8-8E9A-0154DBF38007}"/>
    <dataValidation allowBlank="1" showInputMessage="1" showErrorMessage="1" prompt="Enter Per Mile Reimbursement in cell at right" sqref="H5 H3" xr:uid="{52C95D50-0347-44A5-A04E-66A09B253436}"/>
    <dataValidation allowBlank="1" showInputMessage="1" showErrorMessage="1" prompt="Enter Per Mile Reimbursement in this cell" sqref="K5 K3" xr:uid="{328BD558-C811-4A1B-B3AE-7DF7A25BA04F}"/>
    <dataValidation allowBlank="1" showInputMessage="1" showErrorMessage="1" prompt="Total Reimbursement Due is automatically calculated in this cell" sqref="K7" xr:uid="{1FF5FEDA-6AF1-4CBD-A331-988C625DAB86}"/>
    <dataValidation allowBlank="1" showInputMessage="1" showErrorMessage="1" prompt="Enter amount for Seminars &amp; Conferences in this column under this heading" sqref="G9" xr:uid="{4D2E0DBB-D106-4146-BB76-21F81CB6AF41}"/>
    <dataValidation allowBlank="1" showInputMessage="1" showErrorMessage="1" prompt="Enter amount for Lodging in this column under this heading" sqref="D9" xr:uid="{8D4B192A-CBF6-481D-B7E7-85A95B109DC4}"/>
    <dataValidation allowBlank="1" showInputMessage="1" showErrorMessage="1" prompt="Enter expense Date in this column under this heading " sqref="A9:A30" xr:uid="{2CB47E3E-5FC3-4178-BA1B-B1EDCA7B77AA}"/>
  </dataValidations>
  <printOptions horizontalCentered="1" verticalCentered="1"/>
  <pageMargins left="0" right="0" top="0" bottom="0" header="0" footer="0"/>
  <pageSetup paperSize="9" scale="90" orientation="landscape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EC8EA-4A4C-4A39-84E9-479DE8384605}">
  <dimension ref="A1:M47"/>
  <sheetViews>
    <sheetView topLeftCell="A35" workbookViewId="0">
      <selection sqref="A1:M47"/>
    </sheetView>
  </sheetViews>
  <sheetFormatPr defaultRowHeight="15.75" x14ac:dyDescent="0.25"/>
  <cols>
    <col min="1" max="1" width="11.875" bestFit="1" customWidth="1"/>
    <col min="2" max="2" width="14.625" customWidth="1"/>
    <col min="6" max="6" width="12.875" bestFit="1" customWidth="1"/>
    <col min="8" max="8" width="9.375" bestFit="1" customWidth="1"/>
    <col min="9" max="9" width="13" bestFit="1" customWidth="1"/>
    <col min="12" max="12" width="11.875" bestFit="1" customWidth="1"/>
    <col min="13" max="13" width="8.125" bestFit="1" customWidth="1"/>
  </cols>
  <sheetData>
    <row r="1" spans="1:13" ht="28.5" x14ac:dyDescent="0.2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95"/>
    </row>
    <row r="3" spans="1:13" x14ac:dyDescent="0.25">
      <c r="A3" s="106" t="s">
        <v>1</v>
      </c>
      <c r="B3" s="107" t="s">
        <v>145</v>
      </c>
      <c r="C3" s="124" t="s">
        <v>2</v>
      </c>
      <c r="D3" s="125"/>
      <c r="E3" s="126"/>
      <c r="F3" s="133" t="s">
        <v>39</v>
      </c>
      <c r="G3" s="133"/>
      <c r="H3" s="124" t="s">
        <v>3</v>
      </c>
      <c r="I3" s="125"/>
      <c r="J3" s="125"/>
      <c r="K3" s="134"/>
      <c r="L3" s="134"/>
    </row>
    <row r="4" spans="1:13" x14ac:dyDescent="0.25">
      <c r="A4" s="7"/>
      <c r="B4" s="7"/>
      <c r="C4" s="7"/>
      <c r="D4" s="7"/>
      <c r="E4" s="7"/>
      <c r="F4" s="8"/>
      <c r="G4" s="9"/>
      <c r="H4" s="7"/>
      <c r="I4" s="7"/>
      <c r="J4" s="7"/>
      <c r="K4" s="10"/>
      <c r="L4" s="10"/>
    </row>
    <row r="5" spans="1:13" x14ac:dyDescent="0.25">
      <c r="A5" s="106" t="s">
        <v>4</v>
      </c>
      <c r="B5" s="107" t="s">
        <v>40</v>
      </c>
      <c r="C5" s="124" t="s">
        <v>5</v>
      </c>
      <c r="D5" s="125"/>
      <c r="E5" s="126"/>
      <c r="F5" s="137" t="s">
        <v>134</v>
      </c>
      <c r="G5" s="136"/>
      <c r="H5" s="124" t="s">
        <v>6</v>
      </c>
      <c r="I5" s="125"/>
      <c r="J5" s="125"/>
      <c r="K5" s="128">
        <v>0</v>
      </c>
      <c r="L5" s="128"/>
    </row>
    <row r="6" spans="1:13" x14ac:dyDescent="0.25">
      <c r="A6" s="7"/>
      <c r="B6" s="11"/>
      <c r="C6" s="7"/>
      <c r="D6" s="7"/>
      <c r="E6" s="7"/>
      <c r="F6" s="7"/>
      <c r="G6" s="7"/>
      <c r="H6" s="7"/>
      <c r="I6" s="7"/>
      <c r="J6" s="7"/>
      <c r="K6" s="10"/>
      <c r="L6" s="10"/>
    </row>
    <row r="7" spans="1:13" x14ac:dyDescent="0.25">
      <c r="A7" s="106" t="s">
        <v>7</v>
      </c>
      <c r="B7" s="108" t="s">
        <v>41</v>
      </c>
      <c r="C7" s="124" t="s">
        <v>8</v>
      </c>
      <c r="D7" s="125"/>
      <c r="E7" s="126"/>
      <c r="F7" s="127"/>
      <c r="G7" s="127"/>
      <c r="H7" s="124" t="s">
        <v>9</v>
      </c>
      <c r="I7" s="125"/>
      <c r="J7" s="125"/>
      <c r="K7" s="128">
        <f>Expenses456794357111014[[#Totals],[Total]]-MileageRate</f>
        <v>7470</v>
      </c>
      <c r="L7" s="128"/>
    </row>
    <row r="8" spans="1:13" x14ac:dyDescent="0.25">
      <c r="A8" s="7"/>
      <c r="B8" s="9"/>
      <c r="C8" s="7"/>
      <c r="D8" s="7"/>
      <c r="E8" s="7"/>
      <c r="F8" s="7"/>
      <c r="G8" s="7"/>
      <c r="H8" s="7"/>
      <c r="I8" s="7"/>
      <c r="J8" s="7"/>
      <c r="K8" s="7"/>
      <c r="L8" s="7"/>
    </row>
    <row r="9" spans="1:13" ht="47.25" customHeight="1" x14ac:dyDescent="0.25">
      <c r="A9" s="18" t="s">
        <v>10</v>
      </c>
      <c r="B9" s="19" t="s">
        <v>11</v>
      </c>
      <c r="C9" s="19" t="s">
        <v>12</v>
      </c>
      <c r="D9" s="19" t="s">
        <v>13</v>
      </c>
      <c r="E9" s="19" t="s">
        <v>14</v>
      </c>
      <c r="F9" s="19" t="s">
        <v>15</v>
      </c>
      <c r="G9" s="19" t="s">
        <v>16</v>
      </c>
      <c r="H9" s="19" t="s">
        <v>17</v>
      </c>
      <c r="I9" s="19" t="s">
        <v>18</v>
      </c>
      <c r="J9" s="19" t="s">
        <v>19</v>
      </c>
      <c r="K9" s="20" t="s">
        <v>20</v>
      </c>
      <c r="L9" s="21" t="s">
        <v>21</v>
      </c>
      <c r="M9" s="88" t="s">
        <v>51</v>
      </c>
    </row>
    <row r="10" spans="1:13" ht="21" customHeight="1" x14ac:dyDescent="0.25">
      <c r="A10" s="55" t="s">
        <v>150</v>
      </c>
      <c r="B10" s="49" t="s">
        <v>42</v>
      </c>
      <c r="C10" s="50">
        <v>0</v>
      </c>
      <c r="D10" s="50">
        <v>0</v>
      </c>
      <c r="E10" s="37">
        <v>0</v>
      </c>
      <c r="F10" s="36">
        <v>70</v>
      </c>
      <c r="G10" s="50">
        <v>0</v>
      </c>
      <c r="H10" s="36">
        <v>45</v>
      </c>
      <c r="I10" s="50">
        <f>(Expenses456794357111014[[#This Row],[Kms]]*3)</f>
        <v>135</v>
      </c>
      <c r="J10" s="51"/>
      <c r="K10" s="51"/>
      <c r="L10" s="52">
        <f>Expenses456794357111014[[#This Row],[Kms Reimbursement]]+Expenses456794357111014[[#This Row],[Conferences and Seminars]]+Expenses456794357111014[[#This Row],[Meals &amp; Tips]]+Expenses456794357111014[[#This Row],[Ground 
Transportation 
(Gas, Rental Car, Taxi)]]+Expenses456794357111014[[#This Row],[Lodging]]+Expenses456794357111014[[#This Row],[Airfare]]</f>
        <v>205</v>
      </c>
      <c r="M10" s="87">
        <v>55</v>
      </c>
    </row>
    <row r="11" spans="1:13" ht="21" customHeight="1" x14ac:dyDescent="0.25">
      <c r="A11" s="55" t="s">
        <v>151</v>
      </c>
      <c r="B11" s="49" t="s">
        <v>42</v>
      </c>
      <c r="C11" s="50">
        <v>0</v>
      </c>
      <c r="D11" s="50">
        <v>0</v>
      </c>
      <c r="E11" s="37">
        <v>0</v>
      </c>
      <c r="F11" s="36">
        <v>70</v>
      </c>
      <c r="G11" s="50">
        <v>0</v>
      </c>
      <c r="H11" s="36">
        <v>50</v>
      </c>
      <c r="I11" s="50">
        <f>(Expenses456794357111014[[#This Row],[Kms]]*3)</f>
        <v>150</v>
      </c>
      <c r="J11" s="51"/>
      <c r="K11" s="51"/>
      <c r="L11" s="52">
        <f>Expenses456794357111014[[#This Row],[Kms Reimbursement]]+Expenses456794357111014[[#This Row],[Conferences and Seminars]]+Expenses456794357111014[[#This Row],[Meals &amp; Tips]]+Expenses456794357111014[[#This Row],[Ground 
Transportation 
(Gas, Rental Car, Taxi)]]+Expenses456794357111014[[#This Row],[Lodging]]+Expenses456794357111014[[#This Row],[Airfare]]</f>
        <v>220</v>
      </c>
      <c r="M11" s="87">
        <v>51</v>
      </c>
    </row>
    <row r="12" spans="1:13" ht="21" customHeight="1" x14ac:dyDescent="0.25">
      <c r="A12" s="55" t="s">
        <v>152</v>
      </c>
      <c r="B12" s="49" t="s">
        <v>42</v>
      </c>
      <c r="C12" s="50">
        <v>0</v>
      </c>
      <c r="D12" s="50">
        <v>0</v>
      </c>
      <c r="E12" s="37">
        <v>0</v>
      </c>
      <c r="F12" s="36">
        <v>70</v>
      </c>
      <c r="G12" s="50">
        <v>0</v>
      </c>
      <c r="H12" s="36">
        <v>52</v>
      </c>
      <c r="I12" s="50">
        <f>(Expenses456794357111014[[#This Row],[Kms]]*3)</f>
        <v>156</v>
      </c>
      <c r="J12" s="51"/>
      <c r="K12" s="51"/>
      <c r="L12" s="52">
        <f>Expenses456794357111014[[#This Row],[Kms Reimbursement]]+Expenses456794357111014[[#This Row],[Conferences and Seminars]]+Expenses456794357111014[[#This Row],[Meals &amp; Tips]]+Expenses456794357111014[[#This Row],[Ground 
Transportation 
(Gas, Rental Car, Taxi)]]+Expenses456794357111014[[#This Row],[Lodging]]+Expenses456794357111014[[#This Row],[Airfare]]</f>
        <v>226</v>
      </c>
      <c r="M12" s="87">
        <v>53</v>
      </c>
    </row>
    <row r="13" spans="1:13" ht="21" customHeight="1" x14ac:dyDescent="0.25">
      <c r="A13" s="55" t="s">
        <v>153</v>
      </c>
      <c r="B13" s="49" t="s">
        <v>42</v>
      </c>
      <c r="C13" s="50">
        <v>0</v>
      </c>
      <c r="D13" s="50">
        <v>0</v>
      </c>
      <c r="E13" s="37">
        <v>0</v>
      </c>
      <c r="F13" s="36">
        <v>70</v>
      </c>
      <c r="G13" s="50">
        <v>0</v>
      </c>
      <c r="H13" s="36">
        <v>55</v>
      </c>
      <c r="I13" s="50">
        <f>(Expenses456794357111014[[#This Row],[Kms]]*3)</f>
        <v>165</v>
      </c>
      <c r="J13" s="51"/>
      <c r="K13" s="51"/>
      <c r="L13" s="52">
        <f>Expenses456794357111014[[#This Row],[Kms Reimbursement]]+Expenses456794357111014[[#This Row],[Conferences and Seminars]]+Expenses456794357111014[[#This Row],[Meals &amp; Tips]]+Expenses456794357111014[[#This Row],[Ground 
Transportation 
(Gas, Rental Car, Taxi)]]+Expenses456794357111014[[#This Row],[Lodging]]+Expenses456794357111014[[#This Row],[Airfare]]</f>
        <v>235</v>
      </c>
      <c r="M13" s="87">
        <v>55</v>
      </c>
    </row>
    <row r="14" spans="1:13" ht="21" customHeight="1" x14ac:dyDescent="0.25">
      <c r="A14" s="55">
        <v>43506</v>
      </c>
      <c r="B14" s="49" t="s">
        <v>42</v>
      </c>
      <c r="C14" s="50">
        <v>0</v>
      </c>
      <c r="D14" s="50">
        <v>0</v>
      </c>
      <c r="E14" s="37">
        <v>0</v>
      </c>
      <c r="F14" s="36">
        <v>70</v>
      </c>
      <c r="G14" s="50">
        <v>0</v>
      </c>
      <c r="H14" s="36">
        <v>45</v>
      </c>
      <c r="I14" s="50">
        <f>(Expenses456794357111014[[#This Row],[Kms]]*3)</f>
        <v>135</v>
      </c>
      <c r="J14" s="51"/>
      <c r="K14" s="51"/>
      <c r="L14" s="52">
        <f>Expenses456794357111014[[#This Row],[Kms Reimbursement]]+Expenses456794357111014[[#This Row],[Conferences and Seminars]]+Expenses456794357111014[[#This Row],[Meals &amp; Tips]]+Expenses456794357111014[[#This Row],[Ground 
Transportation 
(Gas, Rental Car, Taxi)]]+Expenses456794357111014[[#This Row],[Lodging]]+Expenses456794357111014[[#This Row],[Airfare]]</f>
        <v>205</v>
      </c>
      <c r="M14" s="87">
        <v>55</v>
      </c>
    </row>
    <row r="15" spans="1:13" ht="21" customHeight="1" x14ac:dyDescent="0.25">
      <c r="A15" s="55">
        <v>43534</v>
      </c>
      <c r="B15" s="49" t="s">
        <v>42</v>
      </c>
      <c r="C15" s="50">
        <v>0</v>
      </c>
      <c r="D15" s="50">
        <v>0</v>
      </c>
      <c r="E15" s="37">
        <v>0</v>
      </c>
      <c r="F15" s="36">
        <v>70</v>
      </c>
      <c r="G15" s="50">
        <v>0</v>
      </c>
      <c r="H15" s="36">
        <v>53</v>
      </c>
      <c r="I15" s="50">
        <f>(Expenses456794357111014[[#This Row],[Kms]]*3)</f>
        <v>159</v>
      </c>
      <c r="J15" s="51"/>
      <c r="K15" s="51"/>
      <c r="L15" s="52">
        <f>Expenses456794357111014[[#This Row],[Kms Reimbursement]]+Expenses456794357111014[[#This Row],[Conferences and Seminars]]+Expenses456794357111014[[#This Row],[Meals &amp; Tips]]+Expenses456794357111014[[#This Row],[Ground 
Transportation 
(Gas, Rental Car, Taxi)]]+Expenses456794357111014[[#This Row],[Lodging]]+Expenses456794357111014[[#This Row],[Airfare]]</f>
        <v>229</v>
      </c>
      <c r="M15" s="87">
        <v>60</v>
      </c>
    </row>
    <row r="16" spans="1:13" ht="21" customHeight="1" x14ac:dyDescent="0.25">
      <c r="A16" s="55">
        <v>43565</v>
      </c>
      <c r="B16" s="49" t="s">
        <v>42</v>
      </c>
      <c r="C16" s="50">
        <v>0</v>
      </c>
      <c r="D16" s="50">
        <v>0</v>
      </c>
      <c r="E16" s="37">
        <v>0</v>
      </c>
      <c r="F16" s="36">
        <v>70</v>
      </c>
      <c r="G16" s="50">
        <v>0</v>
      </c>
      <c r="H16" s="36">
        <v>52</v>
      </c>
      <c r="I16" s="50">
        <f>(Expenses456794357111014[[#This Row],[Kms]]*3)</f>
        <v>156</v>
      </c>
      <c r="J16" s="51"/>
      <c r="K16" s="51"/>
      <c r="L16" s="52">
        <f>Expenses456794357111014[[#This Row],[Kms Reimbursement]]+Expenses456794357111014[[#This Row],[Conferences and Seminars]]+Expenses456794357111014[[#This Row],[Meals &amp; Tips]]+Expenses456794357111014[[#This Row],[Ground 
Transportation 
(Gas, Rental Car, Taxi)]]+Expenses456794357111014[[#This Row],[Lodging]]+Expenses456794357111014[[#This Row],[Airfare]]</f>
        <v>226</v>
      </c>
      <c r="M16" s="87">
        <v>55</v>
      </c>
    </row>
    <row r="17" spans="1:13" ht="21" customHeight="1" x14ac:dyDescent="0.25">
      <c r="A17" s="55">
        <v>43656</v>
      </c>
      <c r="B17" s="49" t="s">
        <v>42</v>
      </c>
      <c r="C17" s="50">
        <v>0</v>
      </c>
      <c r="D17" s="50">
        <v>0</v>
      </c>
      <c r="E17" s="37">
        <v>0</v>
      </c>
      <c r="F17" s="36">
        <v>70</v>
      </c>
      <c r="G17" s="50">
        <v>0</v>
      </c>
      <c r="H17" s="36">
        <v>50</v>
      </c>
      <c r="I17" s="50">
        <f>(Expenses456794357111014[[#This Row],[Kms]]*3)</f>
        <v>150</v>
      </c>
      <c r="J17" s="51"/>
      <c r="K17" s="51"/>
      <c r="L17" s="52">
        <f>Expenses456794357111014[[#This Row],[Kms Reimbursement]]+Expenses456794357111014[[#This Row],[Conferences and Seminars]]+Expenses456794357111014[[#This Row],[Meals &amp; Tips]]+Expenses456794357111014[[#This Row],[Ground 
Transportation 
(Gas, Rental Car, Taxi)]]+Expenses456794357111014[[#This Row],[Lodging]]+Expenses456794357111014[[#This Row],[Airfare]]</f>
        <v>220</v>
      </c>
      <c r="M17" s="87">
        <v>53</v>
      </c>
    </row>
    <row r="18" spans="1:13" ht="21" customHeight="1" x14ac:dyDescent="0.25">
      <c r="A18" s="55">
        <v>43687</v>
      </c>
      <c r="B18" s="49" t="s">
        <v>42</v>
      </c>
      <c r="C18" s="50">
        <v>0</v>
      </c>
      <c r="D18" s="50">
        <v>0</v>
      </c>
      <c r="E18" s="37">
        <v>0</v>
      </c>
      <c r="F18" s="36">
        <v>70</v>
      </c>
      <c r="G18" s="50">
        <v>0</v>
      </c>
      <c r="H18" s="36">
        <v>48</v>
      </c>
      <c r="I18" s="50">
        <f>(Expenses456794357111014[[#This Row],[Kms]]*3)</f>
        <v>144</v>
      </c>
      <c r="J18" s="51"/>
      <c r="K18" s="51"/>
      <c r="L18" s="52">
        <f>Expenses456794357111014[[#This Row],[Kms Reimbursement]]+Expenses456794357111014[[#This Row],[Conferences and Seminars]]+Expenses456794357111014[[#This Row],[Meals &amp; Tips]]+Expenses456794357111014[[#This Row],[Ground 
Transportation 
(Gas, Rental Car, Taxi)]]+Expenses456794357111014[[#This Row],[Lodging]]+Expenses456794357111014[[#This Row],[Airfare]]</f>
        <v>214</v>
      </c>
      <c r="M18" s="87">
        <v>50</v>
      </c>
    </row>
    <row r="19" spans="1:13" ht="21" customHeight="1" x14ac:dyDescent="0.25">
      <c r="A19" s="55">
        <v>43748</v>
      </c>
      <c r="B19" s="49" t="s">
        <v>42</v>
      </c>
      <c r="C19" s="50">
        <v>0</v>
      </c>
      <c r="D19" s="50">
        <v>0</v>
      </c>
      <c r="E19" s="37">
        <v>0</v>
      </c>
      <c r="F19" s="36">
        <v>70</v>
      </c>
      <c r="G19" s="50">
        <v>0</v>
      </c>
      <c r="H19" s="36">
        <v>49</v>
      </c>
      <c r="I19" s="50">
        <f>(Expenses456794357111014[[#This Row],[Kms]]*3)</f>
        <v>147</v>
      </c>
      <c r="J19" s="51"/>
      <c r="K19" s="51"/>
      <c r="L19" s="52">
        <f>Expenses456794357111014[[#This Row],[Kms Reimbursement]]+Expenses456794357111014[[#This Row],[Conferences and Seminars]]+Expenses456794357111014[[#This Row],[Meals &amp; Tips]]+Expenses456794357111014[[#This Row],[Ground 
Transportation 
(Gas, Rental Car, Taxi)]]+Expenses456794357111014[[#This Row],[Lodging]]+Expenses456794357111014[[#This Row],[Airfare]]</f>
        <v>217</v>
      </c>
      <c r="M19" s="87">
        <v>50</v>
      </c>
    </row>
    <row r="20" spans="1:13" ht="21" customHeight="1" x14ac:dyDescent="0.25">
      <c r="A20" s="55">
        <v>43779</v>
      </c>
      <c r="B20" s="49" t="s">
        <v>42</v>
      </c>
      <c r="C20" s="50">
        <v>0</v>
      </c>
      <c r="D20" s="50">
        <v>0</v>
      </c>
      <c r="E20" s="37">
        <v>0</v>
      </c>
      <c r="F20" s="36">
        <v>70</v>
      </c>
      <c r="G20" s="50">
        <v>0</v>
      </c>
      <c r="H20" s="36">
        <v>42</v>
      </c>
      <c r="I20" s="50">
        <f>(Expenses456794357111014[[#This Row],[Kms]]*3)</f>
        <v>126</v>
      </c>
      <c r="J20" s="51"/>
      <c r="K20" s="51"/>
      <c r="L20" s="52">
        <f>Expenses456794357111014[[#This Row],[Kms Reimbursement]]+Expenses456794357111014[[#This Row],[Conferences and Seminars]]+Expenses456794357111014[[#This Row],[Meals &amp; Tips]]+Expenses456794357111014[[#This Row],[Ground 
Transportation 
(Gas, Rental Car, Taxi)]]+Expenses456794357111014[[#This Row],[Lodging]]+Expenses456794357111014[[#This Row],[Airfare]]</f>
        <v>196</v>
      </c>
      <c r="M20" s="87">
        <v>50</v>
      </c>
    </row>
    <row r="21" spans="1:13" ht="21" customHeight="1" x14ac:dyDescent="0.25">
      <c r="A21" s="55" t="s">
        <v>124</v>
      </c>
      <c r="B21" s="49" t="s">
        <v>42</v>
      </c>
      <c r="C21" s="50">
        <v>0</v>
      </c>
      <c r="D21" s="50">
        <v>0</v>
      </c>
      <c r="E21" s="37">
        <v>0</v>
      </c>
      <c r="F21" s="36">
        <v>70</v>
      </c>
      <c r="G21" s="50">
        <v>0</v>
      </c>
      <c r="H21" s="36">
        <v>53</v>
      </c>
      <c r="I21" s="50">
        <f>(Expenses456794357111014[[#This Row],[Kms]]*3)</f>
        <v>159</v>
      </c>
      <c r="J21" s="51"/>
      <c r="K21" s="51"/>
      <c r="L21" s="52">
        <f>Expenses456794357111014[[#This Row],[Kms Reimbursement]]+Expenses456794357111014[[#This Row],[Conferences and Seminars]]+Expenses456794357111014[[#This Row],[Meals &amp; Tips]]+Expenses456794357111014[[#This Row],[Ground 
Transportation 
(Gas, Rental Car, Taxi)]]+Expenses456794357111014[[#This Row],[Lodging]]+Expenses456794357111014[[#This Row],[Airfare]]</f>
        <v>229</v>
      </c>
      <c r="M21" s="87">
        <v>55</v>
      </c>
    </row>
    <row r="22" spans="1:13" ht="21" customHeight="1" x14ac:dyDescent="0.25">
      <c r="A22" s="55" t="s">
        <v>125</v>
      </c>
      <c r="B22" s="49" t="s">
        <v>42</v>
      </c>
      <c r="C22" s="50">
        <v>0</v>
      </c>
      <c r="D22" s="50">
        <v>0</v>
      </c>
      <c r="E22" s="37">
        <v>0</v>
      </c>
      <c r="F22" s="36">
        <v>70</v>
      </c>
      <c r="G22" s="50">
        <v>0</v>
      </c>
      <c r="H22" s="36">
        <v>60</v>
      </c>
      <c r="I22" s="50">
        <f>(Expenses456794357111014[[#This Row],[Kms]]*3)</f>
        <v>180</v>
      </c>
      <c r="J22" s="51"/>
      <c r="K22" s="51"/>
      <c r="L22" s="52">
        <f>Expenses456794357111014[[#This Row],[Kms Reimbursement]]+Expenses456794357111014[[#This Row],[Conferences and Seminars]]+Expenses456794357111014[[#This Row],[Meals &amp; Tips]]+Expenses456794357111014[[#This Row],[Ground 
Transportation 
(Gas, Rental Car, Taxi)]]+Expenses456794357111014[[#This Row],[Lodging]]+Expenses456794357111014[[#This Row],[Airfare]]</f>
        <v>250</v>
      </c>
      <c r="M22" s="87">
        <v>64</v>
      </c>
    </row>
    <row r="23" spans="1:13" ht="21" customHeight="1" x14ac:dyDescent="0.25">
      <c r="A23" s="55" t="s">
        <v>126</v>
      </c>
      <c r="B23" s="49" t="s">
        <v>42</v>
      </c>
      <c r="C23" s="50">
        <v>0</v>
      </c>
      <c r="D23" s="50">
        <v>0</v>
      </c>
      <c r="E23" s="37">
        <v>0</v>
      </c>
      <c r="F23" s="36">
        <v>70</v>
      </c>
      <c r="G23" s="50">
        <v>0</v>
      </c>
      <c r="H23" s="36">
        <v>53</v>
      </c>
      <c r="I23" s="50">
        <f>(Expenses456794357111014[[#This Row],[Kms]]*3)</f>
        <v>159</v>
      </c>
      <c r="J23" s="51"/>
      <c r="K23" s="51"/>
      <c r="L23" s="52">
        <f>Expenses456794357111014[[#This Row],[Kms Reimbursement]]+Expenses456794357111014[[#This Row],[Conferences and Seminars]]+Expenses456794357111014[[#This Row],[Meals &amp; Tips]]+Expenses456794357111014[[#This Row],[Ground 
Transportation 
(Gas, Rental Car, Taxi)]]+Expenses456794357111014[[#This Row],[Lodging]]+Expenses456794357111014[[#This Row],[Airfare]]</f>
        <v>229</v>
      </c>
      <c r="M23" s="87">
        <v>50</v>
      </c>
    </row>
    <row r="24" spans="1:13" ht="21" customHeight="1" x14ac:dyDescent="0.25">
      <c r="A24" s="55" t="s">
        <v>127</v>
      </c>
      <c r="B24" s="49" t="s">
        <v>42</v>
      </c>
      <c r="C24" s="50">
        <v>0</v>
      </c>
      <c r="D24" s="50">
        <v>0</v>
      </c>
      <c r="E24" s="37">
        <v>0</v>
      </c>
      <c r="F24" s="36">
        <v>70</v>
      </c>
      <c r="G24" s="50">
        <v>0</v>
      </c>
      <c r="H24" s="36">
        <v>53</v>
      </c>
      <c r="I24" s="50">
        <f>(Expenses456794357111014[[#This Row],[Kms]]*3)</f>
        <v>159</v>
      </c>
      <c r="J24" s="51"/>
      <c r="K24" s="51"/>
      <c r="L24" s="52">
        <f>Expenses456794357111014[[#This Row],[Kms Reimbursement]]+Expenses456794357111014[[#This Row],[Conferences and Seminars]]+Expenses456794357111014[[#This Row],[Meals &amp; Tips]]+Expenses456794357111014[[#This Row],[Ground 
Transportation 
(Gas, Rental Car, Taxi)]]+Expenses456794357111014[[#This Row],[Lodging]]+Expenses456794357111014[[#This Row],[Airfare]]</f>
        <v>229</v>
      </c>
      <c r="M24" s="87">
        <v>54</v>
      </c>
    </row>
    <row r="25" spans="1:13" ht="21" customHeight="1" x14ac:dyDescent="0.25">
      <c r="A25" s="55" t="s">
        <v>128</v>
      </c>
      <c r="B25" s="49" t="s">
        <v>42</v>
      </c>
      <c r="C25" s="50">
        <v>0</v>
      </c>
      <c r="D25" s="50">
        <v>0</v>
      </c>
      <c r="E25" s="37">
        <v>0</v>
      </c>
      <c r="F25" s="36">
        <v>70</v>
      </c>
      <c r="G25" s="50">
        <v>0</v>
      </c>
      <c r="H25" s="36">
        <v>56</v>
      </c>
      <c r="I25" s="50">
        <f>(Expenses456794357111014[[#This Row],[Kms]]*3)</f>
        <v>168</v>
      </c>
      <c r="J25" s="51"/>
      <c r="K25" s="51"/>
      <c r="L25" s="52">
        <f>Expenses456794357111014[[#This Row],[Kms Reimbursement]]+Expenses456794357111014[[#This Row],[Conferences and Seminars]]+Expenses456794357111014[[#This Row],[Meals &amp; Tips]]+Expenses456794357111014[[#This Row],[Ground 
Transportation 
(Gas, Rental Car, Taxi)]]+Expenses456794357111014[[#This Row],[Lodging]]+Expenses456794357111014[[#This Row],[Airfare]]</f>
        <v>238</v>
      </c>
      <c r="M25" s="87">
        <v>56</v>
      </c>
    </row>
    <row r="26" spans="1:13" ht="21" customHeight="1" x14ac:dyDescent="0.25">
      <c r="A26" s="55" t="s">
        <v>129</v>
      </c>
      <c r="B26" s="49" t="s">
        <v>42</v>
      </c>
      <c r="C26" s="50">
        <v>0</v>
      </c>
      <c r="D26" s="50">
        <v>0</v>
      </c>
      <c r="E26" s="37">
        <v>0</v>
      </c>
      <c r="F26" s="36">
        <v>70</v>
      </c>
      <c r="G26" s="50">
        <v>0</v>
      </c>
      <c r="H26" s="36">
        <v>52</v>
      </c>
      <c r="I26" s="50">
        <f>(Expenses456794357111014[[#This Row],[Kms]]*3)</f>
        <v>156</v>
      </c>
      <c r="J26" s="51"/>
      <c r="K26" s="51"/>
      <c r="L26" s="52">
        <f>Expenses456794357111014[[#This Row],[Kms Reimbursement]]+Expenses456794357111014[[#This Row],[Conferences and Seminars]]+Expenses456794357111014[[#This Row],[Meals &amp; Tips]]+Expenses456794357111014[[#This Row],[Ground 
Transportation 
(Gas, Rental Car, Taxi)]]+Expenses456794357111014[[#This Row],[Lodging]]+Expenses456794357111014[[#This Row],[Airfare]]</f>
        <v>226</v>
      </c>
      <c r="M26" s="87">
        <v>50</v>
      </c>
    </row>
    <row r="27" spans="1:13" ht="21" customHeight="1" x14ac:dyDescent="0.25">
      <c r="A27" s="55" t="s">
        <v>130</v>
      </c>
      <c r="B27" s="49" t="s">
        <v>42</v>
      </c>
      <c r="C27" s="50">
        <v>0</v>
      </c>
      <c r="D27" s="50">
        <v>0</v>
      </c>
      <c r="E27" s="37">
        <v>0</v>
      </c>
      <c r="F27" s="36">
        <v>70</v>
      </c>
      <c r="G27" s="50">
        <v>0</v>
      </c>
      <c r="H27" s="36">
        <v>55</v>
      </c>
      <c r="I27" s="50">
        <f>(Expenses456794357111014[[#This Row],[Kms]]*3)</f>
        <v>165</v>
      </c>
      <c r="J27" s="51"/>
      <c r="K27" s="51"/>
      <c r="L27" s="52">
        <f>Expenses456794357111014[[#This Row],[Kms Reimbursement]]+Expenses456794357111014[[#This Row],[Conferences and Seminars]]+Expenses456794357111014[[#This Row],[Meals &amp; Tips]]+Expenses456794357111014[[#This Row],[Ground 
Transportation 
(Gas, Rental Car, Taxi)]]+Expenses456794357111014[[#This Row],[Lodging]]+Expenses456794357111014[[#This Row],[Airfare]]</f>
        <v>235</v>
      </c>
      <c r="M27" s="87">
        <v>60</v>
      </c>
    </row>
    <row r="28" spans="1:13" ht="21" customHeight="1" x14ac:dyDescent="0.25">
      <c r="A28" s="55" t="s">
        <v>146</v>
      </c>
      <c r="B28" s="49" t="s">
        <v>42</v>
      </c>
      <c r="C28" s="50">
        <v>0</v>
      </c>
      <c r="D28" s="50">
        <v>0</v>
      </c>
      <c r="E28" s="37">
        <v>0</v>
      </c>
      <c r="F28" s="36">
        <v>70</v>
      </c>
      <c r="G28" s="50">
        <v>0</v>
      </c>
      <c r="H28" s="36">
        <v>55</v>
      </c>
      <c r="I28" s="50">
        <f>(Expenses456794357111014[[#This Row],[Kms]]*3)</f>
        <v>165</v>
      </c>
      <c r="J28" s="51"/>
      <c r="K28" s="51"/>
      <c r="L28" s="52">
        <f>Expenses456794357111014[[#This Row],[Kms Reimbursement]]+Expenses456794357111014[[#This Row],[Conferences and Seminars]]+Expenses456794357111014[[#This Row],[Meals &amp; Tips]]+Expenses456794357111014[[#This Row],[Ground 
Transportation 
(Gas, Rental Car, Taxi)]]+Expenses456794357111014[[#This Row],[Lodging]]+Expenses456794357111014[[#This Row],[Airfare]]</f>
        <v>235</v>
      </c>
      <c r="M28" s="87">
        <v>60</v>
      </c>
    </row>
    <row r="29" spans="1:13" ht="21" customHeight="1" x14ac:dyDescent="0.25">
      <c r="A29" s="55" t="s">
        <v>131</v>
      </c>
      <c r="B29" s="49" t="s">
        <v>42</v>
      </c>
      <c r="C29" s="50">
        <v>0</v>
      </c>
      <c r="D29" s="50">
        <v>0</v>
      </c>
      <c r="E29" s="37">
        <v>0</v>
      </c>
      <c r="F29" s="36">
        <v>70</v>
      </c>
      <c r="G29" s="50">
        <v>0</v>
      </c>
      <c r="H29" s="36">
        <v>52</v>
      </c>
      <c r="I29" s="50">
        <f>(Expenses456794357111014[[#This Row],[Kms]]*3)</f>
        <v>156</v>
      </c>
      <c r="J29" s="51"/>
      <c r="K29" s="51"/>
      <c r="L29" s="52">
        <f>Expenses456794357111014[[#This Row],[Kms Reimbursement]]+Expenses456794357111014[[#This Row],[Conferences and Seminars]]+Expenses456794357111014[[#This Row],[Meals &amp; Tips]]+Expenses456794357111014[[#This Row],[Ground 
Transportation 
(Gas, Rental Car, Taxi)]]+Expenses456794357111014[[#This Row],[Lodging]]+Expenses456794357111014[[#This Row],[Airfare]]</f>
        <v>226</v>
      </c>
      <c r="M29" s="87">
        <v>58</v>
      </c>
    </row>
    <row r="30" spans="1:13" ht="21" customHeight="1" x14ac:dyDescent="0.25">
      <c r="A30" s="55" t="s">
        <v>147</v>
      </c>
      <c r="B30" s="49" t="s">
        <v>42</v>
      </c>
      <c r="C30" s="50">
        <v>0</v>
      </c>
      <c r="D30" s="50">
        <v>0</v>
      </c>
      <c r="E30" s="37">
        <v>0</v>
      </c>
      <c r="F30" s="36">
        <v>70</v>
      </c>
      <c r="G30" s="50">
        <v>0</v>
      </c>
      <c r="H30" s="36">
        <v>52</v>
      </c>
      <c r="I30" s="50">
        <f>(Expenses456794357111014[[#This Row],[Kms]]*3)</f>
        <v>156</v>
      </c>
      <c r="J30" s="51"/>
      <c r="K30" s="51"/>
      <c r="L30" s="52">
        <f>Expenses456794357111014[[#This Row],[Kms Reimbursement]]+Expenses456794357111014[[#This Row],[Conferences and Seminars]]+Expenses456794357111014[[#This Row],[Meals &amp; Tips]]+Expenses456794357111014[[#This Row],[Ground 
Transportation 
(Gas, Rental Car, Taxi)]]+Expenses456794357111014[[#This Row],[Lodging]]+Expenses456794357111014[[#This Row],[Airfare]]</f>
        <v>226</v>
      </c>
      <c r="M30" s="87">
        <v>58</v>
      </c>
    </row>
    <row r="31" spans="1:13" ht="21" customHeight="1" x14ac:dyDescent="0.25">
      <c r="A31" s="55">
        <v>43596</v>
      </c>
      <c r="B31" s="49" t="s">
        <v>42</v>
      </c>
      <c r="C31" s="50">
        <v>0</v>
      </c>
      <c r="D31" s="50">
        <v>0</v>
      </c>
      <c r="E31" s="37">
        <v>0</v>
      </c>
      <c r="F31" s="36">
        <v>70</v>
      </c>
      <c r="G31" s="50">
        <v>0</v>
      </c>
      <c r="H31" s="36">
        <v>56</v>
      </c>
      <c r="I31" s="50">
        <f>(Expenses456794357111014[[#This Row],[Kms]]*3)</f>
        <v>168</v>
      </c>
      <c r="J31" s="51"/>
      <c r="K31" s="51"/>
      <c r="L31" s="52">
        <f>Expenses456794357111014[[#This Row],[Kms Reimbursement]]+Expenses456794357111014[[#This Row],[Conferences and Seminars]]+Expenses456794357111014[[#This Row],[Meals &amp; Tips]]+Expenses456794357111014[[#This Row],[Ground 
Transportation 
(Gas, Rental Car, Taxi)]]+Expenses456794357111014[[#This Row],[Lodging]]+Expenses456794357111014[[#This Row],[Airfare]]</f>
        <v>238</v>
      </c>
      <c r="M31" s="87">
        <v>56</v>
      </c>
    </row>
    <row r="32" spans="1:13" ht="21" customHeight="1" x14ac:dyDescent="0.25">
      <c r="A32" s="55">
        <v>43627</v>
      </c>
      <c r="B32" s="49" t="s">
        <v>42</v>
      </c>
      <c r="C32" s="50">
        <v>0</v>
      </c>
      <c r="D32" s="50">
        <v>0</v>
      </c>
      <c r="E32" s="37">
        <v>0</v>
      </c>
      <c r="F32" s="36">
        <v>70</v>
      </c>
      <c r="G32" s="50">
        <v>0</v>
      </c>
      <c r="H32" s="36">
        <v>56</v>
      </c>
      <c r="I32" s="50">
        <f>(Expenses456794357111014[[#This Row],[Kms]]*3)</f>
        <v>168</v>
      </c>
      <c r="J32" s="51"/>
      <c r="K32" s="51"/>
      <c r="L32" s="52">
        <f>Expenses456794357111014[[#This Row],[Kms Reimbursement]]+Expenses456794357111014[[#This Row],[Conferences and Seminars]]+Expenses456794357111014[[#This Row],[Meals &amp; Tips]]+Expenses456794357111014[[#This Row],[Ground 
Transportation 
(Gas, Rental Car, Taxi)]]+Expenses456794357111014[[#This Row],[Lodging]]+Expenses456794357111014[[#This Row],[Airfare]]</f>
        <v>238</v>
      </c>
      <c r="M32" s="87">
        <v>56</v>
      </c>
    </row>
    <row r="33" spans="1:13" ht="21" customHeight="1" x14ac:dyDescent="0.25">
      <c r="A33" s="55">
        <v>43657</v>
      </c>
      <c r="B33" s="49" t="s">
        <v>42</v>
      </c>
      <c r="C33" s="50">
        <v>0</v>
      </c>
      <c r="D33" s="50">
        <v>0</v>
      </c>
      <c r="E33" s="37">
        <v>0</v>
      </c>
      <c r="F33" s="36">
        <v>70</v>
      </c>
      <c r="G33" s="50">
        <v>0</v>
      </c>
      <c r="H33" s="36">
        <v>53</v>
      </c>
      <c r="I33" s="50">
        <f>(Expenses456794357111014[[#This Row],[Kms]]*3)</f>
        <v>159</v>
      </c>
      <c r="J33" s="51"/>
      <c r="K33" s="51"/>
      <c r="L33" s="52">
        <f>Expenses456794357111014[[#This Row],[Kms Reimbursement]]+Expenses456794357111014[[#This Row],[Conferences and Seminars]]+Expenses456794357111014[[#This Row],[Meals &amp; Tips]]+Expenses456794357111014[[#This Row],[Ground 
Transportation 
(Gas, Rental Car, Taxi)]]+Expenses456794357111014[[#This Row],[Lodging]]+Expenses456794357111014[[#This Row],[Airfare]]</f>
        <v>229</v>
      </c>
      <c r="M33" s="87">
        <v>56</v>
      </c>
    </row>
    <row r="34" spans="1:13" ht="21" customHeight="1" x14ac:dyDescent="0.25">
      <c r="A34" s="55">
        <v>43780</v>
      </c>
      <c r="B34" s="49" t="s">
        <v>42</v>
      </c>
      <c r="C34" s="50">
        <v>0</v>
      </c>
      <c r="D34" s="50">
        <v>0</v>
      </c>
      <c r="E34" s="37">
        <v>0</v>
      </c>
      <c r="F34" s="36">
        <v>70</v>
      </c>
      <c r="G34" s="50">
        <v>0</v>
      </c>
      <c r="H34" s="36">
        <v>53</v>
      </c>
      <c r="I34" s="50">
        <f>(Expenses456794357111014[[#This Row],[Kms]]*3)</f>
        <v>159</v>
      </c>
      <c r="J34" s="51"/>
      <c r="K34" s="51"/>
      <c r="L34" s="52">
        <f>Expenses456794357111014[[#This Row],[Kms Reimbursement]]+Expenses456794357111014[[#This Row],[Conferences and Seminars]]+Expenses456794357111014[[#This Row],[Meals &amp; Tips]]+Expenses456794357111014[[#This Row],[Ground 
Transportation 
(Gas, Rental Car, Taxi)]]+Expenses456794357111014[[#This Row],[Lodging]]+Expenses456794357111014[[#This Row],[Airfare]]</f>
        <v>229</v>
      </c>
      <c r="M34" s="87">
        <v>60</v>
      </c>
    </row>
    <row r="35" spans="1:13" ht="21" customHeight="1" x14ac:dyDescent="0.25">
      <c r="A35" s="55" t="s">
        <v>137</v>
      </c>
      <c r="B35" s="49" t="s">
        <v>42</v>
      </c>
      <c r="C35" s="50">
        <v>0</v>
      </c>
      <c r="D35" s="50">
        <v>0</v>
      </c>
      <c r="E35" s="37">
        <v>0</v>
      </c>
      <c r="F35" s="36">
        <v>70</v>
      </c>
      <c r="G35" s="50">
        <v>0</v>
      </c>
      <c r="H35" s="36">
        <v>56</v>
      </c>
      <c r="I35" s="50">
        <f>(Expenses456794357111014[[#This Row],[Kms]]*3)</f>
        <v>168</v>
      </c>
      <c r="J35" s="51"/>
      <c r="K35" s="51"/>
      <c r="L35" s="52">
        <f>Expenses456794357111014[[#This Row],[Kms Reimbursement]]+Expenses456794357111014[[#This Row],[Conferences and Seminars]]+Expenses456794357111014[[#This Row],[Meals &amp; Tips]]+Expenses456794357111014[[#This Row],[Ground 
Transportation 
(Gas, Rental Car, Taxi)]]+Expenses456794357111014[[#This Row],[Lodging]]+Expenses456794357111014[[#This Row],[Airfare]]</f>
        <v>238</v>
      </c>
      <c r="M35" s="87">
        <v>55</v>
      </c>
    </row>
    <row r="36" spans="1:13" ht="21" customHeight="1" x14ac:dyDescent="0.25">
      <c r="A36" s="55" t="s">
        <v>148</v>
      </c>
      <c r="B36" s="49" t="s">
        <v>42</v>
      </c>
      <c r="C36" s="50">
        <v>0</v>
      </c>
      <c r="D36" s="50">
        <v>0</v>
      </c>
      <c r="E36" s="37">
        <v>0</v>
      </c>
      <c r="F36" s="36">
        <v>70</v>
      </c>
      <c r="G36" s="50">
        <v>0</v>
      </c>
      <c r="H36" s="36">
        <v>52</v>
      </c>
      <c r="I36" s="50">
        <f>(Expenses456794357111014[[#This Row],[Kms]]*3)</f>
        <v>156</v>
      </c>
      <c r="J36" s="51"/>
      <c r="K36" s="51"/>
      <c r="L36" s="52">
        <f>Expenses456794357111014[[#This Row],[Kms Reimbursement]]+Expenses456794357111014[[#This Row],[Conferences and Seminars]]+Expenses456794357111014[[#This Row],[Meals &amp; Tips]]+Expenses456794357111014[[#This Row],[Ground 
Transportation 
(Gas, Rental Car, Taxi)]]+Expenses456794357111014[[#This Row],[Lodging]]+Expenses456794357111014[[#This Row],[Airfare]]</f>
        <v>226</v>
      </c>
      <c r="M36" s="87">
        <v>57</v>
      </c>
    </row>
    <row r="37" spans="1:13" ht="21" customHeight="1" x14ac:dyDescent="0.25">
      <c r="A37" s="55" t="s">
        <v>139</v>
      </c>
      <c r="B37" s="49" t="s">
        <v>42</v>
      </c>
      <c r="C37" s="50">
        <v>0</v>
      </c>
      <c r="D37" s="50">
        <v>0</v>
      </c>
      <c r="E37" s="37">
        <v>0</v>
      </c>
      <c r="F37" s="36">
        <v>70</v>
      </c>
      <c r="G37" s="50">
        <v>0</v>
      </c>
      <c r="H37" s="36">
        <v>52</v>
      </c>
      <c r="I37" s="50">
        <f>(Expenses456794357111014[[#This Row],[Kms]]*3)</f>
        <v>156</v>
      </c>
      <c r="J37" s="51"/>
      <c r="K37" s="51"/>
      <c r="L37" s="52">
        <f>Expenses456794357111014[[#This Row],[Kms Reimbursement]]+Expenses456794357111014[[#This Row],[Conferences and Seminars]]+Expenses456794357111014[[#This Row],[Meals &amp; Tips]]+Expenses456794357111014[[#This Row],[Ground 
Transportation 
(Gas, Rental Car, Taxi)]]+Expenses456794357111014[[#This Row],[Lodging]]+Expenses456794357111014[[#This Row],[Airfare]]</f>
        <v>226</v>
      </c>
      <c r="M37" s="87">
        <v>60</v>
      </c>
    </row>
    <row r="38" spans="1:13" ht="21" customHeight="1" x14ac:dyDescent="0.25">
      <c r="A38" s="55" t="s">
        <v>140</v>
      </c>
      <c r="B38" s="49" t="s">
        <v>42</v>
      </c>
      <c r="C38" s="50">
        <v>0</v>
      </c>
      <c r="D38" s="50">
        <v>0</v>
      </c>
      <c r="E38" s="37">
        <v>0</v>
      </c>
      <c r="F38" s="36">
        <v>70</v>
      </c>
      <c r="G38" s="50">
        <v>0</v>
      </c>
      <c r="H38" s="36">
        <v>48</v>
      </c>
      <c r="I38" s="50">
        <f>(Expenses456794357111014[[#This Row],[Kms]]*3)</f>
        <v>144</v>
      </c>
      <c r="J38" s="51"/>
      <c r="K38" s="51"/>
      <c r="L38" s="52">
        <f>Expenses456794357111014[[#This Row],[Kms Reimbursement]]+Expenses456794357111014[[#This Row],[Conferences and Seminars]]+Expenses456794357111014[[#This Row],[Meals &amp; Tips]]+Expenses456794357111014[[#This Row],[Ground 
Transportation 
(Gas, Rental Car, Taxi)]]+Expenses456794357111014[[#This Row],[Lodging]]+Expenses456794357111014[[#This Row],[Airfare]]</f>
        <v>214</v>
      </c>
      <c r="M38" s="87">
        <v>54</v>
      </c>
    </row>
    <row r="39" spans="1:13" ht="21" customHeight="1" x14ac:dyDescent="0.25">
      <c r="A39" s="55" t="s">
        <v>141</v>
      </c>
      <c r="B39" s="49" t="s">
        <v>42</v>
      </c>
      <c r="C39" s="50">
        <v>0</v>
      </c>
      <c r="D39" s="50">
        <v>0</v>
      </c>
      <c r="E39" s="37">
        <v>0</v>
      </c>
      <c r="F39" s="36">
        <v>70</v>
      </c>
      <c r="G39" s="50">
        <v>0</v>
      </c>
      <c r="H39" s="36">
        <v>52</v>
      </c>
      <c r="I39" s="50">
        <f>(Expenses456794357111014[[#This Row],[Kms]]*3)</f>
        <v>156</v>
      </c>
      <c r="J39" s="51"/>
      <c r="K39" s="51"/>
      <c r="L39" s="52">
        <f>Expenses456794357111014[[#This Row],[Kms Reimbursement]]+Expenses456794357111014[[#This Row],[Conferences and Seminars]]+Expenses456794357111014[[#This Row],[Meals &amp; Tips]]+Expenses456794357111014[[#This Row],[Ground 
Transportation 
(Gas, Rental Car, Taxi)]]+Expenses456794357111014[[#This Row],[Lodging]]+Expenses456794357111014[[#This Row],[Airfare]]</f>
        <v>226</v>
      </c>
      <c r="M39" s="87">
        <v>51</v>
      </c>
    </row>
    <row r="40" spans="1:13" ht="21" customHeight="1" x14ac:dyDescent="0.25">
      <c r="A40" s="55" t="s">
        <v>132</v>
      </c>
      <c r="B40" s="49" t="s">
        <v>42</v>
      </c>
      <c r="C40" s="50">
        <v>0</v>
      </c>
      <c r="D40" s="50">
        <v>0</v>
      </c>
      <c r="E40" s="37">
        <v>0</v>
      </c>
      <c r="F40" s="36">
        <v>70</v>
      </c>
      <c r="G40" s="50">
        <v>0</v>
      </c>
      <c r="H40" s="36">
        <v>55</v>
      </c>
      <c r="I40" s="59">
        <f>(Expenses456794357111014[[#This Row],[Kms]]*3)</f>
        <v>165</v>
      </c>
      <c r="J40" s="51"/>
      <c r="K40" s="51"/>
      <c r="L40" s="52">
        <f>Expenses456794357111014[[#This Row],[Kms Reimbursement]]+Expenses456794357111014[[#This Row],[Conferences and Seminars]]+Expenses456794357111014[[#This Row],[Meals &amp; Tips]]+Expenses456794357111014[[#This Row],[Ground 
Transportation 
(Gas, Rental Car, Taxi)]]+Expenses456794357111014[[#This Row],[Lodging]]+Expenses456794357111014[[#This Row],[Airfare]]</f>
        <v>235</v>
      </c>
      <c r="M40" s="87">
        <v>56</v>
      </c>
    </row>
    <row r="41" spans="1:13" ht="21" customHeight="1" x14ac:dyDescent="0.25">
      <c r="A41" s="55" t="s">
        <v>133</v>
      </c>
      <c r="B41" s="49" t="s">
        <v>42</v>
      </c>
      <c r="C41" s="50">
        <v>0</v>
      </c>
      <c r="D41" s="50">
        <v>0</v>
      </c>
      <c r="E41" s="37">
        <v>0</v>
      </c>
      <c r="F41" s="36">
        <v>70</v>
      </c>
      <c r="G41" s="50">
        <v>0</v>
      </c>
      <c r="H41" s="36">
        <v>50</v>
      </c>
      <c r="I41" s="59">
        <f>(Expenses456794357111014[[#This Row],[Kms]]*3)</f>
        <v>150</v>
      </c>
      <c r="J41" s="51"/>
      <c r="K41" s="51"/>
      <c r="L41" s="52">
        <f>Expenses456794357111014[[#This Row],[Kms Reimbursement]]+Expenses456794357111014[[#This Row],[Conferences and Seminars]]+Expenses456794357111014[[#This Row],[Meals &amp; Tips]]+Expenses456794357111014[[#This Row],[Ground 
Transportation 
(Gas, Rental Car, Taxi)]]+Expenses456794357111014[[#This Row],[Lodging]]+Expenses456794357111014[[#This Row],[Airfare]]</f>
        <v>220</v>
      </c>
      <c r="M41" s="87">
        <v>54</v>
      </c>
    </row>
    <row r="42" spans="1:13" ht="21" customHeight="1" x14ac:dyDescent="0.25">
      <c r="A42" s="55" t="s">
        <v>149</v>
      </c>
      <c r="B42" s="49" t="s">
        <v>42</v>
      </c>
      <c r="C42" s="50">
        <v>0</v>
      </c>
      <c r="D42" s="50">
        <v>0</v>
      </c>
      <c r="E42" s="37">
        <v>0</v>
      </c>
      <c r="F42" s="36">
        <v>70</v>
      </c>
      <c r="G42" s="50">
        <v>0</v>
      </c>
      <c r="H42" s="36">
        <v>55</v>
      </c>
      <c r="I42" s="59">
        <f>(Expenses456794357111014[[#This Row],[Kms]]*3)</f>
        <v>165</v>
      </c>
      <c r="J42" s="51"/>
      <c r="K42" s="51"/>
      <c r="L42" s="52">
        <f>Expenses456794357111014[[#This Row],[Kms Reimbursement]]+Expenses456794357111014[[#This Row],[Conferences and Seminars]]+Expenses456794357111014[[#This Row],[Meals &amp; Tips]]+Expenses456794357111014[[#This Row],[Ground 
Transportation 
(Gas, Rental Car, Taxi)]]+Expenses456794357111014[[#This Row],[Lodging]]+Expenses456794357111014[[#This Row],[Airfare]]</f>
        <v>235</v>
      </c>
      <c r="M42" s="87">
        <v>58</v>
      </c>
    </row>
    <row r="43" spans="1:13" s="115" customFormat="1" ht="27.75" customHeight="1" x14ac:dyDescent="0.25">
      <c r="A43" s="109" t="s">
        <v>21</v>
      </c>
      <c r="B43" s="110"/>
      <c r="C43" s="111">
        <f>SUBTOTAL(109,Expenses456794357111014[Airfare])</f>
        <v>0</v>
      </c>
      <c r="D43" s="111">
        <f>SUBTOTAL(109,Expenses456794357111014[Lodging])</f>
        <v>0</v>
      </c>
      <c r="E43" s="111">
        <f>SUBTOTAL(109,Expenses456794357111014[Ground 
Transportation 
(Gas, Rental Car, Taxi)])</f>
        <v>0</v>
      </c>
      <c r="F43" s="111">
        <f>SUBTOTAL(109,Expenses456794357111014[Meals &amp; Tips])</f>
        <v>2310</v>
      </c>
      <c r="G43" s="111">
        <f>SUBTOTAL(109,Expenses456794357111014[Conferences and Seminars])</f>
        <v>0</v>
      </c>
      <c r="H43" s="111">
        <f>SUBTOTAL(109,Expenses456794357111014[Kms])</f>
        <v>1720</v>
      </c>
      <c r="I43" s="111">
        <f>SUBTOTAL(109,Expenses456794357111014[Kms Reimbursement])</f>
        <v>5160</v>
      </c>
      <c r="J43" s="111"/>
      <c r="K43" s="112"/>
      <c r="L43" s="113">
        <f>SUBTOTAL(109,Expenses456794357111014[Total])</f>
        <v>7470</v>
      </c>
      <c r="M43" s="114"/>
    </row>
    <row r="44" spans="1:13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129"/>
      <c r="L44" s="130"/>
    </row>
    <row r="45" spans="1:13" ht="18.75" x14ac:dyDescent="0.25">
      <c r="A45" s="7"/>
      <c r="B45" s="7"/>
      <c r="C45" s="7"/>
      <c r="D45" s="7"/>
      <c r="E45" s="7"/>
      <c r="F45" s="7"/>
      <c r="G45" s="7"/>
      <c r="H45" s="123" t="s">
        <v>22</v>
      </c>
      <c r="I45" s="123"/>
      <c r="J45" s="123"/>
      <c r="K45" s="131"/>
      <c r="L45" s="132"/>
    </row>
    <row r="46" spans="1:13" x14ac:dyDescent="0.25">
      <c r="K46" s="119"/>
      <c r="L46" s="120"/>
    </row>
    <row r="47" spans="1:13" ht="18.75" x14ac:dyDescent="0.25">
      <c r="H47" s="123" t="s">
        <v>23</v>
      </c>
      <c r="I47" s="123"/>
      <c r="J47" s="123"/>
      <c r="K47" s="121"/>
      <c r="L47" s="122"/>
    </row>
  </sheetData>
  <mergeCells count="17">
    <mergeCell ref="K46:L47"/>
    <mergeCell ref="H47:J47"/>
    <mergeCell ref="C7:E7"/>
    <mergeCell ref="F7:G7"/>
    <mergeCell ref="H7:J7"/>
    <mergeCell ref="K7:L7"/>
    <mergeCell ref="K44:L45"/>
    <mergeCell ref="H45:J45"/>
    <mergeCell ref="C5:E5"/>
    <mergeCell ref="F5:G5"/>
    <mergeCell ref="H5:J5"/>
    <mergeCell ref="K5:L5"/>
    <mergeCell ref="A1:K1"/>
    <mergeCell ref="C3:E3"/>
    <mergeCell ref="F3:G3"/>
    <mergeCell ref="H3:J3"/>
    <mergeCell ref="K3:L3"/>
  </mergeCells>
  <dataValidations count="27">
    <dataValidation allowBlank="1" showInputMessage="1" showErrorMessage="1" prompt="Enter amount for Airfare in this column under this heading" sqref="C9:C42 G10:G42 D10:D42" xr:uid="{845C80B8-FCD2-4F79-8AB6-1B479CCB9453}"/>
    <dataValidation allowBlank="1" showInputMessage="1" showErrorMessage="1" prompt="Worksheet title is in this cell. Enter Travel details in cells B3 to L7" sqref="A1" xr:uid="{7D9B398D-580E-4DF6-8AAB-BAA1ECC1A51A}"/>
    <dataValidation allowBlank="1" showInputMessage="1" showErrorMessage="1" prompt="Period is automatically updated in cell at right based on entries in Expenses Table, below" sqref="A7" xr:uid="{29A62477-7F11-456B-B7F5-A12B605868E4}"/>
    <dataValidation allowBlank="1" showInputMessage="1" showErrorMessage="1" prompt="Enter Department in this cell" sqref="B5" xr:uid="{69C13623-3624-4309-9267-F2DB936F51DB}"/>
    <dataValidation allowBlank="1" showInputMessage="1" showErrorMessage="1" prompt="Enter Department in cell at right" sqref="A5" xr:uid="{0C148830-C784-49E7-AE68-79E036054128}"/>
    <dataValidation allowBlank="1" showInputMessage="1" showErrorMessage="1" prompt="Enter Name in this cell" sqref="B3" xr:uid="{DDF05A80-A588-4A91-A32B-EBD913DDB6FA}"/>
    <dataValidation allowBlank="1" showInputMessage="1" showErrorMessage="1" prompt="Enter Name in cell at right" sqref="A3" xr:uid="{9DFA5B5F-7E59-4EE1-81E7-F40C2EC093DE}"/>
    <dataValidation type="custom" errorStyle="warning" allowBlank="1" showInputMessage="1" showErrorMessage="1" error="This cell should not be overwitten. Overwriting this cell would break calculations in this worksheet" prompt="Period is automatically updated based on entries in Expense table, below" sqref="B7" xr:uid="{F6BD1594-18E3-48E5-A6E5-E4044CECB06D}">
      <formula1>LEN(B7)=""</formula1>
    </dataValidation>
    <dataValidation allowBlank="1" showInputMessage="1" showErrorMessage="1" prompt="Enter Date of Submission in this cell" sqref="F5 F7" xr:uid="{B512C4B5-6091-4614-A4E1-FA4527AD58FD}"/>
    <dataValidation allowBlank="1" showInputMessage="1" showErrorMessage="1" prompt="Enter expense report Date Submitted in cell at right" sqref="C5 C7" xr:uid="{A8DD3207-F6F9-4ABF-A6B8-B75D9787F5B7}"/>
    <dataValidation allowBlank="1" showInputMessage="1" showErrorMessage="1" prompt="Enter Authorized Person’s Name in this cell" sqref="F3:G3" xr:uid="{07FD751C-4AF9-40C8-BFC5-BCD2C8D6E359}"/>
    <dataValidation allowBlank="1" showInputMessage="1" showErrorMessage="1" prompt="Enter expenses Authorized By name in cell at right" sqref="C3" xr:uid="{18EBAC8D-0F5C-42E2-9823-73D9784BC468}"/>
    <dataValidation allowBlank="1" showInputMessage="1" showErrorMessage="1" prompt="Total Reimbursement Due is automatically calculated in cell at right" sqref="H7 H45 H47" xr:uid="{ECCA2AB8-E0A4-4FA7-9B39-9D21074DD953}"/>
    <dataValidation allowBlank="1" showInputMessage="1" showErrorMessage="1" prompt="Enter Per Mile Reimbursement in cell at right" sqref="H5 H3" xr:uid="{32E90E59-BD46-4012-A8D4-F458D517D713}"/>
    <dataValidation allowBlank="1" showInputMessage="1" showErrorMessage="1" prompt="Enter Per Mile Reimbursement in this cell" sqref="K5 K3" xr:uid="{0C3B518E-0009-4CA2-AA05-9403FA2B831A}"/>
    <dataValidation allowBlank="1" showInputMessage="1" showErrorMessage="1" prompt="Total Reimbursement Due is automatically calculated in this cell" sqref="K7" xr:uid="{9FF5A64D-7106-4FF3-AADF-8A30D5FBA5B2}"/>
    <dataValidation allowBlank="1" showInputMessage="1" showErrorMessage="1" prompt="Enter amount for Seminars &amp; Conferences in this column under this heading" sqref="G9" xr:uid="{748545D9-5CAF-49E3-AEE0-269B2738C9D5}"/>
    <dataValidation allowBlank="1" showInputMessage="1" showErrorMessage="1" prompt="Enter amount for Lodging in this column under this heading" sqref="D9" xr:uid="{E7D45AE3-7495-4863-954F-A658A5090751}"/>
    <dataValidation allowBlank="1" showInputMessage="1" showErrorMessage="1" prompt="The Total for each row is automatically calculated in this column under this heading" sqref="L9:L42" xr:uid="{EFD82D7C-533A-40E7-BF6C-A7632EB37EBE}"/>
    <dataValidation allowBlank="1" showInputMessage="1" showErrorMessage="1" prompt="Enter Currency Exchange Rate in this column under this heading" sqref="K9:K42" xr:uid="{41CBD5D4-E442-4610-9BE9-653B2FE9EC5D}"/>
    <dataValidation allowBlank="1" showInputMessage="1" showErrorMessage="1" prompt="Enter  amount for Miscellaneous expenses in this column under this heading" sqref="J9:J42" xr:uid="{AEFFE76F-A9CC-4963-97F5-11E8616153EB}"/>
    <dataValidation allowBlank="1" showInputMessage="1" showErrorMessage="1" prompt="Mileage Reimbursement is automatically calculated in this column under this heading" sqref="I9:I42" xr:uid="{6F0724CF-14EE-460F-A267-09087CD48800}"/>
    <dataValidation allowBlank="1" showInputMessage="1" showErrorMessage="1" prompt="Enter Miles in this column under this heading" sqref="H9:H42" xr:uid="{BB36FDA1-AEA7-4FB3-B87F-B241548086E6}"/>
    <dataValidation allowBlank="1" showInputMessage="1" showErrorMessage="1" prompt="Enter  amount for Meals &amp; Tips in this column under this heading" sqref="F9:F42" xr:uid="{72252157-70D6-4C8C-BD61-08D32798EC16}"/>
    <dataValidation allowBlank="1" showInputMessage="1" showErrorMessage="1" prompt="Enter  amount for Ground Transportation in this column under this heading" sqref="E9:E42" xr:uid="{7DD8F3A4-BE7E-4A4B-876A-68BDA1D9D9B4}"/>
    <dataValidation allowBlank="1" showInputMessage="1" showErrorMessage="1" prompt="Enter Description of Expense in this column under this heading" sqref="B9:B42" xr:uid="{09F00146-A914-44C0-B6CE-2AE7BED8DA81}"/>
    <dataValidation allowBlank="1" showInputMessage="1" showErrorMessage="1" prompt="Enter expense Date in this column under this heading " sqref="A9:A42" xr:uid="{DC792373-9593-4365-9824-8E4AB009777B}"/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8A269-5806-4CB3-8AB5-24D639673104}">
  <dimension ref="A1:M27"/>
  <sheetViews>
    <sheetView tabSelected="1" topLeftCell="A7" workbookViewId="0">
      <selection activeCell="A23" sqref="A23:XFD42"/>
    </sheetView>
  </sheetViews>
  <sheetFormatPr defaultRowHeight="15.75" x14ac:dyDescent="0.25"/>
  <cols>
    <col min="1" max="1" width="11.875" bestFit="1" customWidth="1"/>
    <col min="2" max="2" width="16.625" customWidth="1"/>
    <col min="12" max="12" width="10.375" bestFit="1" customWidth="1"/>
  </cols>
  <sheetData>
    <row r="1" spans="1:13" ht="28.5" x14ac:dyDescent="0.2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95"/>
    </row>
    <row r="3" spans="1:13" x14ac:dyDescent="0.25">
      <c r="A3" s="116" t="s">
        <v>1</v>
      </c>
      <c r="B3" s="117" t="s">
        <v>145</v>
      </c>
      <c r="C3" s="124" t="s">
        <v>2</v>
      </c>
      <c r="D3" s="125"/>
      <c r="E3" s="126"/>
      <c r="F3" s="133" t="s">
        <v>39</v>
      </c>
      <c r="G3" s="133"/>
      <c r="H3" s="124" t="s">
        <v>3</v>
      </c>
      <c r="I3" s="125"/>
      <c r="J3" s="125"/>
      <c r="K3" s="134"/>
      <c r="L3" s="134"/>
    </row>
    <row r="4" spans="1:13" x14ac:dyDescent="0.25">
      <c r="A4" s="7"/>
      <c r="B4" s="7"/>
      <c r="C4" s="7"/>
      <c r="D4" s="7"/>
      <c r="E4" s="7"/>
      <c r="F4" s="8"/>
      <c r="G4" s="9"/>
      <c r="H4" s="7"/>
      <c r="I4" s="7"/>
      <c r="J4" s="7"/>
      <c r="K4" s="10"/>
      <c r="L4" s="10"/>
    </row>
    <row r="5" spans="1:13" x14ac:dyDescent="0.25">
      <c r="A5" s="116" t="s">
        <v>4</v>
      </c>
      <c r="B5" s="117" t="s">
        <v>40</v>
      </c>
      <c r="C5" s="124" t="s">
        <v>5</v>
      </c>
      <c r="D5" s="125"/>
      <c r="E5" s="126"/>
      <c r="F5" s="137" t="s">
        <v>134</v>
      </c>
      <c r="G5" s="136"/>
      <c r="H5" s="124" t="s">
        <v>6</v>
      </c>
      <c r="I5" s="125"/>
      <c r="J5" s="125"/>
      <c r="K5" s="128">
        <v>0</v>
      </c>
      <c r="L5" s="128"/>
    </row>
    <row r="6" spans="1:13" x14ac:dyDescent="0.25">
      <c r="A6" s="7"/>
      <c r="B6" s="11"/>
      <c r="C6" s="7"/>
      <c r="D6" s="7"/>
      <c r="E6" s="7"/>
      <c r="F6" s="7"/>
      <c r="G6" s="7"/>
      <c r="H6" s="7"/>
      <c r="I6" s="7"/>
      <c r="J6" s="7"/>
      <c r="K6" s="10"/>
      <c r="L6" s="10"/>
    </row>
    <row r="7" spans="1:13" x14ac:dyDescent="0.25">
      <c r="A7" s="116" t="s">
        <v>7</v>
      </c>
      <c r="B7" s="118" t="s">
        <v>41</v>
      </c>
      <c r="C7" s="124" t="s">
        <v>8</v>
      </c>
      <c r="D7" s="125"/>
      <c r="E7" s="126"/>
      <c r="F7" s="127"/>
      <c r="G7" s="127"/>
      <c r="H7" s="124" t="s">
        <v>9</v>
      </c>
      <c r="I7" s="125"/>
      <c r="J7" s="125"/>
      <c r="K7" s="128">
        <f>Expenses4567943571110141516[[#Totals],[Total]]-MileageRate</f>
        <v>2872</v>
      </c>
      <c r="L7" s="128"/>
    </row>
    <row r="8" spans="1:13" x14ac:dyDescent="0.25">
      <c r="A8" s="7"/>
      <c r="B8" s="9"/>
      <c r="C8" s="7"/>
      <c r="D8" s="7"/>
      <c r="E8" s="7"/>
      <c r="F8" s="7"/>
      <c r="G8" s="7"/>
      <c r="H8" s="7"/>
      <c r="I8" s="7"/>
      <c r="J8" s="7"/>
      <c r="K8" s="7"/>
      <c r="L8" s="7"/>
    </row>
    <row r="9" spans="1:13" ht="41.25" customHeight="1" x14ac:dyDescent="0.25">
      <c r="A9" s="18" t="s">
        <v>10</v>
      </c>
      <c r="B9" s="19" t="s">
        <v>11</v>
      </c>
      <c r="C9" s="19" t="s">
        <v>12</v>
      </c>
      <c r="D9" s="19" t="s">
        <v>13</v>
      </c>
      <c r="E9" s="19" t="s">
        <v>14</v>
      </c>
      <c r="F9" s="19" t="s">
        <v>15</v>
      </c>
      <c r="G9" s="19" t="s">
        <v>16</v>
      </c>
      <c r="H9" s="19" t="s">
        <v>17</v>
      </c>
      <c r="I9" s="19" t="s">
        <v>18</v>
      </c>
      <c r="J9" s="19" t="s">
        <v>19</v>
      </c>
      <c r="K9" s="20" t="s">
        <v>20</v>
      </c>
      <c r="L9" s="21" t="s">
        <v>21</v>
      </c>
      <c r="M9" s="88" t="s">
        <v>51</v>
      </c>
    </row>
    <row r="10" spans="1:13" x14ac:dyDescent="0.25">
      <c r="A10" s="55" t="s">
        <v>150</v>
      </c>
      <c r="B10" s="49" t="s">
        <v>42</v>
      </c>
      <c r="C10" s="50">
        <v>0</v>
      </c>
      <c r="D10" s="50">
        <v>0</v>
      </c>
      <c r="E10" s="37">
        <v>0</v>
      </c>
      <c r="F10" s="36">
        <v>70</v>
      </c>
      <c r="G10" s="50">
        <v>0</v>
      </c>
      <c r="H10" s="36">
        <v>45</v>
      </c>
      <c r="I10" s="50">
        <f>(Expenses4567943571110141516[[#This Row],[Kms]]*3)</f>
        <v>135</v>
      </c>
      <c r="J10" s="51"/>
      <c r="K10" s="51"/>
      <c r="L10" s="52">
        <f>Expenses4567943571110141516[[#This Row],[Kms Reimbursement]]+Expenses4567943571110141516[[#This Row],[Conferences and Seminars]]+Expenses4567943571110141516[[#This Row],[Meals &amp; Tips]]+Expenses4567943571110141516[[#This Row],[Ground 
Transportation 
(Gas, Rental Car, Taxi)]]+Expenses4567943571110141516[[#This Row],[Lodging]]+Expenses4567943571110141516[[#This Row],[Airfare]]</f>
        <v>205</v>
      </c>
      <c r="M10" s="87">
        <v>55</v>
      </c>
    </row>
    <row r="11" spans="1:13" x14ac:dyDescent="0.25">
      <c r="A11" s="55" t="s">
        <v>151</v>
      </c>
      <c r="B11" s="49" t="s">
        <v>42</v>
      </c>
      <c r="C11" s="50">
        <v>0</v>
      </c>
      <c r="D11" s="50">
        <v>0</v>
      </c>
      <c r="E11" s="37">
        <v>0</v>
      </c>
      <c r="F11" s="36">
        <v>70</v>
      </c>
      <c r="G11" s="50">
        <v>0</v>
      </c>
      <c r="H11" s="36">
        <v>50</v>
      </c>
      <c r="I11" s="50">
        <f>(Expenses4567943571110141516[[#This Row],[Kms]]*3)</f>
        <v>150</v>
      </c>
      <c r="J11" s="51"/>
      <c r="K11" s="51"/>
      <c r="L11" s="52">
        <f>Expenses4567943571110141516[[#This Row],[Kms Reimbursement]]+Expenses4567943571110141516[[#This Row],[Conferences and Seminars]]+Expenses4567943571110141516[[#This Row],[Meals &amp; Tips]]+Expenses4567943571110141516[[#This Row],[Ground 
Transportation 
(Gas, Rental Car, Taxi)]]+Expenses4567943571110141516[[#This Row],[Lodging]]+Expenses4567943571110141516[[#This Row],[Airfare]]</f>
        <v>220</v>
      </c>
      <c r="M11" s="87">
        <v>51</v>
      </c>
    </row>
    <row r="12" spans="1:13" x14ac:dyDescent="0.25">
      <c r="A12" s="55" t="s">
        <v>152</v>
      </c>
      <c r="B12" s="49" t="s">
        <v>42</v>
      </c>
      <c r="C12" s="50">
        <v>0</v>
      </c>
      <c r="D12" s="50">
        <v>0</v>
      </c>
      <c r="E12" s="37">
        <v>0</v>
      </c>
      <c r="F12" s="36">
        <v>70</v>
      </c>
      <c r="G12" s="50">
        <v>0</v>
      </c>
      <c r="H12" s="36">
        <v>52</v>
      </c>
      <c r="I12" s="50">
        <f>(Expenses4567943571110141516[[#This Row],[Kms]]*3)</f>
        <v>156</v>
      </c>
      <c r="J12" s="51"/>
      <c r="K12" s="51"/>
      <c r="L12" s="52">
        <f>Expenses4567943571110141516[[#This Row],[Kms Reimbursement]]+Expenses4567943571110141516[[#This Row],[Conferences and Seminars]]+Expenses4567943571110141516[[#This Row],[Meals &amp; Tips]]+Expenses4567943571110141516[[#This Row],[Ground 
Transportation 
(Gas, Rental Car, Taxi)]]+Expenses4567943571110141516[[#This Row],[Lodging]]+Expenses4567943571110141516[[#This Row],[Airfare]]</f>
        <v>226</v>
      </c>
      <c r="M12" s="87">
        <v>53</v>
      </c>
    </row>
    <row r="13" spans="1:13" x14ac:dyDescent="0.25">
      <c r="A13" s="55" t="s">
        <v>153</v>
      </c>
      <c r="B13" s="49" t="s">
        <v>42</v>
      </c>
      <c r="C13" s="50">
        <v>0</v>
      </c>
      <c r="D13" s="50">
        <v>0</v>
      </c>
      <c r="E13" s="37">
        <v>0</v>
      </c>
      <c r="F13" s="36">
        <v>70</v>
      </c>
      <c r="G13" s="50">
        <v>0</v>
      </c>
      <c r="H13" s="36">
        <v>55</v>
      </c>
      <c r="I13" s="50">
        <f>(Expenses4567943571110141516[[#This Row],[Kms]]*3)</f>
        <v>165</v>
      </c>
      <c r="J13" s="51"/>
      <c r="K13" s="51"/>
      <c r="L13" s="52">
        <f>Expenses4567943571110141516[[#This Row],[Kms Reimbursement]]+Expenses4567943571110141516[[#This Row],[Conferences and Seminars]]+Expenses4567943571110141516[[#This Row],[Meals &amp; Tips]]+Expenses4567943571110141516[[#This Row],[Ground 
Transportation 
(Gas, Rental Car, Taxi)]]+Expenses4567943571110141516[[#This Row],[Lodging]]+Expenses4567943571110141516[[#This Row],[Airfare]]</f>
        <v>235</v>
      </c>
      <c r="M13" s="87">
        <v>55</v>
      </c>
    </row>
    <row r="14" spans="1:13" x14ac:dyDescent="0.25">
      <c r="A14" s="55">
        <v>43506</v>
      </c>
      <c r="B14" s="49" t="s">
        <v>42</v>
      </c>
      <c r="C14" s="50">
        <v>0</v>
      </c>
      <c r="D14" s="50">
        <v>0</v>
      </c>
      <c r="E14" s="37">
        <v>0</v>
      </c>
      <c r="F14" s="36">
        <v>70</v>
      </c>
      <c r="G14" s="50">
        <v>0</v>
      </c>
      <c r="H14" s="36">
        <v>45</v>
      </c>
      <c r="I14" s="50">
        <f>(Expenses4567943571110141516[[#This Row],[Kms]]*3)</f>
        <v>135</v>
      </c>
      <c r="J14" s="51"/>
      <c r="K14" s="51"/>
      <c r="L14" s="52">
        <f>Expenses4567943571110141516[[#This Row],[Kms Reimbursement]]+Expenses4567943571110141516[[#This Row],[Conferences and Seminars]]+Expenses4567943571110141516[[#This Row],[Meals &amp; Tips]]+Expenses4567943571110141516[[#This Row],[Ground 
Transportation 
(Gas, Rental Car, Taxi)]]+Expenses4567943571110141516[[#This Row],[Lodging]]+Expenses4567943571110141516[[#This Row],[Airfare]]</f>
        <v>205</v>
      </c>
      <c r="M14" s="87">
        <v>55</v>
      </c>
    </row>
    <row r="15" spans="1:13" x14ac:dyDescent="0.25">
      <c r="A15" s="55">
        <v>43534</v>
      </c>
      <c r="B15" s="49" t="s">
        <v>42</v>
      </c>
      <c r="C15" s="50">
        <v>0</v>
      </c>
      <c r="D15" s="50">
        <v>0</v>
      </c>
      <c r="E15" s="37">
        <v>0</v>
      </c>
      <c r="F15" s="36">
        <v>70</v>
      </c>
      <c r="G15" s="50">
        <v>0</v>
      </c>
      <c r="H15" s="36">
        <v>53</v>
      </c>
      <c r="I15" s="50">
        <f>(Expenses4567943571110141516[[#This Row],[Kms]]*3)</f>
        <v>159</v>
      </c>
      <c r="J15" s="51"/>
      <c r="K15" s="51"/>
      <c r="L15" s="52">
        <f>Expenses4567943571110141516[[#This Row],[Kms Reimbursement]]+Expenses4567943571110141516[[#This Row],[Conferences and Seminars]]+Expenses4567943571110141516[[#This Row],[Meals &amp; Tips]]+Expenses4567943571110141516[[#This Row],[Ground 
Transportation 
(Gas, Rental Car, Taxi)]]+Expenses4567943571110141516[[#This Row],[Lodging]]+Expenses4567943571110141516[[#This Row],[Airfare]]</f>
        <v>229</v>
      </c>
      <c r="M15" s="87">
        <v>60</v>
      </c>
    </row>
    <row r="16" spans="1:13" x14ac:dyDescent="0.25">
      <c r="A16" s="55">
        <v>43565</v>
      </c>
      <c r="B16" s="49" t="s">
        <v>42</v>
      </c>
      <c r="C16" s="50">
        <v>0</v>
      </c>
      <c r="D16" s="50">
        <v>0</v>
      </c>
      <c r="E16" s="37">
        <v>0</v>
      </c>
      <c r="F16" s="36">
        <v>70</v>
      </c>
      <c r="G16" s="50">
        <v>0</v>
      </c>
      <c r="H16" s="36">
        <v>52</v>
      </c>
      <c r="I16" s="50">
        <f>(Expenses4567943571110141516[[#This Row],[Kms]]*3)</f>
        <v>156</v>
      </c>
      <c r="J16" s="51"/>
      <c r="K16" s="51"/>
      <c r="L16" s="52">
        <f>Expenses4567943571110141516[[#This Row],[Kms Reimbursement]]+Expenses4567943571110141516[[#This Row],[Conferences and Seminars]]+Expenses4567943571110141516[[#This Row],[Meals &amp; Tips]]+Expenses4567943571110141516[[#This Row],[Ground 
Transportation 
(Gas, Rental Car, Taxi)]]+Expenses4567943571110141516[[#This Row],[Lodging]]+Expenses4567943571110141516[[#This Row],[Airfare]]</f>
        <v>226</v>
      </c>
      <c r="M16" s="87">
        <v>55</v>
      </c>
    </row>
    <row r="17" spans="1:13" x14ac:dyDescent="0.25">
      <c r="A17" s="55">
        <v>43656</v>
      </c>
      <c r="B17" s="49" t="s">
        <v>42</v>
      </c>
      <c r="C17" s="50">
        <v>0</v>
      </c>
      <c r="D17" s="50">
        <v>0</v>
      </c>
      <c r="E17" s="37">
        <v>0</v>
      </c>
      <c r="F17" s="36">
        <v>70</v>
      </c>
      <c r="G17" s="50">
        <v>0</v>
      </c>
      <c r="H17" s="36">
        <v>50</v>
      </c>
      <c r="I17" s="50">
        <f>(Expenses4567943571110141516[[#This Row],[Kms]]*3)</f>
        <v>150</v>
      </c>
      <c r="J17" s="51"/>
      <c r="K17" s="51"/>
      <c r="L17" s="52">
        <f>Expenses4567943571110141516[[#This Row],[Kms Reimbursement]]+Expenses4567943571110141516[[#This Row],[Conferences and Seminars]]+Expenses4567943571110141516[[#This Row],[Meals &amp; Tips]]+Expenses4567943571110141516[[#This Row],[Ground 
Transportation 
(Gas, Rental Car, Taxi)]]+Expenses4567943571110141516[[#This Row],[Lodging]]+Expenses4567943571110141516[[#This Row],[Airfare]]</f>
        <v>220</v>
      </c>
      <c r="M17" s="87">
        <v>53</v>
      </c>
    </row>
    <row r="18" spans="1:13" x14ac:dyDescent="0.25">
      <c r="A18" s="55">
        <v>43687</v>
      </c>
      <c r="B18" s="49" t="s">
        <v>42</v>
      </c>
      <c r="C18" s="50">
        <v>0</v>
      </c>
      <c r="D18" s="50">
        <v>0</v>
      </c>
      <c r="E18" s="37">
        <v>0</v>
      </c>
      <c r="F18" s="36">
        <v>70</v>
      </c>
      <c r="G18" s="50">
        <v>0</v>
      </c>
      <c r="H18" s="36">
        <v>48</v>
      </c>
      <c r="I18" s="50">
        <f>(Expenses4567943571110141516[[#This Row],[Kms]]*3)</f>
        <v>144</v>
      </c>
      <c r="J18" s="51"/>
      <c r="K18" s="51"/>
      <c r="L18" s="52">
        <f>Expenses4567943571110141516[[#This Row],[Kms Reimbursement]]+Expenses4567943571110141516[[#This Row],[Conferences and Seminars]]+Expenses4567943571110141516[[#This Row],[Meals &amp; Tips]]+Expenses4567943571110141516[[#This Row],[Ground 
Transportation 
(Gas, Rental Car, Taxi)]]+Expenses4567943571110141516[[#This Row],[Lodging]]+Expenses4567943571110141516[[#This Row],[Airfare]]</f>
        <v>214</v>
      </c>
      <c r="M18" s="87">
        <v>50</v>
      </c>
    </row>
    <row r="19" spans="1:13" x14ac:dyDescent="0.25">
      <c r="A19" s="55">
        <v>43748</v>
      </c>
      <c r="B19" s="49" t="s">
        <v>42</v>
      </c>
      <c r="C19" s="50">
        <v>0</v>
      </c>
      <c r="D19" s="50">
        <v>0</v>
      </c>
      <c r="E19" s="37">
        <v>0</v>
      </c>
      <c r="F19" s="36">
        <v>70</v>
      </c>
      <c r="G19" s="50">
        <v>0</v>
      </c>
      <c r="H19" s="36">
        <v>49</v>
      </c>
      <c r="I19" s="50">
        <f>(Expenses4567943571110141516[[#This Row],[Kms]]*3)</f>
        <v>147</v>
      </c>
      <c r="J19" s="51"/>
      <c r="K19" s="51"/>
      <c r="L19" s="52">
        <f>Expenses4567943571110141516[[#This Row],[Kms Reimbursement]]+Expenses4567943571110141516[[#This Row],[Conferences and Seminars]]+Expenses4567943571110141516[[#This Row],[Meals &amp; Tips]]+Expenses4567943571110141516[[#This Row],[Ground 
Transportation 
(Gas, Rental Car, Taxi)]]+Expenses4567943571110141516[[#This Row],[Lodging]]+Expenses4567943571110141516[[#This Row],[Airfare]]</f>
        <v>217</v>
      </c>
      <c r="M19" s="87">
        <v>50</v>
      </c>
    </row>
    <row r="20" spans="1:13" x14ac:dyDescent="0.25">
      <c r="A20" s="55">
        <v>43779</v>
      </c>
      <c r="B20" s="49" t="s">
        <v>42</v>
      </c>
      <c r="C20" s="50">
        <v>0</v>
      </c>
      <c r="D20" s="50">
        <v>0</v>
      </c>
      <c r="E20" s="37">
        <v>0</v>
      </c>
      <c r="F20" s="36">
        <v>70</v>
      </c>
      <c r="G20" s="50">
        <v>0</v>
      </c>
      <c r="H20" s="36">
        <v>42</v>
      </c>
      <c r="I20" s="50">
        <f>(Expenses4567943571110141516[[#This Row],[Kms]]*3)</f>
        <v>126</v>
      </c>
      <c r="J20" s="51"/>
      <c r="K20" s="51"/>
      <c r="L20" s="52">
        <f>Expenses4567943571110141516[[#This Row],[Kms Reimbursement]]+Expenses4567943571110141516[[#This Row],[Conferences and Seminars]]+Expenses4567943571110141516[[#This Row],[Meals &amp; Tips]]+Expenses4567943571110141516[[#This Row],[Ground 
Transportation 
(Gas, Rental Car, Taxi)]]+Expenses4567943571110141516[[#This Row],[Lodging]]+Expenses4567943571110141516[[#This Row],[Airfare]]</f>
        <v>196</v>
      </c>
      <c r="M20" s="87">
        <v>50</v>
      </c>
    </row>
    <row r="21" spans="1:13" x14ac:dyDescent="0.25">
      <c r="A21" s="55" t="s">
        <v>124</v>
      </c>
      <c r="B21" s="49" t="s">
        <v>42</v>
      </c>
      <c r="C21" s="50">
        <v>0</v>
      </c>
      <c r="D21" s="50">
        <v>0</v>
      </c>
      <c r="E21" s="37">
        <v>0</v>
      </c>
      <c r="F21" s="36">
        <v>70</v>
      </c>
      <c r="G21" s="50">
        <v>0</v>
      </c>
      <c r="H21" s="36">
        <v>53</v>
      </c>
      <c r="I21" s="50">
        <f>(Expenses4567943571110141516[[#This Row],[Kms]]*3)</f>
        <v>159</v>
      </c>
      <c r="J21" s="51"/>
      <c r="K21" s="51"/>
      <c r="L21" s="52">
        <f>Expenses4567943571110141516[[#This Row],[Kms Reimbursement]]+Expenses4567943571110141516[[#This Row],[Conferences and Seminars]]+Expenses4567943571110141516[[#This Row],[Meals &amp; Tips]]+Expenses4567943571110141516[[#This Row],[Ground 
Transportation 
(Gas, Rental Car, Taxi)]]+Expenses4567943571110141516[[#This Row],[Lodging]]+Expenses4567943571110141516[[#This Row],[Airfare]]</f>
        <v>229</v>
      </c>
      <c r="M21" s="87">
        <v>55</v>
      </c>
    </row>
    <row r="22" spans="1:13" x14ac:dyDescent="0.25">
      <c r="A22" s="55" t="s">
        <v>125</v>
      </c>
      <c r="B22" s="49" t="s">
        <v>42</v>
      </c>
      <c r="C22" s="50">
        <v>0</v>
      </c>
      <c r="D22" s="50">
        <v>0</v>
      </c>
      <c r="E22" s="37">
        <v>0</v>
      </c>
      <c r="F22" s="36">
        <v>70</v>
      </c>
      <c r="G22" s="50">
        <v>0</v>
      </c>
      <c r="H22" s="36">
        <v>60</v>
      </c>
      <c r="I22" s="50">
        <f>(Expenses4567943571110141516[[#This Row],[Kms]]*3)</f>
        <v>180</v>
      </c>
      <c r="J22" s="51"/>
      <c r="K22" s="51"/>
      <c r="L22" s="52">
        <f>Expenses4567943571110141516[[#This Row],[Kms Reimbursement]]+Expenses4567943571110141516[[#This Row],[Conferences and Seminars]]+Expenses4567943571110141516[[#This Row],[Meals &amp; Tips]]+Expenses4567943571110141516[[#This Row],[Ground 
Transportation 
(Gas, Rental Car, Taxi)]]+Expenses4567943571110141516[[#This Row],[Lodging]]+Expenses4567943571110141516[[#This Row],[Airfare]]</f>
        <v>250</v>
      </c>
      <c r="M22" s="87">
        <v>64</v>
      </c>
    </row>
    <row r="23" spans="1:13" x14ac:dyDescent="0.25">
      <c r="A23" s="109" t="s">
        <v>21</v>
      </c>
      <c r="B23" s="110"/>
      <c r="C23" s="111">
        <f>SUBTOTAL(109,Expenses4567943571110141516[Airfare])</f>
        <v>0</v>
      </c>
      <c r="D23" s="111">
        <f>SUBTOTAL(109,Expenses4567943571110141516[Lodging])</f>
        <v>0</v>
      </c>
      <c r="E23" s="111">
        <f>SUBTOTAL(109,Expenses4567943571110141516[Ground 
Transportation 
(Gas, Rental Car, Taxi)])</f>
        <v>0</v>
      </c>
      <c r="F23" s="111">
        <f>SUBTOTAL(109,Expenses4567943571110141516[Meals &amp; Tips])</f>
        <v>910</v>
      </c>
      <c r="G23" s="111">
        <f>SUBTOTAL(109,Expenses4567943571110141516[Conferences and Seminars])</f>
        <v>0</v>
      </c>
      <c r="H23" s="111">
        <f>SUBTOTAL(109,Expenses4567943571110141516[Kms])</f>
        <v>654</v>
      </c>
      <c r="I23" s="111">
        <f>SUBTOTAL(109,Expenses4567943571110141516[Kms Reimbursement])</f>
        <v>1962</v>
      </c>
      <c r="J23" s="111"/>
      <c r="K23" s="112"/>
      <c r="L23" s="113">
        <f>SUBTOTAL(109,Expenses4567943571110141516[Total])</f>
        <v>2872</v>
      </c>
      <c r="M23" s="114"/>
    </row>
    <row r="24" spans="1:13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129"/>
      <c r="L24" s="130"/>
    </row>
    <row r="25" spans="1:13" ht="18.75" x14ac:dyDescent="0.25">
      <c r="A25" s="7"/>
      <c r="B25" s="7"/>
      <c r="C25" s="7"/>
      <c r="D25" s="7"/>
      <c r="E25" s="7"/>
      <c r="F25" s="7"/>
      <c r="G25" s="7"/>
      <c r="H25" s="123" t="s">
        <v>22</v>
      </c>
      <c r="I25" s="123"/>
      <c r="J25" s="123"/>
      <c r="K25" s="131"/>
      <c r="L25" s="132"/>
    </row>
    <row r="26" spans="1:13" x14ac:dyDescent="0.25">
      <c r="K26" s="119"/>
      <c r="L26" s="120"/>
    </row>
    <row r="27" spans="1:13" ht="18.75" x14ac:dyDescent="0.25">
      <c r="H27" s="123" t="s">
        <v>23</v>
      </c>
      <c r="I27" s="123"/>
      <c r="J27" s="123"/>
      <c r="K27" s="121"/>
      <c r="L27" s="122"/>
    </row>
  </sheetData>
  <mergeCells count="17">
    <mergeCell ref="K26:L27"/>
    <mergeCell ref="H27:J27"/>
    <mergeCell ref="C7:E7"/>
    <mergeCell ref="F7:G7"/>
    <mergeCell ref="H7:J7"/>
    <mergeCell ref="K7:L7"/>
    <mergeCell ref="K24:L25"/>
    <mergeCell ref="H25:J25"/>
    <mergeCell ref="A1:K1"/>
    <mergeCell ref="C3:E3"/>
    <mergeCell ref="F3:G3"/>
    <mergeCell ref="H3:J3"/>
    <mergeCell ref="K3:L3"/>
    <mergeCell ref="C5:E5"/>
    <mergeCell ref="F5:G5"/>
    <mergeCell ref="H5:J5"/>
    <mergeCell ref="K5:L5"/>
  </mergeCells>
  <dataValidations count="27">
    <dataValidation allowBlank="1" showInputMessage="1" showErrorMessage="1" prompt="Enter amount for Airfare in this column under this heading" sqref="C9:C22 G10:G22 D10:D22" xr:uid="{7D13AA93-14B9-4E65-8186-224E4A7DD6B8}"/>
    <dataValidation allowBlank="1" showInputMessage="1" showErrorMessage="1" prompt="The Total for each row is automatically calculated in this column under this heading" sqref="L9:L22" xr:uid="{46D64726-F8C7-452E-A490-99C57B4E02A7}"/>
    <dataValidation allowBlank="1" showInputMessage="1" showErrorMessage="1" prompt="Enter Currency Exchange Rate in this column under this heading" sqref="K9:K22" xr:uid="{37D7B4FC-1B00-4EB9-8D39-A0565583C731}"/>
    <dataValidation allowBlank="1" showInputMessage="1" showErrorMessage="1" prompt="Enter  amount for Miscellaneous expenses in this column under this heading" sqref="J9:J22" xr:uid="{75BC24AF-EE70-4B86-9FA7-A2828F1B2547}"/>
    <dataValidation allowBlank="1" showInputMessage="1" showErrorMessage="1" prompt="Mileage Reimbursement is automatically calculated in this column under this heading" sqref="I9:I22" xr:uid="{0F5A3EAF-F760-42E2-B0DF-D91F904AA463}"/>
    <dataValidation allowBlank="1" showInputMessage="1" showErrorMessage="1" prompt="Enter Miles in this column under this heading" sqref="H9:H22" xr:uid="{8A2C661D-C529-43AB-B025-38B67C20B50A}"/>
    <dataValidation allowBlank="1" showInputMessage="1" showErrorMessage="1" prompt="Enter  amount for Meals &amp; Tips in this column under this heading" sqref="F9:F22" xr:uid="{B9148EA4-DB0F-4CE1-8C46-BE424D10D08C}"/>
    <dataValidation allowBlank="1" showInputMessage="1" showErrorMessage="1" prompt="Enter  amount for Ground Transportation in this column under this heading" sqref="E9:E22" xr:uid="{6CDBB396-CE09-480E-BF28-07A130ED2847}"/>
    <dataValidation allowBlank="1" showInputMessage="1" showErrorMessage="1" prompt="Enter Description of Expense in this column under this heading" sqref="B9:B22" xr:uid="{B371E36E-19EA-4A58-AFFC-281E130A12D1}"/>
    <dataValidation allowBlank="1" showInputMessage="1" showErrorMessage="1" prompt="Enter expense Date in this column under this heading " sqref="A9:A22" xr:uid="{ADB52E5D-611D-407C-BF8E-B7E9A2891C05}"/>
    <dataValidation allowBlank="1" showInputMessage="1" showErrorMessage="1" prompt="Worksheet title is in this cell. Enter Travel details in cells B3 to L7" sqref="A1" xr:uid="{D47CC025-AA1D-48C7-812B-65F6AF7E0270}"/>
    <dataValidation allowBlank="1" showInputMessage="1" showErrorMessage="1" prompt="Period is automatically updated in cell at right based on entries in Expenses Table, below" sqref="A7" xr:uid="{FD44B21C-B05F-41DB-9885-411A3B1A6090}"/>
    <dataValidation allowBlank="1" showInputMessage="1" showErrorMessage="1" prompt="Enter Department in this cell" sqref="B5" xr:uid="{B876C2FC-68C0-4D9B-8EAD-81392DEA81B9}"/>
    <dataValidation allowBlank="1" showInputMessage="1" showErrorMessage="1" prompt="Enter Department in cell at right" sqref="A5" xr:uid="{490427B6-3431-46B5-A95C-850A270EE304}"/>
    <dataValidation allowBlank="1" showInputMessage="1" showErrorMessage="1" prompt="Enter Name in this cell" sqref="B3" xr:uid="{7196C470-9C20-4E4F-8BFF-D732F54F3EC4}"/>
    <dataValidation allowBlank="1" showInputMessage="1" showErrorMessage="1" prompt="Enter Name in cell at right" sqref="A3" xr:uid="{AEA8E7A2-3F15-428B-B1B9-944DE8A94FBA}"/>
    <dataValidation type="custom" errorStyle="warning" allowBlank="1" showInputMessage="1" showErrorMessage="1" error="This cell should not be overwitten. Overwriting this cell would break calculations in this worksheet" prompt="Period is automatically updated based on entries in Expense table, below" sqref="B7" xr:uid="{75275DAE-BBC1-4013-A0E6-E0E29CA56783}">
      <formula1>LEN(B7)=""</formula1>
    </dataValidation>
    <dataValidation allowBlank="1" showInputMessage="1" showErrorMessage="1" prompt="Enter Date of Submission in this cell" sqref="F5 F7" xr:uid="{E29FE3BD-3ABA-4947-918E-2CFE6F91B44C}"/>
    <dataValidation allowBlank="1" showInputMessage="1" showErrorMessage="1" prompt="Enter expense report Date Submitted in cell at right" sqref="C5 C7" xr:uid="{65F96158-7999-4090-B186-F2CA75D376EB}"/>
    <dataValidation allowBlank="1" showInputMessage="1" showErrorMessage="1" prompt="Enter Authorized Person’s Name in this cell" sqref="F3:G3" xr:uid="{FA37E112-0BE7-4224-80AB-1F3721AF42FB}"/>
    <dataValidation allowBlank="1" showInputMessage="1" showErrorMessage="1" prompt="Enter expenses Authorized By name in cell at right" sqref="C3" xr:uid="{28F386FB-DC2B-444D-9DF3-C75C945055E9}"/>
    <dataValidation allowBlank="1" showInputMessage="1" showErrorMessage="1" prompt="Total Reimbursement Due is automatically calculated in cell at right" sqref="H7 H25 H27" xr:uid="{7BC08FA4-BD9D-4645-B6F1-C1445AFDBA89}"/>
    <dataValidation allowBlank="1" showInputMessage="1" showErrorMessage="1" prompt="Enter Per Mile Reimbursement in cell at right" sqref="H5 H3" xr:uid="{BF565900-4B7E-44C8-AABA-3EA3F035BC77}"/>
    <dataValidation allowBlank="1" showInputMessage="1" showErrorMessage="1" prompt="Enter Per Mile Reimbursement in this cell" sqref="K5 K3" xr:uid="{C6BB1421-A90E-425B-966A-DC66B0C2961E}"/>
    <dataValidation allowBlank="1" showInputMessage="1" showErrorMessage="1" prompt="Total Reimbursement Due is automatically calculated in this cell" sqref="K7" xr:uid="{70444EAA-2FF0-4007-ADEF-63C92D1A577C}"/>
    <dataValidation allowBlank="1" showInputMessage="1" showErrorMessage="1" prompt="Enter amount for Seminars &amp; Conferences in this column under this heading" sqref="G9" xr:uid="{9CE9E7CF-6385-4E4B-8537-671B9FDFF3D4}"/>
    <dataValidation allowBlank="1" showInputMessage="1" showErrorMessage="1" prompt="Enter amount for Lodging in this column under this heading" sqref="D9" xr:uid="{4F93A229-3F2C-4ADB-8961-28722CB0F82F}"/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E986F-A63C-429A-9E88-524D93F32D8D}">
  <dimension ref="A1:M35"/>
  <sheetViews>
    <sheetView topLeftCell="A21" workbookViewId="0">
      <selection activeCell="B10" sqref="B10:B30"/>
    </sheetView>
  </sheetViews>
  <sheetFormatPr defaultRowHeight="15.75" x14ac:dyDescent="0.25"/>
  <cols>
    <col min="1" max="1" width="11.875" bestFit="1" customWidth="1"/>
    <col min="2" max="2" width="16.625" customWidth="1"/>
    <col min="12" max="12" width="10.375" bestFit="1" customWidth="1"/>
  </cols>
  <sheetData>
    <row r="1" spans="1:13" ht="28.5" x14ac:dyDescent="0.2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95"/>
    </row>
    <row r="3" spans="1:13" ht="31.5" x14ac:dyDescent="0.25">
      <c r="A3" s="116" t="s">
        <v>1</v>
      </c>
      <c r="B3" s="117" t="s">
        <v>145</v>
      </c>
      <c r="C3" s="124" t="s">
        <v>2</v>
      </c>
      <c r="D3" s="125"/>
      <c r="E3" s="126"/>
      <c r="F3" s="133" t="s">
        <v>39</v>
      </c>
      <c r="G3" s="133"/>
      <c r="H3" s="124" t="s">
        <v>3</v>
      </c>
      <c r="I3" s="125"/>
      <c r="J3" s="125"/>
      <c r="K3" s="134"/>
      <c r="L3" s="134"/>
    </row>
    <row r="4" spans="1:13" x14ac:dyDescent="0.25">
      <c r="A4" s="7"/>
      <c r="B4" s="7"/>
      <c r="C4" s="7"/>
      <c r="D4" s="7"/>
      <c r="E4" s="7"/>
      <c r="F4" s="8"/>
      <c r="G4" s="9"/>
      <c r="H4" s="7"/>
      <c r="I4" s="7"/>
      <c r="J4" s="7"/>
      <c r="K4" s="10"/>
      <c r="L4" s="10"/>
    </row>
    <row r="5" spans="1:13" x14ac:dyDescent="0.25">
      <c r="A5" s="116" t="s">
        <v>4</v>
      </c>
      <c r="B5" s="117" t="s">
        <v>40</v>
      </c>
      <c r="C5" s="124" t="s">
        <v>5</v>
      </c>
      <c r="D5" s="125"/>
      <c r="E5" s="126"/>
      <c r="F5" s="137" t="s">
        <v>134</v>
      </c>
      <c r="G5" s="136"/>
      <c r="H5" s="124" t="s">
        <v>6</v>
      </c>
      <c r="I5" s="125"/>
      <c r="J5" s="125"/>
      <c r="K5" s="128">
        <v>0</v>
      </c>
      <c r="L5" s="128"/>
    </row>
    <row r="6" spans="1:13" x14ac:dyDescent="0.25">
      <c r="A6" s="7"/>
      <c r="B6" s="11"/>
      <c r="C6" s="7"/>
      <c r="D6" s="7"/>
      <c r="E6" s="7"/>
      <c r="F6" s="7"/>
      <c r="G6" s="7"/>
      <c r="H6" s="7"/>
      <c r="I6" s="7"/>
      <c r="J6" s="7"/>
      <c r="K6" s="10"/>
      <c r="L6" s="10"/>
    </row>
    <row r="7" spans="1:13" x14ac:dyDescent="0.25">
      <c r="A7" s="116" t="s">
        <v>7</v>
      </c>
      <c r="B7" s="118" t="s">
        <v>41</v>
      </c>
      <c r="C7" s="124" t="s">
        <v>8</v>
      </c>
      <c r="D7" s="125"/>
      <c r="E7" s="126"/>
      <c r="F7" s="127"/>
      <c r="G7" s="127"/>
      <c r="H7" s="124" t="s">
        <v>9</v>
      </c>
      <c r="I7" s="125"/>
      <c r="J7" s="125"/>
      <c r="K7" s="128">
        <f>Expenses45679435711101415[[#Totals],[Total]]-MileageRate</f>
        <v>4848</v>
      </c>
      <c r="L7" s="128"/>
    </row>
    <row r="8" spans="1:13" x14ac:dyDescent="0.25">
      <c r="A8" s="7"/>
      <c r="B8" s="9"/>
      <c r="C8" s="7"/>
      <c r="D8" s="7"/>
      <c r="E8" s="7"/>
      <c r="F8" s="7"/>
      <c r="G8" s="7"/>
      <c r="H8" s="7"/>
      <c r="I8" s="7"/>
      <c r="J8" s="7"/>
      <c r="K8" s="7"/>
      <c r="L8" s="7"/>
    </row>
    <row r="9" spans="1:13" ht="41.25" customHeight="1" x14ac:dyDescent="0.25">
      <c r="A9" s="18" t="s">
        <v>10</v>
      </c>
      <c r="B9" s="19" t="s">
        <v>11</v>
      </c>
      <c r="C9" s="19" t="s">
        <v>12</v>
      </c>
      <c r="D9" s="19" t="s">
        <v>13</v>
      </c>
      <c r="E9" s="19" t="s">
        <v>14</v>
      </c>
      <c r="F9" s="19" t="s">
        <v>15</v>
      </c>
      <c r="G9" s="19" t="s">
        <v>16</v>
      </c>
      <c r="H9" s="19" t="s">
        <v>17</v>
      </c>
      <c r="I9" s="19" t="s">
        <v>18</v>
      </c>
      <c r="J9" s="19" t="s">
        <v>19</v>
      </c>
      <c r="K9" s="20" t="s">
        <v>20</v>
      </c>
      <c r="L9" s="21" t="s">
        <v>21</v>
      </c>
      <c r="M9" s="88" t="s">
        <v>51</v>
      </c>
    </row>
    <row r="10" spans="1:13" ht="31.5" x14ac:dyDescent="0.25">
      <c r="A10" s="55" t="s">
        <v>125</v>
      </c>
      <c r="B10" s="49" t="s">
        <v>42</v>
      </c>
      <c r="C10" s="50">
        <v>0</v>
      </c>
      <c r="D10" s="50">
        <v>0</v>
      </c>
      <c r="E10" s="37">
        <v>0</v>
      </c>
      <c r="F10" s="36">
        <v>70</v>
      </c>
      <c r="G10" s="50">
        <v>0</v>
      </c>
      <c r="H10" s="36">
        <v>60</v>
      </c>
      <c r="I10" s="50">
        <f>(Expenses45679435711101415[[#This Row],[Kms]]*3)</f>
        <v>180</v>
      </c>
      <c r="J10" s="51"/>
      <c r="K10" s="51"/>
      <c r="L10" s="52">
        <f>Expenses45679435711101415[[#This Row],[Kms Reimbursement]]+Expenses45679435711101415[[#This Row],[Conferences and Seminars]]+Expenses45679435711101415[[#This Row],[Meals &amp; Tips]]+Expenses45679435711101415[[#This Row],[Ground 
Transportation 
(Gas, Rental Car, Taxi)]]+Expenses45679435711101415[[#This Row],[Lodging]]+Expenses45679435711101415[[#This Row],[Airfare]]</f>
        <v>250</v>
      </c>
      <c r="M10" s="87">
        <v>64</v>
      </c>
    </row>
    <row r="11" spans="1:13" ht="31.5" x14ac:dyDescent="0.25">
      <c r="A11" s="55" t="s">
        <v>126</v>
      </c>
      <c r="B11" s="49" t="s">
        <v>42</v>
      </c>
      <c r="C11" s="50">
        <v>0</v>
      </c>
      <c r="D11" s="50">
        <v>0</v>
      </c>
      <c r="E11" s="37">
        <v>0</v>
      </c>
      <c r="F11" s="36">
        <v>70</v>
      </c>
      <c r="G11" s="50">
        <v>0</v>
      </c>
      <c r="H11" s="36">
        <v>53</v>
      </c>
      <c r="I11" s="50">
        <f>(Expenses45679435711101415[[#This Row],[Kms]]*3)</f>
        <v>159</v>
      </c>
      <c r="J11" s="51"/>
      <c r="K11" s="51"/>
      <c r="L11" s="52">
        <f>Expenses45679435711101415[[#This Row],[Kms Reimbursement]]+Expenses45679435711101415[[#This Row],[Conferences and Seminars]]+Expenses45679435711101415[[#This Row],[Meals &amp; Tips]]+Expenses45679435711101415[[#This Row],[Ground 
Transportation 
(Gas, Rental Car, Taxi)]]+Expenses45679435711101415[[#This Row],[Lodging]]+Expenses45679435711101415[[#This Row],[Airfare]]</f>
        <v>229</v>
      </c>
      <c r="M11" s="87">
        <v>50</v>
      </c>
    </row>
    <row r="12" spans="1:13" ht="31.5" x14ac:dyDescent="0.25">
      <c r="A12" s="55" t="s">
        <v>127</v>
      </c>
      <c r="B12" s="49" t="s">
        <v>42</v>
      </c>
      <c r="C12" s="50">
        <v>0</v>
      </c>
      <c r="D12" s="50">
        <v>0</v>
      </c>
      <c r="E12" s="37">
        <v>0</v>
      </c>
      <c r="F12" s="36">
        <v>70</v>
      </c>
      <c r="G12" s="50">
        <v>0</v>
      </c>
      <c r="H12" s="36">
        <v>53</v>
      </c>
      <c r="I12" s="50">
        <f>(Expenses45679435711101415[[#This Row],[Kms]]*3)</f>
        <v>159</v>
      </c>
      <c r="J12" s="51"/>
      <c r="K12" s="51"/>
      <c r="L12" s="52">
        <f>Expenses45679435711101415[[#This Row],[Kms Reimbursement]]+Expenses45679435711101415[[#This Row],[Conferences and Seminars]]+Expenses45679435711101415[[#This Row],[Meals &amp; Tips]]+Expenses45679435711101415[[#This Row],[Ground 
Transportation 
(Gas, Rental Car, Taxi)]]+Expenses45679435711101415[[#This Row],[Lodging]]+Expenses45679435711101415[[#This Row],[Airfare]]</f>
        <v>229</v>
      </c>
      <c r="M12" s="87">
        <v>54</v>
      </c>
    </row>
    <row r="13" spans="1:13" ht="31.5" x14ac:dyDescent="0.25">
      <c r="A13" s="55" t="s">
        <v>128</v>
      </c>
      <c r="B13" s="49" t="s">
        <v>42</v>
      </c>
      <c r="C13" s="50">
        <v>0</v>
      </c>
      <c r="D13" s="50">
        <v>0</v>
      </c>
      <c r="E13" s="37">
        <v>0</v>
      </c>
      <c r="F13" s="36">
        <v>70</v>
      </c>
      <c r="G13" s="50">
        <v>0</v>
      </c>
      <c r="H13" s="36">
        <v>56</v>
      </c>
      <c r="I13" s="50">
        <f>(Expenses45679435711101415[[#This Row],[Kms]]*3)</f>
        <v>168</v>
      </c>
      <c r="J13" s="51"/>
      <c r="K13" s="51"/>
      <c r="L13" s="52">
        <f>Expenses45679435711101415[[#This Row],[Kms Reimbursement]]+Expenses45679435711101415[[#This Row],[Conferences and Seminars]]+Expenses45679435711101415[[#This Row],[Meals &amp; Tips]]+Expenses45679435711101415[[#This Row],[Ground 
Transportation 
(Gas, Rental Car, Taxi)]]+Expenses45679435711101415[[#This Row],[Lodging]]+Expenses45679435711101415[[#This Row],[Airfare]]</f>
        <v>238</v>
      </c>
      <c r="M13" s="87">
        <v>56</v>
      </c>
    </row>
    <row r="14" spans="1:13" ht="31.5" x14ac:dyDescent="0.25">
      <c r="A14" s="55" t="s">
        <v>129</v>
      </c>
      <c r="B14" s="49" t="s">
        <v>42</v>
      </c>
      <c r="C14" s="50">
        <v>0</v>
      </c>
      <c r="D14" s="50">
        <v>0</v>
      </c>
      <c r="E14" s="37">
        <v>0</v>
      </c>
      <c r="F14" s="36">
        <v>70</v>
      </c>
      <c r="G14" s="50">
        <v>0</v>
      </c>
      <c r="H14" s="36">
        <v>52</v>
      </c>
      <c r="I14" s="50">
        <f>(Expenses45679435711101415[[#This Row],[Kms]]*3)</f>
        <v>156</v>
      </c>
      <c r="J14" s="51"/>
      <c r="K14" s="51"/>
      <c r="L14" s="52">
        <f>Expenses45679435711101415[[#This Row],[Kms Reimbursement]]+Expenses45679435711101415[[#This Row],[Conferences and Seminars]]+Expenses45679435711101415[[#This Row],[Meals &amp; Tips]]+Expenses45679435711101415[[#This Row],[Ground 
Transportation 
(Gas, Rental Car, Taxi)]]+Expenses45679435711101415[[#This Row],[Lodging]]+Expenses45679435711101415[[#This Row],[Airfare]]</f>
        <v>226</v>
      </c>
      <c r="M14" s="87">
        <v>50</v>
      </c>
    </row>
    <row r="15" spans="1:13" ht="31.5" x14ac:dyDescent="0.25">
      <c r="A15" s="55" t="s">
        <v>130</v>
      </c>
      <c r="B15" s="49" t="s">
        <v>42</v>
      </c>
      <c r="C15" s="50">
        <v>0</v>
      </c>
      <c r="D15" s="50">
        <v>0</v>
      </c>
      <c r="E15" s="37">
        <v>0</v>
      </c>
      <c r="F15" s="36">
        <v>70</v>
      </c>
      <c r="G15" s="50">
        <v>0</v>
      </c>
      <c r="H15" s="36">
        <v>55</v>
      </c>
      <c r="I15" s="50">
        <f>(Expenses45679435711101415[[#This Row],[Kms]]*3)</f>
        <v>165</v>
      </c>
      <c r="J15" s="51"/>
      <c r="K15" s="51"/>
      <c r="L15" s="52">
        <f>Expenses45679435711101415[[#This Row],[Kms Reimbursement]]+Expenses45679435711101415[[#This Row],[Conferences and Seminars]]+Expenses45679435711101415[[#This Row],[Meals &amp; Tips]]+Expenses45679435711101415[[#This Row],[Ground 
Transportation 
(Gas, Rental Car, Taxi)]]+Expenses45679435711101415[[#This Row],[Lodging]]+Expenses45679435711101415[[#This Row],[Airfare]]</f>
        <v>235</v>
      </c>
      <c r="M15" s="87">
        <v>60</v>
      </c>
    </row>
    <row r="16" spans="1:13" ht="31.5" x14ac:dyDescent="0.25">
      <c r="A16" s="55" t="s">
        <v>146</v>
      </c>
      <c r="B16" s="49" t="s">
        <v>42</v>
      </c>
      <c r="C16" s="50">
        <v>0</v>
      </c>
      <c r="D16" s="50">
        <v>0</v>
      </c>
      <c r="E16" s="37">
        <v>0</v>
      </c>
      <c r="F16" s="36">
        <v>70</v>
      </c>
      <c r="G16" s="50">
        <v>0</v>
      </c>
      <c r="H16" s="36">
        <v>55</v>
      </c>
      <c r="I16" s="50">
        <f>(Expenses45679435711101415[[#This Row],[Kms]]*3)</f>
        <v>165</v>
      </c>
      <c r="J16" s="51"/>
      <c r="K16" s="51"/>
      <c r="L16" s="52">
        <f>Expenses45679435711101415[[#This Row],[Kms Reimbursement]]+Expenses45679435711101415[[#This Row],[Conferences and Seminars]]+Expenses45679435711101415[[#This Row],[Meals &amp; Tips]]+Expenses45679435711101415[[#This Row],[Ground 
Transportation 
(Gas, Rental Car, Taxi)]]+Expenses45679435711101415[[#This Row],[Lodging]]+Expenses45679435711101415[[#This Row],[Airfare]]</f>
        <v>235</v>
      </c>
      <c r="M16" s="87">
        <v>60</v>
      </c>
    </row>
    <row r="17" spans="1:13" ht="31.5" x14ac:dyDescent="0.25">
      <c r="A17" s="55" t="s">
        <v>131</v>
      </c>
      <c r="B17" s="49" t="s">
        <v>42</v>
      </c>
      <c r="C17" s="50">
        <v>0</v>
      </c>
      <c r="D17" s="50">
        <v>0</v>
      </c>
      <c r="E17" s="37">
        <v>0</v>
      </c>
      <c r="F17" s="36">
        <v>70</v>
      </c>
      <c r="G17" s="50">
        <v>0</v>
      </c>
      <c r="H17" s="36">
        <v>52</v>
      </c>
      <c r="I17" s="50">
        <f>(Expenses45679435711101415[[#This Row],[Kms]]*3)</f>
        <v>156</v>
      </c>
      <c r="J17" s="51"/>
      <c r="K17" s="51"/>
      <c r="L17" s="52">
        <f>Expenses45679435711101415[[#This Row],[Kms Reimbursement]]+Expenses45679435711101415[[#This Row],[Conferences and Seminars]]+Expenses45679435711101415[[#This Row],[Meals &amp; Tips]]+Expenses45679435711101415[[#This Row],[Ground 
Transportation 
(Gas, Rental Car, Taxi)]]+Expenses45679435711101415[[#This Row],[Lodging]]+Expenses45679435711101415[[#This Row],[Airfare]]</f>
        <v>226</v>
      </c>
      <c r="M17" s="87">
        <v>58</v>
      </c>
    </row>
    <row r="18" spans="1:13" ht="31.5" x14ac:dyDescent="0.25">
      <c r="A18" s="55" t="s">
        <v>147</v>
      </c>
      <c r="B18" s="49" t="s">
        <v>42</v>
      </c>
      <c r="C18" s="50">
        <v>0</v>
      </c>
      <c r="D18" s="50">
        <v>0</v>
      </c>
      <c r="E18" s="37">
        <v>0</v>
      </c>
      <c r="F18" s="36">
        <v>70</v>
      </c>
      <c r="G18" s="50">
        <v>0</v>
      </c>
      <c r="H18" s="36">
        <v>52</v>
      </c>
      <c r="I18" s="50">
        <f>(Expenses45679435711101415[[#This Row],[Kms]]*3)</f>
        <v>156</v>
      </c>
      <c r="J18" s="51"/>
      <c r="K18" s="51"/>
      <c r="L18" s="52">
        <f>Expenses45679435711101415[[#This Row],[Kms Reimbursement]]+Expenses45679435711101415[[#This Row],[Conferences and Seminars]]+Expenses45679435711101415[[#This Row],[Meals &amp; Tips]]+Expenses45679435711101415[[#This Row],[Ground 
Transportation 
(Gas, Rental Car, Taxi)]]+Expenses45679435711101415[[#This Row],[Lodging]]+Expenses45679435711101415[[#This Row],[Airfare]]</f>
        <v>226</v>
      </c>
      <c r="M18" s="87">
        <v>58</v>
      </c>
    </row>
    <row r="19" spans="1:13" ht="31.5" x14ac:dyDescent="0.25">
      <c r="A19" s="55">
        <v>43596</v>
      </c>
      <c r="B19" s="49" t="s">
        <v>42</v>
      </c>
      <c r="C19" s="50">
        <v>0</v>
      </c>
      <c r="D19" s="50">
        <v>0</v>
      </c>
      <c r="E19" s="37">
        <v>0</v>
      </c>
      <c r="F19" s="36">
        <v>70</v>
      </c>
      <c r="G19" s="50">
        <v>0</v>
      </c>
      <c r="H19" s="36">
        <v>56</v>
      </c>
      <c r="I19" s="50">
        <f>(Expenses45679435711101415[[#This Row],[Kms]]*3)</f>
        <v>168</v>
      </c>
      <c r="J19" s="51"/>
      <c r="K19" s="51"/>
      <c r="L19" s="52">
        <f>Expenses45679435711101415[[#This Row],[Kms Reimbursement]]+Expenses45679435711101415[[#This Row],[Conferences and Seminars]]+Expenses45679435711101415[[#This Row],[Meals &amp; Tips]]+Expenses45679435711101415[[#This Row],[Ground 
Transportation 
(Gas, Rental Car, Taxi)]]+Expenses45679435711101415[[#This Row],[Lodging]]+Expenses45679435711101415[[#This Row],[Airfare]]</f>
        <v>238</v>
      </c>
      <c r="M19" s="87">
        <v>56</v>
      </c>
    </row>
    <row r="20" spans="1:13" ht="31.5" x14ac:dyDescent="0.25">
      <c r="A20" s="55">
        <v>43627</v>
      </c>
      <c r="B20" s="49" t="s">
        <v>42</v>
      </c>
      <c r="C20" s="50">
        <v>0</v>
      </c>
      <c r="D20" s="50">
        <v>0</v>
      </c>
      <c r="E20" s="37">
        <v>0</v>
      </c>
      <c r="F20" s="36">
        <v>70</v>
      </c>
      <c r="G20" s="50">
        <v>0</v>
      </c>
      <c r="H20" s="36">
        <v>56</v>
      </c>
      <c r="I20" s="50">
        <f>(Expenses45679435711101415[[#This Row],[Kms]]*3)</f>
        <v>168</v>
      </c>
      <c r="J20" s="51"/>
      <c r="K20" s="51"/>
      <c r="L20" s="52">
        <f>Expenses45679435711101415[[#This Row],[Kms Reimbursement]]+Expenses45679435711101415[[#This Row],[Conferences and Seminars]]+Expenses45679435711101415[[#This Row],[Meals &amp; Tips]]+Expenses45679435711101415[[#This Row],[Ground 
Transportation 
(Gas, Rental Car, Taxi)]]+Expenses45679435711101415[[#This Row],[Lodging]]+Expenses45679435711101415[[#This Row],[Airfare]]</f>
        <v>238</v>
      </c>
      <c r="M20" s="87">
        <v>56</v>
      </c>
    </row>
    <row r="21" spans="1:13" ht="31.5" x14ac:dyDescent="0.25">
      <c r="A21" s="55">
        <v>43657</v>
      </c>
      <c r="B21" s="49" t="s">
        <v>42</v>
      </c>
      <c r="C21" s="50">
        <v>0</v>
      </c>
      <c r="D21" s="50">
        <v>0</v>
      </c>
      <c r="E21" s="37">
        <v>0</v>
      </c>
      <c r="F21" s="36">
        <v>70</v>
      </c>
      <c r="G21" s="50">
        <v>0</v>
      </c>
      <c r="H21" s="36">
        <v>53</v>
      </c>
      <c r="I21" s="50">
        <f>(Expenses45679435711101415[[#This Row],[Kms]]*3)</f>
        <v>159</v>
      </c>
      <c r="J21" s="51"/>
      <c r="K21" s="51"/>
      <c r="L21" s="52">
        <f>Expenses45679435711101415[[#This Row],[Kms Reimbursement]]+Expenses45679435711101415[[#This Row],[Conferences and Seminars]]+Expenses45679435711101415[[#This Row],[Meals &amp; Tips]]+Expenses45679435711101415[[#This Row],[Ground 
Transportation 
(Gas, Rental Car, Taxi)]]+Expenses45679435711101415[[#This Row],[Lodging]]+Expenses45679435711101415[[#This Row],[Airfare]]</f>
        <v>229</v>
      </c>
      <c r="M21" s="87">
        <v>56</v>
      </c>
    </row>
    <row r="22" spans="1:13" ht="31.5" x14ac:dyDescent="0.25">
      <c r="A22" s="55">
        <v>43780</v>
      </c>
      <c r="B22" s="49" t="s">
        <v>42</v>
      </c>
      <c r="C22" s="50">
        <v>0</v>
      </c>
      <c r="D22" s="50">
        <v>0</v>
      </c>
      <c r="E22" s="37">
        <v>0</v>
      </c>
      <c r="F22" s="36">
        <v>70</v>
      </c>
      <c r="G22" s="50">
        <v>0</v>
      </c>
      <c r="H22" s="36">
        <v>53</v>
      </c>
      <c r="I22" s="50">
        <f>(Expenses45679435711101415[[#This Row],[Kms]]*3)</f>
        <v>159</v>
      </c>
      <c r="J22" s="51"/>
      <c r="K22" s="51"/>
      <c r="L22" s="52">
        <f>Expenses45679435711101415[[#This Row],[Kms Reimbursement]]+Expenses45679435711101415[[#This Row],[Conferences and Seminars]]+Expenses45679435711101415[[#This Row],[Meals &amp; Tips]]+Expenses45679435711101415[[#This Row],[Ground 
Transportation 
(Gas, Rental Car, Taxi)]]+Expenses45679435711101415[[#This Row],[Lodging]]+Expenses45679435711101415[[#This Row],[Airfare]]</f>
        <v>229</v>
      </c>
      <c r="M22" s="87">
        <v>60</v>
      </c>
    </row>
    <row r="23" spans="1:13" ht="31.5" x14ac:dyDescent="0.25">
      <c r="A23" s="55" t="s">
        <v>137</v>
      </c>
      <c r="B23" s="49" t="s">
        <v>42</v>
      </c>
      <c r="C23" s="50">
        <v>0</v>
      </c>
      <c r="D23" s="50">
        <v>0</v>
      </c>
      <c r="E23" s="37">
        <v>0</v>
      </c>
      <c r="F23" s="36">
        <v>70</v>
      </c>
      <c r="G23" s="50">
        <v>0</v>
      </c>
      <c r="H23" s="36">
        <v>56</v>
      </c>
      <c r="I23" s="50">
        <f>(Expenses45679435711101415[[#This Row],[Kms]]*3)</f>
        <v>168</v>
      </c>
      <c r="J23" s="51"/>
      <c r="K23" s="51"/>
      <c r="L23" s="52">
        <f>Expenses45679435711101415[[#This Row],[Kms Reimbursement]]+Expenses45679435711101415[[#This Row],[Conferences and Seminars]]+Expenses45679435711101415[[#This Row],[Meals &amp; Tips]]+Expenses45679435711101415[[#This Row],[Ground 
Transportation 
(Gas, Rental Car, Taxi)]]+Expenses45679435711101415[[#This Row],[Lodging]]+Expenses45679435711101415[[#This Row],[Airfare]]</f>
        <v>238</v>
      </c>
      <c r="M23" s="87">
        <v>55</v>
      </c>
    </row>
    <row r="24" spans="1:13" ht="31.5" x14ac:dyDescent="0.25">
      <c r="A24" s="55" t="s">
        <v>148</v>
      </c>
      <c r="B24" s="49" t="s">
        <v>42</v>
      </c>
      <c r="C24" s="50">
        <v>0</v>
      </c>
      <c r="D24" s="50">
        <v>0</v>
      </c>
      <c r="E24" s="37">
        <v>0</v>
      </c>
      <c r="F24" s="36">
        <v>70</v>
      </c>
      <c r="G24" s="50">
        <v>0</v>
      </c>
      <c r="H24" s="36">
        <v>52</v>
      </c>
      <c r="I24" s="50">
        <f>(Expenses45679435711101415[[#This Row],[Kms]]*3)</f>
        <v>156</v>
      </c>
      <c r="J24" s="51"/>
      <c r="K24" s="51"/>
      <c r="L24" s="52">
        <f>Expenses45679435711101415[[#This Row],[Kms Reimbursement]]+Expenses45679435711101415[[#This Row],[Conferences and Seminars]]+Expenses45679435711101415[[#This Row],[Meals &amp; Tips]]+Expenses45679435711101415[[#This Row],[Ground 
Transportation 
(Gas, Rental Car, Taxi)]]+Expenses45679435711101415[[#This Row],[Lodging]]+Expenses45679435711101415[[#This Row],[Airfare]]</f>
        <v>226</v>
      </c>
      <c r="M24" s="87">
        <v>57</v>
      </c>
    </row>
    <row r="25" spans="1:13" ht="31.5" x14ac:dyDescent="0.25">
      <c r="A25" s="55" t="s">
        <v>139</v>
      </c>
      <c r="B25" s="49" t="s">
        <v>42</v>
      </c>
      <c r="C25" s="50">
        <v>0</v>
      </c>
      <c r="D25" s="50">
        <v>0</v>
      </c>
      <c r="E25" s="37">
        <v>0</v>
      </c>
      <c r="F25" s="36">
        <v>70</v>
      </c>
      <c r="G25" s="50">
        <v>0</v>
      </c>
      <c r="H25" s="36">
        <v>52</v>
      </c>
      <c r="I25" s="50">
        <f>(Expenses45679435711101415[[#This Row],[Kms]]*3)</f>
        <v>156</v>
      </c>
      <c r="J25" s="51"/>
      <c r="K25" s="51"/>
      <c r="L25" s="52">
        <f>Expenses45679435711101415[[#This Row],[Kms Reimbursement]]+Expenses45679435711101415[[#This Row],[Conferences and Seminars]]+Expenses45679435711101415[[#This Row],[Meals &amp; Tips]]+Expenses45679435711101415[[#This Row],[Ground 
Transportation 
(Gas, Rental Car, Taxi)]]+Expenses45679435711101415[[#This Row],[Lodging]]+Expenses45679435711101415[[#This Row],[Airfare]]</f>
        <v>226</v>
      </c>
      <c r="M25" s="87">
        <v>60</v>
      </c>
    </row>
    <row r="26" spans="1:13" ht="31.5" x14ac:dyDescent="0.25">
      <c r="A26" s="55" t="s">
        <v>140</v>
      </c>
      <c r="B26" s="49" t="s">
        <v>42</v>
      </c>
      <c r="C26" s="50">
        <v>0</v>
      </c>
      <c r="D26" s="50">
        <v>0</v>
      </c>
      <c r="E26" s="37">
        <v>0</v>
      </c>
      <c r="F26" s="36">
        <v>70</v>
      </c>
      <c r="G26" s="50">
        <v>0</v>
      </c>
      <c r="H26" s="36">
        <v>48</v>
      </c>
      <c r="I26" s="50">
        <f>(Expenses45679435711101415[[#This Row],[Kms]]*3)</f>
        <v>144</v>
      </c>
      <c r="J26" s="51"/>
      <c r="K26" s="51"/>
      <c r="L26" s="52">
        <f>Expenses45679435711101415[[#This Row],[Kms Reimbursement]]+Expenses45679435711101415[[#This Row],[Conferences and Seminars]]+Expenses45679435711101415[[#This Row],[Meals &amp; Tips]]+Expenses45679435711101415[[#This Row],[Ground 
Transportation 
(Gas, Rental Car, Taxi)]]+Expenses45679435711101415[[#This Row],[Lodging]]+Expenses45679435711101415[[#This Row],[Airfare]]</f>
        <v>214</v>
      </c>
      <c r="M26" s="87">
        <v>54</v>
      </c>
    </row>
    <row r="27" spans="1:13" ht="31.5" x14ac:dyDescent="0.25">
      <c r="A27" s="55" t="s">
        <v>141</v>
      </c>
      <c r="B27" s="49" t="s">
        <v>42</v>
      </c>
      <c r="C27" s="50">
        <v>0</v>
      </c>
      <c r="D27" s="50">
        <v>0</v>
      </c>
      <c r="E27" s="37">
        <v>0</v>
      </c>
      <c r="F27" s="36">
        <v>70</v>
      </c>
      <c r="G27" s="50">
        <v>0</v>
      </c>
      <c r="H27" s="36">
        <v>52</v>
      </c>
      <c r="I27" s="50">
        <f>(Expenses45679435711101415[[#This Row],[Kms]]*3)</f>
        <v>156</v>
      </c>
      <c r="J27" s="51"/>
      <c r="K27" s="51"/>
      <c r="L27" s="52">
        <f>Expenses45679435711101415[[#This Row],[Kms Reimbursement]]+Expenses45679435711101415[[#This Row],[Conferences and Seminars]]+Expenses45679435711101415[[#This Row],[Meals &amp; Tips]]+Expenses45679435711101415[[#This Row],[Ground 
Transportation 
(Gas, Rental Car, Taxi)]]+Expenses45679435711101415[[#This Row],[Lodging]]+Expenses45679435711101415[[#This Row],[Airfare]]</f>
        <v>226</v>
      </c>
      <c r="M27" s="87">
        <v>51</v>
      </c>
    </row>
    <row r="28" spans="1:13" ht="31.5" x14ac:dyDescent="0.25">
      <c r="A28" s="55" t="s">
        <v>132</v>
      </c>
      <c r="B28" s="49" t="s">
        <v>42</v>
      </c>
      <c r="C28" s="50">
        <v>0</v>
      </c>
      <c r="D28" s="50">
        <v>0</v>
      </c>
      <c r="E28" s="37">
        <v>0</v>
      </c>
      <c r="F28" s="36">
        <v>70</v>
      </c>
      <c r="G28" s="50">
        <v>0</v>
      </c>
      <c r="H28" s="36">
        <v>55</v>
      </c>
      <c r="I28" s="59">
        <f>(Expenses45679435711101415[[#This Row],[Kms]]*3)</f>
        <v>165</v>
      </c>
      <c r="J28" s="51"/>
      <c r="K28" s="51"/>
      <c r="L28" s="52">
        <f>Expenses45679435711101415[[#This Row],[Kms Reimbursement]]+Expenses45679435711101415[[#This Row],[Conferences and Seminars]]+Expenses45679435711101415[[#This Row],[Meals &amp; Tips]]+Expenses45679435711101415[[#This Row],[Ground 
Transportation 
(Gas, Rental Car, Taxi)]]+Expenses45679435711101415[[#This Row],[Lodging]]+Expenses45679435711101415[[#This Row],[Airfare]]</f>
        <v>235</v>
      </c>
      <c r="M28" s="87">
        <v>56</v>
      </c>
    </row>
    <row r="29" spans="1:13" ht="31.5" x14ac:dyDescent="0.25">
      <c r="A29" s="55" t="s">
        <v>133</v>
      </c>
      <c r="B29" s="49" t="s">
        <v>42</v>
      </c>
      <c r="C29" s="50">
        <v>0</v>
      </c>
      <c r="D29" s="50">
        <v>0</v>
      </c>
      <c r="E29" s="37">
        <v>0</v>
      </c>
      <c r="F29" s="36">
        <v>70</v>
      </c>
      <c r="G29" s="50">
        <v>0</v>
      </c>
      <c r="H29" s="36">
        <v>50</v>
      </c>
      <c r="I29" s="59">
        <f>(Expenses45679435711101415[[#This Row],[Kms]]*3)</f>
        <v>150</v>
      </c>
      <c r="J29" s="51"/>
      <c r="K29" s="51"/>
      <c r="L29" s="52">
        <f>Expenses45679435711101415[[#This Row],[Kms Reimbursement]]+Expenses45679435711101415[[#This Row],[Conferences and Seminars]]+Expenses45679435711101415[[#This Row],[Meals &amp; Tips]]+Expenses45679435711101415[[#This Row],[Ground 
Transportation 
(Gas, Rental Car, Taxi)]]+Expenses45679435711101415[[#This Row],[Lodging]]+Expenses45679435711101415[[#This Row],[Airfare]]</f>
        <v>220</v>
      </c>
      <c r="M29" s="87">
        <v>54</v>
      </c>
    </row>
    <row r="30" spans="1:13" ht="31.5" x14ac:dyDescent="0.25">
      <c r="A30" s="55" t="s">
        <v>149</v>
      </c>
      <c r="B30" s="49" t="s">
        <v>42</v>
      </c>
      <c r="C30" s="50">
        <v>0</v>
      </c>
      <c r="D30" s="50">
        <v>0</v>
      </c>
      <c r="E30" s="37">
        <v>0</v>
      </c>
      <c r="F30" s="36">
        <v>70</v>
      </c>
      <c r="G30" s="50">
        <v>0</v>
      </c>
      <c r="H30" s="36">
        <v>55</v>
      </c>
      <c r="I30" s="59">
        <f>(Expenses45679435711101415[[#This Row],[Kms]]*3)</f>
        <v>165</v>
      </c>
      <c r="J30" s="51"/>
      <c r="K30" s="51"/>
      <c r="L30" s="52">
        <f>Expenses45679435711101415[[#This Row],[Kms Reimbursement]]+Expenses45679435711101415[[#This Row],[Conferences and Seminars]]+Expenses45679435711101415[[#This Row],[Meals &amp; Tips]]+Expenses45679435711101415[[#This Row],[Ground 
Transportation 
(Gas, Rental Car, Taxi)]]+Expenses45679435711101415[[#This Row],[Lodging]]+Expenses45679435711101415[[#This Row],[Airfare]]</f>
        <v>235</v>
      </c>
      <c r="M30" s="87">
        <v>58</v>
      </c>
    </row>
    <row r="31" spans="1:13" x14ac:dyDescent="0.25">
      <c r="A31" s="109" t="s">
        <v>21</v>
      </c>
      <c r="B31" s="110"/>
      <c r="C31" s="111">
        <f>SUBTOTAL(109,Expenses45679435711101415[Airfare])</f>
        <v>0</v>
      </c>
      <c r="D31" s="111">
        <f>SUBTOTAL(109,Expenses45679435711101415[Lodging])</f>
        <v>0</v>
      </c>
      <c r="E31" s="111">
        <f>SUBTOTAL(109,Expenses45679435711101415[Ground 
Transportation 
(Gas, Rental Car, Taxi)])</f>
        <v>0</v>
      </c>
      <c r="F31" s="111">
        <f>SUBTOTAL(109,Expenses45679435711101415[Meals &amp; Tips])</f>
        <v>1470</v>
      </c>
      <c r="G31" s="111">
        <f>SUBTOTAL(109,Expenses45679435711101415[Conferences and Seminars])</f>
        <v>0</v>
      </c>
      <c r="H31" s="111">
        <f>SUBTOTAL(109,Expenses45679435711101415[Kms])</f>
        <v>1126</v>
      </c>
      <c r="I31" s="111">
        <f>SUBTOTAL(109,Expenses45679435711101415[Kms Reimbursement])</f>
        <v>3378</v>
      </c>
      <c r="J31" s="111"/>
      <c r="K31" s="112"/>
      <c r="L31" s="113">
        <f>SUBTOTAL(109,Expenses45679435711101415[Total])</f>
        <v>4848</v>
      </c>
      <c r="M31" s="114"/>
    </row>
    <row r="32" spans="1:13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129"/>
      <c r="L32" s="130"/>
    </row>
    <row r="33" spans="1:12" ht="18.75" x14ac:dyDescent="0.25">
      <c r="A33" s="7"/>
      <c r="B33" s="7"/>
      <c r="C33" s="7"/>
      <c r="D33" s="7"/>
      <c r="E33" s="7"/>
      <c r="F33" s="7"/>
      <c r="G33" s="7"/>
      <c r="H33" s="123" t="s">
        <v>22</v>
      </c>
      <c r="I33" s="123"/>
      <c r="J33" s="123"/>
      <c r="K33" s="131"/>
      <c r="L33" s="132"/>
    </row>
    <row r="34" spans="1:12" x14ac:dyDescent="0.25">
      <c r="K34" s="119"/>
      <c r="L34" s="120"/>
    </row>
    <row r="35" spans="1:12" ht="18.75" x14ac:dyDescent="0.25">
      <c r="H35" s="123" t="s">
        <v>23</v>
      </c>
      <c r="I35" s="123"/>
      <c r="J35" s="123"/>
      <c r="K35" s="121"/>
      <c r="L35" s="122"/>
    </row>
  </sheetData>
  <mergeCells count="17">
    <mergeCell ref="K34:L35"/>
    <mergeCell ref="H35:J35"/>
    <mergeCell ref="C7:E7"/>
    <mergeCell ref="F7:G7"/>
    <mergeCell ref="H7:J7"/>
    <mergeCell ref="K7:L7"/>
    <mergeCell ref="K32:L33"/>
    <mergeCell ref="H33:J33"/>
    <mergeCell ref="A1:K1"/>
    <mergeCell ref="C3:E3"/>
    <mergeCell ref="F3:G3"/>
    <mergeCell ref="H3:J3"/>
    <mergeCell ref="K3:L3"/>
    <mergeCell ref="C5:E5"/>
    <mergeCell ref="F5:G5"/>
    <mergeCell ref="H5:J5"/>
    <mergeCell ref="K5:L5"/>
  </mergeCells>
  <dataValidations count="27">
    <dataValidation allowBlank="1" showInputMessage="1" showErrorMessage="1" prompt="Enter amount for Lodging in this column under this heading" sqref="D9" xr:uid="{A340B8D1-C671-4C19-9B1B-E5641ACD9DE0}"/>
    <dataValidation allowBlank="1" showInputMessage="1" showErrorMessage="1" prompt="Enter amount for Seminars &amp; Conferences in this column under this heading" sqref="G9" xr:uid="{43F199DF-C8B0-464A-92C2-F6E666BE36C5}"/>
    <dataValidation allowBlank="1" showInputMessage="1" showErrorMessage="1" prompt="Total Reimbursement Due is automatically calculated in this cell" sqref="K7" xr:uid="{7A9B132B-1666-460D-92D5-2EC9AC22B8A3}"/>
    <dataValidation allowBlank="1" showInputMessage="1" showErrorMessage="1" prompt="Enter Per Mile Reimbursement in this cell" sqref="K5 K3" xr:uid="{179F1935-046E-4CE3-9BED-34C543EA8B11}"/>
    <dataValidation allowBlank="1" showInputMessage="1" showErrorMessage="1" prompt="Enter Per Mile Reimbursement in cell at right" sqref="H5 H3" xr:uid="{47C68106-D928-4471-A07C-B02CBEAA4017}"/>
    <dataValidation allowBlank="1" showInputMessage="1" showErrorMessage="1" prompt="Total Reimbursement Due is automatically calculated in cell at right" sqref="H7 H33 H35" xr:uid="{9518C72C-E046-484B-BD50-B855990D3B10}"/>
    <dataValidation allowBlank="1" showInputMessage="1" showErrorMessage="1" prompt="Enter expenses Authorized By name in cell at right" sqref="C3" xr:uid="{6F534086-A7B0-405B-AD3A-1064243CD196}"/>
    <dataValidation allowBlank="1" showInputMessage="1" showErrorMessage="1" prompt="Enter Authorized Person’s Name in this cell" sqref="F3:G3" xr:uid="{72E328AF-62BC-474E-9A25-63F23894628D}"/>
    <dataValidation allowBlank="1" showInputMessage="1" showErrorMessage="1" prompt="Enter expense report Date Submitted in cell at right" sqref="C5 C7" xr:uid="{6C315582-9293-4A6A-88EF-46C1534DC006}"/>
    <dataValidation allowBlank="1" showInputMessage="1" showErrorMessage="1" prompt="Enter Date of Submission in this cell" sqref="F5 F7" xr:uid="{D18316DA-F6CA-4B30-9653-5CF1CD816549}"/>
    <dataValidation type="custom" errorStyle="warning" allowBlank="1" showInputMessage="1" showErrorMessage="1" error="This cell should not be overwitten. Overwriting this cell would break calculations in this worksheet" prompt="Period is automatically updated based on entries in Expense table, below" sqref="B7" xr:uid="{C31620DC-5889-45D5-8754-8CB4E3F8B735}">
      <formula1>LEN(B7)=""</formula1>
    </dataValidation>
    <dataValidation allowBlank="1" showInputMessage="1" showErrorMessage="1" prompt="Enter Name in cell at right" sqref="A3" xr:uid="{058BFB92-52E4-4F85-AF8E-504AFE4A07B8}"/>
    <dataValidation allowBlank="1" showInputMessage="1" showErrorMessage="1" prompt="Enter Name in this cell" sqref="B3" xr:uid="{3B7DC389-06E2-4EE7-A090-5B73A1927C92}"/>
    <dataValidation allowBlank="1" showInputMessage="1" showErrorMessage="1" prompt="Enter Department in cell at right" sqref="A5" xr:uid="{C0FC3CD3-8287-40B0-A1A0-B8EADAD3479E}"/>
    <dataValidation allowBlank="1" showInputMessage="1" showErrorMessage="1" prompt="Enter Department in this cell" sqref="B5" xr:uid="{EC637170-5E2F-44FC-8953-87EED545FA90}"/>
    <dataValidation allowBlank="1" showInputMessage="1" showErrorMessage="1" prompt="Period is automatically updated in cell at right based on entries in Expenses Table, below" sqref="A7" xr:uid="{89BF5A73-F5D0-42C6-8DE0-C8B8DE38222F}"/>
    <dataValidation allowBlank="1" showInputMessage="1" showErrorMessage="1" prompt="Worksheet title is in this cell. Enter Travel details in cells B3 to L7" sqref="A1" xr:uid="{4F8AF63A-6CF0-4E95-9415-2BD92481C4F8}"/>
    <dataValidation allowBlank="1" showInputMessage="1" showErrorMessage="1" prompt="Enter expense Date in this column under this heading " sqref="A9:A30" xr:uid="{494E008E-3070-46D1-A826-9C660B597D4C}"/>
    <dataValidation allowBlank="1" showInputMessage="1" showErrorMessage="1" prompt="Enter Description of Expense in this column under this heading" sqref="B9:B30" xr:uid="{DCA0F92A-9F9A-4CE7-879F-32B36DC3B4BF}"/>
    <dataValidation allowBlank="1" showInputMessage="1" showErrorMessage="1" prompt="Enter  amount for Ground Transportation in this column under this heading" sqref="E9:E30" xr:uid="{CCFEA8EA-9F2F-4354-A8DB-0D4BAABE039E}"/>
    <dataValidation allowBlank="1" showInputMessage="1" showErrorMessage="1" prompt="Enter  amount for Meals &amp; Tips in this column under this heading" sqref="F9:F30" xr:uid="{62688B98-0B76-4C33-9D4A-6B1A72ED716E}"/>
    <dataValidation allowBlank="1" showInputMessage="1" showErrorMessage="1" prompt="Enter Miles in this column under this heading" sqref="H9:H30" xr:uid="{107D0A74-2E83-477A-84C9-51B78F46D313}"/>
    <dataValidation allowBlank="1" showInputMessage="1" showErrorMessage="1" prompt="Mileage Reimbursement is automatically calculated in this column under this heading" sqref="I9:I30" xr:uid="{5DF317E9-F635-4FD0-A211-2749E5D68DE2}"/>
    <dataValidation allowBlank="1" showInputMessage="1" showErrorMessage="1" prompt="Enter  amount for Miscellaneous expenses in this column under this heading" sqref="J9:J30" xr:uid="{299F2C45-5DD4-41E0-861A-1C6E81973152}"/>
    <dataValidation allowBlank="1" showInputMessage="1" showErrorMessage="1" prompt="Enter Currency Exchange Rate in this column under this heading" sqref="K9:K30" xr:uid="{5CAFC281-1EE0-4D54-A1B7-2A551B7F8BD2}"/>
    <dataValidation allowBlank="1" showInputMessage="1" showErrorMessage="1" prompt="The Total for each row is automatically calculated in this column under this heading" sqref="L9:L30" xr:uid="{ADF7FAA7-ED76-486B-831A-96478B95A8C1}"/>
    <dataValidation allowBlank="1" showInputMessage="1" showErrorMessage="1" prompt="Enter amount for Airfare in this column under this heading" sqref="C9 G10:G30 C10:D30" xr:uid="{9932FA25-8DF1-4E33-9DA3-C6FFB7F24EE7}"/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</vt:i4>
      </vt:variant>
    </vt:vector>
  </HeadingPairs>
  <TitlesOfParts>
    <vt:vector size="18" baseType="lpstr">
      <vt:lpstr>format</vt:lpstr>
      <vt:lpstr>Sheet1</vt:lpstr>
      <vt:lpstr>naveen</vt:lpstr>
      <vt:lpstr>Naveen </vt:lpstr>
      <vt:lpstr>ravi</vt:lpstr>
      <vt:lpstr>Naveen 3</vt:lpstr>
      <vt:lpstr>Naveen 4</vt:lpstr>
      <vt:lpstr>Sheet3</vt:lpstr>
      <vt:lpstr>Sheet2</vt:lpstr>
      <vt:lpstr>MANI</vt:lpstr>
      <vt:lpstr>Prashanth</vt:lpstr>
      <vt:lpstr>Devanand</vt:lpstr>
      <vt:lpstr>format!ColumnTitle1</vt:lpstr>
      <vt:lpstr>format!MileageRate</vt:lpstr>
      <vt:lpstr>MANI!Print_Area</vt:lpstr>
      <vt:lpstr>Prashanth!Print_Area</vt:lpstr>
      <vt:lpstr>format!Print_Titles</vt:lpstr>
      <vt:lpstr>format!TotalReimbursementDue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Paul</dc:creator>
  <cp:lastModifiedBy>Lithium Recruitment</cp:lastModifiedBy>
  <cp:lastPrinted>2019-12-18T12:30:48Z</cp:lastPrinted>
  <dcterms:created xsi:type="dcterms:W3CDTF">2019-04-01T07:17:52Z</dcterms:created>
  <dcterms:modified xsi:type="dcterms:W3CDTF">2019-12-28T09:26:36Z</dcterms:modified>
</cp:coreProperties>
</file>