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erjackson/Downloads/"/>
    </mc:Choice>
  </mc:AlternateContent>
  <xr:revisionPtr revIDLastSave="0" documentId="13_ncr:1_{2689EE2B-E5C7-7448-9BD3-9977A80B2251}" xr6:coauthVersionLast="47" xr6:coauthVersionMax="47" xr10:uidLastSave="{00000000-0000-0000-0000-000000000000}"/>
  <bookViews>
    <workbookView xWindow="0" yWindow="500" windowWidth="34200" windowHeight="19100" activeTab="4" xr2:uid="{00000000-000D-0000-FFFF-FFFF00000000}"/>
  </bookViews>
  <sheets>
    <sheet name="Summary" sheetId="12" r:id="rId1"/>
    <sheet name="24 Simple" sheetId="2" r:id="rId2"/>
    <sheet name="24 Home Away" sheetId="3" r:id="rId3"/>
    <sheet name="24 LHP RHP" sheetId="5" r:id="rId4"/>
    <sheet name="24 Ballpark Factor" sheetId="10" r:id="rId5"/>
    <sheet name="nyy 2025 schedule" sheetId="9" r:id="rId6"/>
    <sheet name="nyy 2024 schedule" sheetId="13" r:id="rId7"/>
    <sheet name="2024 judge game log" sheetId="11" r:id="rId8"/>
    <sheet name="ballpark factors raw" sheetId="6" r:id="rId9"/>
    <sheet name="top player stats raw" sheetId="1" r:id="rId10"/>
  </sheets>
  <definedNames>
    <definedName name="solver_ntri" hidden="1">2500</definedName>
  </definedNames>
  <calcPr calcId="191029"/>
  <pivotCaches>
    <pivotCache cacheId="9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" i="10"/>
  <c r="G3" i="10" l="1" a="1"/>
  <c r="G3" i="10" s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" i="10"/>
  <c r="D4" i="10"/>
  <c r="D5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F3" i="13" a="1"/>
  <c r="F3" i="13" s="1"/>
  <c r="F4" i="13" a="1"/>
  <c r="F4" i="13" s="1"/>
  <c r="F5" i="13" a="1"/>
  <c r="F5" i="13" s="1"/>
  <c r="F6" i="13" a="1"/>
  <c r="F6" i="13" s="1"/>
  <c r="F7" i="13" a="1"/>
  <c r="F7" i="13" s="1"/>
  <c r="F8" i="13" a="1"/>
  <c r="F8" i="13" s="1"/>
  <c r="F9" i="13" a="1"/>
  <c r="F9" i="13" s="1"/>
  <c r="F10" i="13" a="1"/>
  <c r="F10" i="13" s="1"/>
  <c r="F11" i="13" a="1"/>
  <c r="F11" i="13" s="1"/>
  <c r="F12" i="13" a="1"/>
  <c r="F12" i="13" s="1"/>
  <c r="F13" i="13" a="1"/>
  <c r="F13" i="13" s="1"/>
  <c r="F14" i="13" a="1"/>
  <c r="F14" i="13" s="1"/>
  <c r="F15" i="13" a="1"/>
  <c r="F15" i="13" s="1"/>
  <c r="F16" i="13" a="1"/>
  <c r="F16" i="13" s="1"/>
  <c r="F17" i="13" a="1"/>
  <c r="F17" i="13" s="1"/>
  <c r="F18" i="13" a="1"/>
  <c r="F18" i="13" s="1"/>
  <c r="F19" i="13" a="1"/>
  <c r="F19" i="13" s="1"/>
  <c r="F20" i="13" a="1"/>
  <c r="F20" i="13" s="1"/>
  <c r="F21" i="13" a="1"/>
  <c r="F21" i="13" s="1"/>
  <c r="F22" i="13" a="1"/>
  <c r="F22" i="13" s="1"/>
  <c r="F23" i="13" a="1"/>
  <c r="F23" i="13" s="1"/>
  <c r="F24" i="13" a="1"/>
  <c r="F24" i="13" s="1"/>
  <c r="F25" i="13" a="1"/>
  <c r="F25" i="13" s="1"/>
  <c r="F26" i="13" a="1"/>
  <c r="F26" i="13" s="1"/>
  <c r="F27" i="13" a="1"/>
  <c r="F27" i="13" s="1"/>
  <c r="F28" i="13" a="1"/>
  <c r="F28" i="13" s="1"/>
  <c r="F29" i="13" a="1"/>
  <c r="F29" i="13" s="1"/>
  <c r="F30" i="13" a="1"/>
  <c r="F30" i="13" s="1"/>
  <c r="F31" i="13" a="1"/>
  <c r="F31" i="13" s="1"/>
  <c r="F32" i="13" a="1"/>
  <c r="F32" i="13" s="1"/>
  <c r="F33" i="13" a="1"/>
  <c r="F33" i="13" s="1"/>
  <c r="F34" i="13" a="1"/>
  <c r="F34" i="13" s="1"/>
  <c r="F35" i="13" a="1"/>
  <c r="F35" i="13" s="1"/>
  <c r="F36" i="13" a="1"/>
  <c r="F36" i="13" s="1"/>
  <c r="F37" i="13" a="1"/>
  <c r="F37" i="13" s="1"/>
  <c r="F38" i="13" a="1"/>
  <c r="F38" i="13" s="1"/>
  <c r="F39" i="13" a="1"/>
  <c r="F39" i="13" s="1"/>
  <c r="F40" i="13" a="1"/>
  <c r="F40" i="13" s="1"/>
  <c r="F41" i="13" a="1"/>
  <c r="F41" i="13" s="1"/>
  <c r="F42" i="13" a="1"/>
  <c r="F42" i="13" s="1"/>
  <c r="F43" i="13" a="1"/>
  <c r="F43" i="13" s="1"/>
  <c r="F44" i="13" a="1"/>
  <c r="F44" i="13" s="1"/>
  <c r="F45" i="13" a="1"/>
  <c r="F45" i="13" s="1"/>
  <c r="F46" i="13" a="1"/>
  <c r="F46" i="13" s="1"/>
  <c r="F47" i="13" a="1"/>
  <c r="F47" i="13" s="1"/>
  <c r="F48" i="13" a="1"/>
  <c r="F48" i="13" s="1"/>
  <c r="F49" i="13" a="1"/>
  <c r="F49" i="13" s="1"/>
  <c r="F50" i="13" a="1"/>
  <c r="F50" i="13" s="1"/>
  <c r="F51" i="13" a="1"/>
  <c r="F51" i="13" s="1"/>
  <c r="F52" i="13" a="1"/>
  <c r="F52" i="13" s="1"/>
  <c r="F53" i="13" a="1"/>
  <c r="F53" i="13" s="1"/>
  <c r="F54" i="13" a="1"/>
  <c r="F54" i="13" s="1"/>
  <c r="F55" i="13" a="1"/>
  <c r="F55" i="13" s="1"/>
  <c r="F56" i="13" a="1"/>
  <c r="F56" i="13" s="1"/>
  <c r="F57" i="13" a="1"/>
  <c r="F57" i="13" s="1"/>
  <c r="F58" i="13" a="1"/>
  <c r="F58" i="13" s="1"/>
  <c r="F59" i="13" a="1"/>
  <c r="F59" i="13" s="1"/>
  <c r="F60" i="13" a="1"/>
  <c r="F60" i="13" s="1"/>
  <c r="F61" i="13" a="1"/>
  <c r="F61" i="13" s="1"/>
  <c r="F62" i="13" a="1"/>
  <c r="F62" i="13" s="1"/>
  <c r="F63" i="13" a="1"/>
  <c r="F63" i="13" s="1"/>
  <c r="F64" i="13" a="1"/>
  <c r="F64" i="13" s="1"/>
  <c r="F65" i="13" a="1"/>
  <c r="F65" i="13" s="1"/>
  <c r="F66" i="13" a="1"/>
  <c r="F66" i="13" s="1"/>
  <c r="F67" i="13" a="1"/>
  <c r="F67" i="13" s="1"/>
  <c r="F68" i="13" a="1"/>
  <c r="F68" i="13" s="1"/>
  <c r="F69" i="13" a="1"/>
  <c r="F69" i="13" s="1"/>
  <c r="F70" i="13" a="1"/>
  <c r="F70" i="13" s="1"/>
  <c r="F71" i="13" a="1"/>
  <c r="F71" i="13" s="1"/>
  <c r="F72" i="13" a="1"/>
  <c r="F72" i="13" s="1"/>
  <c r="F73" i="13" a="1"/>
  <c r="F73" i="13" s="1"/>
  <c r="F74" i="13" a="1"/>
  <c r="F74" i="13" s="1"/>
  <c r="F75" i="13" a="1"/>
  <c r="F75" i="13" s="1"/>
  <c r="F76" i="13" a="1"/>
  <c r="F76" i="13" s="1"/>
  <c r="F77" i="13" a="1"/>
  <c r="F77" i="13" s="1"/>
  <c r="F78" i="13" a="1"/>
  <c r="F78" i="13" s="1"/>
  <c r="F79" i="13" a="1"/>
  <c r="F79" i="13" s="1"/>
  <c r="F80" i="13" a="1"/>
  <c r="F80" i="13" s="1"/>
  <c r="F81" i="13" a="1"/>
  <c r="F81" i="13" s="1"/>
  <c r="F82" i="13" a="1"/>
  <c r="F82" i="13" s="1"/>
  <c r="F83" i="13" a="1"/>
  <c r="F83" i="13" s="1"/>
  <c r="F84" i="13" a="1"/>
  <c r="F84" i="13" s="1"/>
  <c r="F85" i="13" a="1"/>
  <c r="F85" i="13" s="1"/>
  <c r="F86" i="13" a="1"/>
  <c r="F86" i="13" s="1"/>
  <c r="F87" i="13" a="1"/>
  <c r="F87" i="13" s="1"/>
  <c r="F88" i="13" a="1"/>
  <c r="F88" i="13" s="1"/>
  <c r="F89" i="13" a="1"/>
  <c r="F89" i="13" s="1"/>
  <c r="F90" i="13" a="1"/>
  <c r="F90" i="13" s="1"/>
  <c r="F91" i="13" a="1"/>
  <c r="F91" i="13" s="1"/>
  <c r="F92" i="13" a="1"/>
  <c r="F92" i="13" s="1"/>
  <c r="F93" i="13" a="1"/>
  <c r="F93" i="13" s="1"/>
  <c r="F94" i="13" a="1"/>
  <c r="F94" i="13" s="1"/>
  <c r="F95" i="13" a="1"/>
  <c r="F95" i="13" s="1"/>
  <c r="F96" i="13" a="1"/>
  <c r="F96" i="13" s="1"/>
  <c r="F97" i="13" a="1"/>
  <c r="F97" i="13" s="1"/>
  <c r="F98" i="13" a="1"/>
  <c r="F98" i="13" s="1"/>
  <c r="F99" i="13" a="1"/>
  <c r="F99" i="13" s="1"/>
  <c r="F100" i="13" a="1"/>
  <c r="F100" i="13" s="1"/>
  <c r="F101" i="13" a="1"/>
  <c r="F101" i="13" s="1"/>
  <c r="F102" i="13" a="1"/>
  <c r="F102" i="13" s="1"/>
  <c r="F103" i="13" a="1"/>
  <c r="F103" i="13" s="1"/>
  <c r="F104" i="13" a="1"/>
  <c r="F104" i="13" s="1"/>
  <c r="F105" i="13" a="1"/>
  <c r="F105" i="13" s="1"/>
  <c r="F106" i="13" a="1"/>
  <c r="F106" i="13" s="1"/>
  <c r="F107" i="13" a="1"/>
  <c r="F107" i="13" s="1"/>
  <c r="F108" i="13" a="1"/>
  <c r="F108" i="13" s="1"/>
  <c r="F109" i="13" a="1"/>
  <c r="F109" i="13" s="1"/>
  <c r="F110" i="13" a="1"/>
  <c r="F110" i="13" s="1"/>
  <c r="F111" i="13" a="1"/>
  <c r="F111" i="13" s="1"/>
  <c r="F112" i="13" a="1"/>
  <c r="F112" i="13" s="1"/>
  <c r="F113" i="13" a="1"/>
  <c r="F113" i="13" s="1"/>
  <c r="F114" i="13" a="1"/>
  <c r="F114" i="13" s="1"/>
  <c r="F115" i="13" a="1"/>
  <c r="F115" i="13" s="1"/>
  <c r="F116" i="13" a="1"/>
  <c r="F116" i="13" s="1"/>
  <c r="F117" i="13" a="1"/>
  <c r="F117" i="13" s="1"/>
  <c r="F118" i="13" a="1"/>
  <c r="F118" i="13" s="1"/>
  <c r="F119" i="13" a="1"/>
  <c r="F119" i="13" s="1"/>
  <c r="F120" i="13" a="1"/>
  <c r="F120" i="13" s="1"/>
  <c r="F121" i="13" a="1"/>
  <c r="F121" i="13" s="1"/>
  <c r="F122" i="13" a="1"/>
  <c r="F122" i="13" s="1"/>
  <c r="F123" i="13" a="1"/>
  <c r="F123" i="13" s="1"/>
  <c r="F124" i="13" a="1"/>
  <c r="F124" i="13" s="1"/>
  <c r="F125" i="13" a="1"/>
  <c r="F125" i="13" s="1"/>
  <c r="F126" i="13" a="1"/>
  <c r="F126" i="13" s="1"/>
  <c r="F127" i="13" a="1"/>
  <c r="F127" i="13" s="1"/>
  <c r="F128" i="13" a="1"/>
  <c r="F128" i="13" s="1"/>
  <c r="F129" i="13" a="1"/>
  <c r="F129" i="13" s="1"/>
  <c r="F130" i="13" a="1"/>
  <c r="F130" i="13" s="1"/>
  <c r="F131" i="13" a="1"/>
  <c r="F131" i="13" s="1"/>
  <c r="F132" i="13" a="1"/>
  <c r="F132" i="13" s="1"/>
  <c r="F133" i="13" a="1"/>
  <c r="F133" i="13" s="1"/>
  <c r="F134" i="13" a="1"/>
  <c r="F134" i="13" s="1"/>
  <c r="F135" i="13" a="1"/>
  <c r="F135" i="13" s="1"/>
  <c r="F136" i="13" a="1"/>
  <c r="F136" i="13" s="1"/>
  <c r="F137" i="13" a="1"/>
  <c r="F137" i="13" s="1"/>
  <c r="F138" i="13" a="1"/>
  <c r="F138" i="13" s="1"/>
  <c r="F139" i="13" a="1"/>
  <c r="F139" i="13" s="1"/>
  <c r="F140" i="13" a="1"/>
  <c r="F140" i="13" s="1"/>
  <c r="F141" i="13" a="1"/>
  <c r="F141" i="13" s="1"/>
  <c r="F142" i="13" a="1"/>
  <c r="F142" i="13" s="1"/>
  <c r="F143" i="13" a="1"/>
  <c r="F143" i="13" s="1"/>
  <c r="F144" i="13" a="1"/>
  <c r="F144" i="13" s="1"/>
  <c r="F145" i="13" a="1"/>
  <c r="F145" i="13" s="1"/>
  <c r="F146" i="13" a="1"/>
  <c r="F146" i="13" s="1"/>
  <c r="F147" i="13" a="1"/>
  <c r="F147" i="13" s="1"/>
  <c r="F148" i="13" a="1"/>
  <c r="F148" i="13" s="1"/>
  <c r="F149" i="13" a="1"/>
  <c r="F149" i="13" s="1"/>
  <c r="F150" i="13" a="1"/>
  <c r="F150" i="13" s="1"/>
  <c r="F151" i="13" a="1"/>
  <c r="F151" i="13" s="1"/>
  <c r="F152" i="13" a="1"/>
  <c r="F152" i="13" s="1"/>
  <c r="F153" i="13" a="1"/>
  <c r="F153" i="13" s="1"/>
  <c r="F154" i="13" a="1"/>
  <c r="F154" i="13" s="1"/>
  <c r="F158" i="13" a="1"/>
  <c r="F158" i="13" s="1"/>
  <c r="F159" i="13" a="1"/>
  <c r="F159" i="13" s="1"/>
  <c r="F160" i="13" a="1"/>
  <c r="F160" i="13" s="1"/>
  <c r="F161" i="13" a="1"/>
  <c r="F161" i="13" s="1"/>
  <c r="F162" i="13" a="1"/>
  <c r="F162" i="13" s="1"/>
  <c r="F163" i="13" a="1"/>
  <c r="F163" i="13" s="1"/>
  <c r="F2" i="13" a="1"/>
  <c r="F2" i="13" s="1"/>
  <c r="B13" i="2" a="1"/>
  <c r="B13" i="2" s="1"/>
  <c r="J12" i="5" a="1"/>
  <c r="J12" i="5" s="1"/>
  <c r="J13" i="5" s="1"/>
  <c r="G3" i="1"/>
  <c r="G4" i="1"/>
  <c r="G7" i="1"/>
  <c r="G5" i="1"/>
  <c r="G8" i="1"/>
  <c r="G9" i="1"/>
  <c r="G12" i="1"/>
  <c r="G15" i="1"/>
  <c r="G6" i="1"/>
  <c r="G11" i="1"/>
  <c r="G14" i="1"/>
  <c r="G20" i="1"/>
  <c r="G21" i="1"/>
  <c r="G16" i="1"/>
  <c r="G27" i="1"/>
  <c r="G26" i="1"/>
  <c r="G19" i="1"/>
  <c r="G24" i="1"/>
  <c r="G10" i="1"/>
  <c r="G22" i="1"/>
  <c r="G29" i="1"/>
  <c r="G32" i="1"/>
  <c r="G28" i="1"/>
  <c r="G13" i="1"/>
  <c r="G18" i="1"/>
  <c r="G25" i="1"/>
  <c r="G34" i="1"/>
  <c r="G33" i="1"/>
  <c r="G23" i="1"/>
  <c r="G49" i="1"/>
  <c r="G17" i="1"/>
  <c r="G36" i="1"/>
  <c r="G48" i="1"/>
  <c r="G47" i="1"/>
  <c r="G38" i="1"/>
  <c r="G57" i="1"/>
  <c r="G64" i="1"/>
  <c r="G56" i="1"/>
  <c r="G37" i="1"/>
  <c r="G35" i="1"/>
  <c r="G30" i="1"/>
  <c r="G42" i="1"/>
  <c r="G77" i="1"/>
  <c r="G41" i="1"/>
  <c r="G63" i="1"/>
  <c r="G45" i="1"/>
  <c r="G46" i="1"/>
  <c r="G69" i="1"/>
  <c r="G62" i="1"/>
  <c r="G31" i="1"/>
  <c r="G71" i="1"/>
  <c r="G65" i="1"/>
  <c r="G76" i="1"/>
  <c r="G39" i="1"/>
  <c r="G58" i="1"/>
  <c r="G55" i="1"/>
  <c r="G66" i="1"/>
  <c r="G91" i="1"/>
  <c r="G70" i="1"/>
  <c r="G61" i="1"/>
  <c r="G54" i="1"/>
  <c r="G50" i="1"/>
  <c r="G59" i="1"/>
  <c r="G86" i="1"/>
  <c r="G53" i="1"/>
  <c r="G74" i="1"/>
  <c r="G43" i="1"/>
  <c r="G82" i="1"/>
  <c r="G40" i="1"/>
  <c r="G80" i="1"/>
  <c r="G44" i="1"/>
  <c r="G84" i="1"/>
  <c r="G89" i="1"/>
  <c r="G73" i="1"/>
  <c r="G85" i="1"/>
  <c r="G51" i="1"/>
  <c r="G83" i="1"/>
  <c r="G87" i="1"/>
  <c r="G67" i="1"/>
  <c r="G88" i="1"/>
  <c r="G52" i="1"/>
  <c r="G79" i="1"/>
  <c r="G60" i="1"/>
  <c r="G72" i="1"/>
  <c r="G75" i="1"/>
  <c r="G68" i="1"/>
  <c r="G78" i="1"/>
  <c r="G81" i="1"/>
  <c r="G100" i="1"/>
  <c r="G94" i="1"/>
  <c r="G95" i="1"/>
  <c r="G97" i="1"/>
  <c r="G93" i="1"/>
  <c r="G90" i="1"/>
  <c r="G101" i="1"/>
  <c r="G104" i="1"/>
  <c r="G108" i="1"/>
  <c r="G113" i="1"/>
  <c r="G92" i="1"/>
  <c r="G98" i="1"/>
  <c r="G111" i="1"/>
  <c r="G109" i="1"/>
  <c r="G105" i="1"/>
  <c r="G96" i="1"/>
  <c r="G99" i="1"/>
  <c r="G117" i="1"/>
  <c r="G114" i="1"/>
  <c r="G119" i="1"/>
  <c r="G115" i="1"/>
  <c r="G118" i="1"/>
  <c r="G107" i="1"/>
  <c r="G102" i="1"/>
  <c r="G103" i="1"/>
  <c r="G110" i="1"/>
  <c r="G106" i="1"/>
  <c r="G123" i="1"/>
  <c r="G112" i="1"/>
  <c r="G122" i="1"/>
  <c r="G120" i="1"/>
  <c r="G121" i="1"/>
  <c r="G116" i="1"/>
  <c r="G124" i="1"/>
  <c r="G125" i="1"/>
  <c r="G127" i="1"/>
  <c r="G126" i="1"/>
  <c r="G128" i="1"/>
  <c r="G129" i="1"/>
  <c r="G130" i="1"/>
  <c r="G2" i="1"/>
  <c r="N6" i="10"/>
  <c r="B5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6" i="10"/>
  <c r="B3" i="10"/>
  <c r="B4" i="10"/>
  <c r="F2" i="9" a="1"/>
  <c r="F2" i="9" s="1"/>
  <c r="F3" i="9" a="1"/>
  <c r="F3" i="9" s="1"/>
  <c r="F4" i="9" a="1"/>
  <c r="F4" i="9" s="1"/>
  <c r="F5" i="9" a="1"/>
  <c r="F5" i="9" s="1"/>
  <c r="F6" i="9" a="1"/>
  <c r="F6" i="9" s="1"/>
  <c r="F7" i="9" a="1"/>
  <c r="F7" i="9" s="1"/>
  <c r="F8" i="9" a="1"/>
  <c r="F8" i="9"/>
  <c r="F9" i="9" a="1"/>
  <c r="F9" i="9" s="1"/>
  <c r="F10" i="9" a="1"/>
  <c r="F10" i="9" s="1"/>
  <c r="F11" i="9" a="1"/>
  <c r="F11" i="9" s="1"/>
  <c r="F12" i="9" a="1"/>
  <c r="F12" i="9"/>
  <c r="F13" i="9" a="1"/>
  <c r="F13" i="9"/>
  <c r="F14" i="9" a="1"/>
  <c r="F14" i="9" s="1"/>
  <c r="F15" i="9" a="1"/>
  <c r="F15" i="9" s="1"/>
  <c r="F16" i="9" a="1"/>
  <c r="F16" i="9"/>
  <c r="F17" i="9" a="1"/>
  <c r="F17" i="9"/>
  <c r="F18" i="9" a="1"/>
  <c r="F18" i="9" s="1"/>
  <c r="F19" i="9" a="1"/>
  <c r="F19" i="9" s="1"/>
  <c r="F20" i="9" a="1"/>
  <c r="F20" i="9" s="1"/>
  <c r="F21" i="9" a="1"/>
  <c r="F21" i="9"/>
  <c r="F22" i="9" a="1"/>
  <c r="F22" i="9" s="1"/>
  <c r="F23" i="9" a="1"/>
  <c r="F23" i="9" s="1"/>
  <c r="F24" i="9" a="1"/>
  <c r="F24" i="9"/>
  <c r="F25" i="9" a="1"/>
  <c r="F25" i="9" s="1"/>
  <c r="F26" i="9" a="1"/>
  <c r="F26" i="9" s="1"/>
  <c r="F27" i="9" a="1"/>
  <c r="F27" i="9" s="1"/>
  <c r="F28" i="9" a="1"/>
  <c r="F28" i="9"/>
  <c r="F29" i="9" a="1"/>
  <c r="F29" i="9"/>
  <c r="F30" i="9" a="1"/>
  <c r="F30" i="9" s="1"/>
  <c r="F31" i="9" a="1"/>
  <c r="F31" i="9" s="1"/>
  <c r="F32" i="9" a="1"/>
  <c r="F32" i="9"/>
  <c r="F33" i="9" a="1"/>
  <c r="F33" i="9"/>
  <c r="F34" i="9" a="1"/>
  <c r="F34" i="9" s="1"/>
  <c r="F35" i="9" a="1"/>
  <c r="F35" i="9" s="1"/>
  <c r="F36" i="9" a="1"/>
  <c r="F36" i="9" s="1"/>
  <c r="F37" i="9" a="1"/>
  <c r="F37" i="9"/>
  <c r="F38" i="9" a="1"/>
  <c r="F38" i="9" s="1"/>
  <c r="F39" i="9" a="1"/>
  <c r="F39" i="9" s="1"/>
  <c r="F40" i="9" a="1"/>
  <c r="F40" i="9"/>
  <c r="F41" i="9" a="1"/>
  <c r="F41" i="9" s="1"/>
  <c r="F42" i="9" a="1"/>
  <c r="F42" i="9" s="1"/>
  <c r="F43" i="9" a="1"/>
  <c r="F43" i="9" s="1"/>
  <c r="F44" i="9" a="1"/>
  <c r="F44" i="9"/>
  <c r="F45" i="9" a="1"/>
  <c r="F45" i="9"/>
  <c r="F46" i="9" a="1"/>
  <c r="F46" i="9" s="1"/>
  <c r="F47" i="9" a="1"/>
  <c r="F47" i="9" s="1"/>
  <c r="F48" i="9" a="1"/>
  <c r="F48" i="9"/>
  <c r="F49" i="9" a="1"/>
  <c r="F49" i="9"/>
  <c r="F50" i="9" a="1"/>
  <c r="F50" i="9" s="1"/>
  <c r="F51" i="9" a="1"/>
  <c r="F51" i="9" s="1"/>
  <c r="F52" i="9" a="1"/>
  <c r="F52" i="9" s="1"/>
  <c r="F53" i="9" a="1"/>
  <c r="F53" i="9"/>
  <c r="F54" i="9" a="1"/>
  <c r="F54" i="9" s="1"/>
  <c r="F55" i="9" a="1"/>
  <c r="F55" i="9" s="1"/>
  <c r="F56" i="9" a="1"/>
  <c r="F56" i="9"/>
  <c r="F57" i="9" a="1"/>
  <c r="F57" i="9" s="1"/>
  <c r="F58" i="9" a="1"/>
  <c r="F58" i="9" s="1"/>
  <c r="F59" i="9" a="1"/>
  <c r="F59" i="9" s="1"/>
  <c r="F60" i="9" a="1"/>
  <c r="F60" i="9" s="1"/>
  <c r="F61" i="9" a="1"/>
  <c r="F61" i="9"/>
  <c r="F62" i="9" a="1"/>
  <c r="F62" i="9" s="1"/>
  <c r="F63" i="9" a="1"/>
  <c r="F63" i="9" s="1"/>
  <c r="F64" i="9" a="1"/>
  <c r="F64" i="9"/>
  <c r="F65" i="9" a="1"/>
  <c r="F65" i="9"/>
  <c r="F66" i="9" a="1"/>
  <c r="F66" i="9" s="1"/>
  <c r="F67" i="9" a="1"/>
  <c r="F67" i="9" s="1"/>
  <c r="F68" i="9" a="1"/>
  <c r="F68" i="9" s="1"/>
  <c r="F69" i="9" a="1"/>
  <c r="F69" i="9"/>
  <c r="F70" i="9" a="1"/>
  <c r="F70" i="9" s="1"/>
  <c r="F71" i="9" a="1"/>
  <c r="F71" i="9" s="1"/>
  <c r="F72" i="9" a="1"/>
  <c r="F72" i="9"/>
  <c r="F73" i="9" a="1"/>
  <c r="F73" i="9" s="1"/>
  <c r="F74" i="9" a="1"/>
  <c r="F74" i="9" s="1"/>
  <c r="F75" i="9" a="1"/>
  <c r="F75" i="9" s="1"/>
  <c r="F76" i="9" a="1"/>
  <c r="F76" i="9"/>
  <c r="F77" i="9" a="1"/>
  <c r="F77" i="9"/>
  <c r="F78" i="9" a="1"/>
  <c r="F78" i="9" s="1"/>
  <c r="F79" i="9" a="1"/>
  <c r="F79" i="9" s="1"/>
  <c r="F80" i="9" a="1"/>
  <c r="F80" i="9"/>
  <c r="F81" i="9" a="1"/>
  <c r="F81" i="9"/>
  <c r="F82" i="9" a="1"/>
  <c r="F82" i="9" s="1"/>
  <c r="F83" i="9" a="1"/>
  <c r="F83" i="9" s="1"/>
  <c r="F84" i="9" a="1"/>
  <c r="F84" i="9" s="1"/>
  <c r="F85" i="9" a="1"/>
  <c r="F85" i="9"/>
  <c r="F86" i="9" a="1"/>
  <c r="F86" i="9" s="1"/>
  <c r="F87" i="9" a="1"/>
  <c r="F87" i="9" s="1"/>
  <c r="F88" i="9" a="1"/>
  <c r="F88" i="9"/>
  <c r="F89" i="9" a="1"/>
  <c r="F89" i="9" s="1"/>
  <c r="F90" i="9" a="1"/>
  <c r="F90" i="9" s="1"/>
  <c r="F91" i="9" a="1"/>
  <c r="F91" i="9" s="1"/>
  <c r="F92" i="9" a="1"/>
  <c r="F92" i="9"/>
  <c r="F93" i="9" a="1"/>
  <c r="F93" i="9"/>
  <c r="F94" i="9" a="1"/>
  <c r="F94" i="9" s="1"/>
  <c r="F95" i="9" a="1"/>
  <c r="F95" i="9" s="1"/>
  <c r="F96" i="9" a="1"/>
  <c r="F96" i="9"/>
  <c r="F97" i="9" a="1"/>
  <c r="F97" i="9"/>
  <c r="F98" i="9" a="1"/>
  <c r="F98" i="9" s="1"/>
  <c r="F99" i="9" a="1"/>
  <c r="F99" i="9" s="1"/>
  <c r="F100" i="9" a="1"/>
  <c r="F100" i="9" s="1"/>
  <c r="F101" i="9" a="1"/>
  <c r="F101" i="9"/>
  <c r="F102" i="9" a="1"/>
  <c r="F102" i="9" s="1"/>
  <c r="F103" i="9" a="1"/>
  <c r="F103" i="9" s="1"/>
  <c r="F104" i="9" a="1"/>
  <c r="F104" i="9"/>
  <c r="F105" i="9" a="1"/>
  <c r="F105" i="9" s="1"/>
  <c r="F106" i="9" a="1"/>
  <c r="F106" i="9" s="1"/>
  <c r="F107" i="9" a="1"/>
  <c r="F107" i="9" s="1"/>
  <c r="F108" i="9" a="1"/>
  <c r="F108" i="9"/>
  <c r="F109" i="9" a="1"/>
  <c r="F109" i="9"/>
  <c r="F110" i="9" a="1"/>
  <c r="F110" i="9" s="1"/>
  <c r="F111" i="9" a="1"/>
  <c r="F111" i="9" s="1"/>
  <c r="F112" i="9" a="1"/>
  <c r="F112" i="9"/>
  <c r="F113" i="9" a="1"/>
  <c r="F113" i="9"/>
  <c r="F114" i="9" a="1"/>
  <c r="F114" i="9" s="1"/>
  <c r="F115" i="9" a="1"/>
  <c r="F115" i="9" s="1"/>
  <c r="F116" i="9" a="1"/>
  <c r="F116" i="9" s="1"/>
  <c r="F117" i="9" a="1"/>
  <c r="F117" i="9"/>
  <c r="F118" i="9" a="1"/>
  <c r="F118" i="9" s="1"/>
  <c r="F119" i="9" a="1"/>
  <c r="F119" i="9" s="1"/>
  <c r="F120" i="9" a="1"/>
  <c r="F120" i="9"/>
  <c r="F121" i="9" a="1"/>
  <c r="F121" i="9" s="1"/>
  <c r="F122" i="9" a="1"/>
  <c r="F122" i="9" s="1"/>
  <c r="F123" i="9" a="1"/>
  <c r="F123" i="9" s="1"/>
  <c r="F124" i="9" a="1"/>
  <c r="F124" i="9"/>
  <c r="F125" i="9" a="1"/>
  <c r="F125" i="9"/>
  <c r="F126" i="9" a="1"/>
  <c r="F126" i="9" s="1"/>
  <c r="F127" i="9" a="1"/>
  <c r="F127" i="9" s="1"/>
  <c r="F128" i="9" a="1"/>
  <c r="F128" i="9"/>
  <c r="F129" i="9" a="1"/>
  <c r="F129" i="9"/>
  <c r="F130" i="9" a="1"/>
  <c r="F130" i="9" s="1"/>
  <c r="F131" i="9" a="1"/>
  <c r="F131" i="9" s="1"/>
  <c r="F132" i="9" a="1"/>
  <c r="F132" i="9" s="1"/>
  <c r="F133" i="9" a="1"/>
  <c r="F133" i="9"/>
  <c r="F134" i="9" a="1"/>
  <c r="F134" i="9" s="1"/>
  <c r="F135" i="9" a="1"/>
  <c r="F135" i="9" s="1"/>
  <c r="F136" i="9" a="1"/>
  <c r="F136" i="9"/>
  <c r="F137" i="9" a="1"/>
  <c r="F137" i="9" s="1"/>
  <c r="F138" i="9" a="1"/>
  <c r="F138" i="9" s="1"/>
  <c r="F139" i="9" a="1"/>
  <c r="F139" i="9" s="1"/>
  <c r="F140" i="9" a="1"/>
  <c r="F140" i="9"/>
  <c r="F141" i="9" a="1"/>
  <c r="F141" i="9" s="1"/>
  <c r="F142" i="9" a="1"/>
  <c r="F142" i="9" s="1"/>
  <c r="F143" i="9" a="1"/>
  <c r="F143" i="9" s="1"/>
  <c r="F144" i="9" a="1"/>
  <c r="F144" i="9"/>
  <c r="F145" i="9" a="1"/>
  <c r="F145" i="9"/>
  <c r="F146" i="9" a="1"/>
  <c r="F146" i="9" s="1"/>
  <c r="F147" i="9" a="1"/>
  <c r="F147" i="9" s="1"/>
  <c r="F148" i="9" a="1"/>
  <c r="F148" i="9" s="1"/>
  <c r="F149" i="9" a="1"/>
  <c r="F149" i="9"/>
  <c r="F150" i="9" a="1"/>
  <c r="F150" i="9" s="1"/>
  <c r="F151" i="9" a="1"/>
  <c r="F151" i="9" s="1"/>
  <c r="F152" i="9" a="1"/>
  <c r="F152" i="9" s="1"/>
  <c r="F153" i="9" a="1"/>
  <c r="F153" i="9" s="1"/>
  <c r="F154" i="9" a="1"/>
  <c r="F154" i="9" s="1"/>
  <c r="F155" i="9" a="1"/>
  <c r="F155" i="9" s="1"/>
  <c r="F156" i="9" a="1"/>
  <c r="F156" i="9"/>
  <c r="F157" i="9" a="1"/>
  <c r="F157" i="9" s="1"/>
  <c r="F158" i="9" a="1"/>
  <c r="F158" i="9" s="1"/>
  <c r="F159" i="9" a="1"/>
  <c r="F159" i="9" s="1"/>
  <c r="F160" i="9" a="1"/>
  <c r="F160" i="9"/>
  <c r="F161" i="9" a="1"/>
  <c r="F161" i="9" s="1"/>
  <c r="F162" i="9" a="1"/>
  <c r="F162" i="9" s="1"/>
  <c r="F163" i="9" a="1"/>
  <c r="F163" i="9" s="1"/>
  <c r="J14" i="5" a="1"/>
  <c r="J14" i="5" s="1"/>
  <c r="F7" i="5"/>
  <c r="B7" i="5"/>
  <c r="F8" i="5"/>
  <c r="B8" i="5"/>
  <c r="J11" i="3" a="1"/>
  <c r="J11" i="3" s="1"/>
  <c r="F11" i="3" s="1"/>
  <c r="F12" i="3" s="1" a="1"/>
  <c r="F12" i="3" s="1"/>
  <c r="F7" i="3"/>
  <c r="B7" i="3"/>
  <c r="K12" i="5"/>
  <c r="K12" i="3"/>
  <c r="K14" i="5"/>
  <c r="G13" i="5"/>
  <c r="C11" i="3"/>
  <c r="K13" i="5"/>
  <c r="K15" i="3"/>
  <c r="G11" i="3"/>
  <c r="C17" i="2"/>
  <c r="C13" i="5"/>
  <c r="C12" i="5"/>
  <c r="C16" i="2"/>
  <c r="K14" i="3"/>
  <c r="C12" i="3"/>
  <c r="H3" i="10"/>
  <c r="G12" i="5"/>
  <c r="K11" i="3"/>
  <c r="G12" i="3"/>
  <c r="K13" i="3"/>
  <c r="G4" i="10" l="1" a="1"/>
  <c r="G4" i="10" s="1"/>
  <c r="G15" i="10" a="1"/>
  <c r="G15" i="10" s="1"/>
  <c r="F12" i="5"/>
  <c r="F13" i="5" s="1" a="1"/>
  <c r="F13" i="5" s="1"/>
  <c r="B12" i="5"/>
  <c r="B13" i="5" s="1" a="1"/>
  <c r="B13" i="5" s="1"/>
  <c r="B11" i="3"/>
  <c r="B12" i="3" s="1" a="1"/>
  <c r="B12" i="3" s="1"/>
  <c r="J12" i="3" s="1"/>
  <c r="B7" i="2"/>
  <c r="C14" i="2"/>
  <c r="C13" i="2"/>
  <c r="C15" i="2"/>
  <c r="G27" i="10" l="1" a="1"/>
  <c r="G27" i="10" s="1"/>
  <c r="G8" i="10" a="1"/>
  <c r="G8" i="10" s="1"/>
  <c r="G25" i="10" a="1"/>
  <c r="G25" i="10" s="1"/>
  <c r="G5" i="10" a="1"/>
  <c r="G5" i="10" s="1"/>
  <c r="G31" i="10" a="1"/>
  <c r="G31" i="10" s="1"/>
  <c r="G9" i="10" a="1"/>
  <c r="G9" i="10" s="1"/>
  <c r="G7" i="10" a="1"/>
  <c r="G7" i="10" s="1"/>
  <c r="G19" i="10" a="1"/>
  <c r="G19" i="10" s="1"/>
  <c r="G18" i="10" a="1"/>
  <c r="G18" i="10" s="1"/>
  <c r="G20" i="10" a="1"/>
  <c r="G20" i="10" s="1"/>
  <c r="G17" i="10" a="1"/>
  <c r="G17" i="10" s="1"/>
  <c r="G21" i="10" a="1"/>
  <c r="G21" i="10" s="1"/>
  <c r="G13" i="10" a="1"/>
  <c r="G13" i="10" s="1"/>
  <c r="G10" i="10" a="1"/>
  <c r="G10" i="10" s="1"/>
  <c r="G29" i="10" a="1"/>
  <c r="G29" i="10" s="1"/>
  <c r="G23" i="10" a="1"/>
  <c r="G23" i="10" s="1"/>
  <c r="G24" i="10" a="1"/>
  <c r="G24" i="10" s="1"/>
  <c r="G26" i="10" a="1"/>
  <c r="G26" i="10" s="1"/>
  <c r="G32" i="10" a="1"/>
  <c r="G32" i="10" s="1"/>
  <c r="G11" i="10" a="1"/>
  <c r="G11" i="10" s="1"/>
  <c r="G30" i="10" a="1"/>
  <c r="G30" i="10" s="1"/>
  <c r="G22" i="10" a="1"/>
  <c r="G22" i="10" s="1"/>
  <c r="G12" i="10" a="1"/>
  <c r="G12" i="10" s="1"/>
  <c r="J16" i="3" a="1"/>
  <c r="J16" i="3" s="1"/>
  <c r="J17" i="3" a="1"/>
  <c r="J17" i="3" s="1"/>
  <c r="G6" i="10" a="1"/>
  <c r="G6" i="10" s="1"/>
  <c r="G14" i="10" a="1"/>
  <c r="G14" i="10" s="1"/>
  <c r="G16" i="10" a="1"/>
  <c r="G16" i="10" s="1"/>
  <c r="G28" i="10" a="1"/>
  <c r="G28" i="10" s="1"/>
  <c r="B14" i="2" a="1"/>
  <c r="B14" i="2" s="1"/>
  <c r="J15" i="5"/>
  <c r="J20" i="5" s="1" a="1"/>
  <c r="J20" i="5" s="1"/>
  <c r="J14" i="3" a="1"/>
  <c r="J14" i="3" s="1"/>
  <c r="B12" i="12" s="1"/>
  <c r="J13" i="3" a="1"/>
  <c r="J13" i="3" s="1"/>
  <c r="J15" i="3" a="1"/>
  <c r="J15" i="3" s="1"/>
  <c r="B13" i="12" s="1"/>
  <c r="B19" i="2" l="1" a="1"/>
  <c r="B19" i="2" s="1"/>
  <c r="B18" i="2" a="1"/>
  <c r="B18" i="2" s="1"/>
  <c r="B17" i="2" a="1"/>
  <c r="B17" i="2" s="1"/>
  <c r="B8" i="12" s="1"/>
  <c r="J17" i="5" a="1"/>
  <c r="J17" i="5" s="1"/>
  <c r="B17" i="12" s="1"/>
  <c r="J19" i="5" a="1"/>
  <c r="J19" i="5" s="1"/>
  <c r="B11" i="12"/>
  <c r="B16" i="2" a="1"/>
  <c r="B16" i="2" s="1"/>
  <c r="B7" i="12" s="1"/>
  <c r="J8" i="10"/>
  <c r="B15" i="2" a="1"/>
  <c r="B15" i="2" s="1"/>
  <c r="B6" i="12" s="1"/>
  <c r="J18" i="5" a="1"/>
  <c r="J18" i="5" s="1"/>
  <c r="B18" i="12" s="1"/>
  <c r="J16" i="5" a="1"/>
  <c r="J16" i="5" s="1"/>
  <c r="J12" i="10" l="1" a="1"/>
  <c r="J12" i="10" s="1"/>
  <c r="J13" i="10" a="1"/>
  <c r="J13" i="10" s="1"/>
  <c r="J11" i="10" a="1"/>
  <c r="J11" i="10" s="1"/>
  <c r="B23" i="12" s="1"/>
  <c r="B16" i="12"/>
  <c r="J10" i="10" a="1"/>
  <c r="J10" i="10" s="1"/>
  <c r="B22" i="12" s="1"/>
  <c r="J9" i="10" a="1"/>
  <c r="J9" i="10" s="1"/>
  <c r="B21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<sst xmlns="http://schemas.openxmlformats.org/spreadsheetml/2006/main" count="2489" uniqueCount="800">
  <si>
    <t>last_name, first_name</t>
  </si>
  <si>
    <t>player_id</t>
  </si>
  <si>
    <t>year</t>
  </si>
  <si>
    <t>ab</t>
  </si>
  <si>
    <t>pa</t>
  </si>
  <si>
    <t>home_run</t>
  </si>
  <si>
    <t>k_percent</t>
  </si>
  <si>
    <t>bb_percent</t>
  </si>
  <si>
    <t>woba</t>
  </si>
  <si>
    <t>xwoba</t>
  </si>
  <si>
    <t>sweet_spot_percent</t>
  </si>
  <si>
    <t>barrel_batted_rate</t>
  </si>
  <si>
    <t>hard_hit_percent</t>
  </si>
  <si>
    <t>avg_best_speed</t>
  </si>
  <si>
    <t>avg_hyper_speed</t>
  </si>
  <si>
    <t>whiff_percent</t>
  </si>
  <si>
    <t>swing_percent</t>
  </si>
  <si>
    <t>Duran, Jarren</t>
  </si>
  <si>
    <t>Young, Jacob</t>
  </si>
  <si>
    <t>Sánchez, Jesús</t>
  </si>
  <si>
    <t>Marte, Ketel</t>
  </si>
  <si>
    <t>Ramírez, José</t>
  </si>
  <si>
    <t>Chisholm Jr., Jazz</t>
  </si>
  <si>
    <t>Ortiz, Joey</t>
  </si>
  <si>
    <t>Neto, Zach</t>
  </si>
  <si>
    <t>Rutschman, Adley</t>
  </si>
  <si>
    <t>Verdugo, Alex</t>
  </si>
  <si>
    <t>Doyle, Brenton</t>
  </si>
  <si>
    <t>Diaz, Yainer</t>
  </si>
  <si>
    <t>Rooker Jr., Brent</t>
  </si>
  <si>
    <t>Naylor, Josh</t>
  </si>
  <si>
    <t>Gelof, Zack</t>
  </si>
  <si>
    <t>Altuve, Jose</t>
  </si>
  <si>
    <t>Schanuel, Nolan</t>
  </si>
  <si>
    <t>Pasquantino, Vinnie</t>
  </si>
  <si>
    <t>Olson, Matt</t>
  </si>
  <si>
    <t>Giménez, Andrés</t>
  </si>
  <si>
    <t>Devers, Rafael</t>
  </si>
  <si>
    <t>Abrams, CJ</t>
  </si>
  <si>
    <t>Donovan, Brendan</t>
  </si>
  <si>
    <t>Torres, Gleyber</t>
  </si>
  <si>
    <t>Bell, Josh</t>
  </si>
  <si>
    <t>Cruz, Oneil</t>
  </si>
  <si>
    <t>Langford, Wyatt</t>
  </si>
  <si>
    <t>Castellanos, Nick</t>
  </si>
  <si>
    <t>Seager, Corey</t>
  </si>
  <si>
    <t>Arcia, Orlando</t>
  </si>
  <si>
    <t>Cowser, Colton</t>
  </si>
  <si>
    <t>Arenado, Nolan</t>
  </si>
  <si>
    <t>Turner, Justin</t>
  </si>
  <si>
    <t>Stephenson, Tyler</t>
  </si>
  <si>
    <t>O'Hoppe, Logan</t>
  </si>
  <si>
    <t>Steer, Spencer</t>
  </si>
  <si>
    <t>Lowe, Nathaniel</t>
  </si>
  <si>
    <t>Greene, Riley</t>
  </si>
  <si>
    <t>Paredes, Isaac</t>
  </si>
  <si>
    <t>Henderson, Gunnar</t>
  </si>
  <si>
    <t>Stott, Bryson</t>
  </si>
  <si>
    <t>Rodgers, Brendan</t>
  </si>
  <si>
    <t>Rodríguez, Julio</t>
  </si>
  <si>
    <t>Judge, Aaron</t>
  </si>
  <si>
    <t>Adames, Willy</t>
  </si>
  <si>
    <t>Arraez, Luis</t>
  </si>
  <si>
    <t>Semien, Marcus</t>
  </si>
  <si>
    <t>Díaz, Yandy</t>
  </si>
  <si>
    <t>Profar, Jurickson</t>
  </si>
  <si>
    <t>Keith, Colt</t>
  </si>
  <si>
    <t>Ramos, Heliot</t>
  </si>
  <si>
    <t>Swanson, Dansby</t>
  </si>
  <si>
    <t>De La Cruz, Elly</t>
  </si>
  <si>
    <t>Alvarez, Yordan</t>
  </si>
  <si>
    <t>Castro, Willi</t>
  </si>
  <si>
    <t>Guerrero Jr., Vladimir</t>
  </si>
  <si>
    <t>Smith, Josh</t>
  </si>
  <si>
    <t>Happ, Ian</t>
  </si>
  <si>
    <t>Mountcastle, Ryan</t>
  </si>
  <si>
    <t>García, Adolis</t>
  </si>
  <si>
    <t>Meyers, Jake</t>
  </si>
  <si>
    <t>Suzuki, Seiya</t>
  </si>
  <si>
    <t>Bregman, Alex</t>
  </si>
  <si>
    <t>Springer III, George</t>
  </si>
  <si>
    <t>Ward, Taylor</t>
  </si>
  <si>
    <t>Reynolds, Bryan</t>
  </si>
  <si>
    <t>Soler, Jorge</t>
  </si>
  <si>
    <t>Witt Jr., Bobby</t>
  </si>
  <si>
    <t>Ohtani, Shohei</t>
  </si>
  <si>
    <t>Bellinger, Cody</t>
  </si>
  <si>
    <t>Gurriel Jr., Lourdes</t>
  </si>
  <si>
    <t>Chourio, Jackson</t>
  </si>
  <si>
    <t>Betts, Mookie</t>
  </si>
  <si>
    <t>Alonso, Pete</t>
  </si>
  <si>
    <t>Santander, Anthony</t>
  </si>
  <si>
    <t>Varsho, Daulton</t>
  </si>
  <si>
    <t>Walker, Christian</t>
  </si>
  <si>
    <t>Burleson, Alec</t>
  </si>
  <si>
    <t>Perez, Salvador</t>
  </si>
  <si>
    <t>Goldschmidt, Paul</t>
  </si>
  <si>
    <t>Garcia, Maikel</t>
  </si>
  <si>
    <t>Benintendi, Andrew</t>
  </si>
  <si>
    <t>Harper, Bryce</t>
  </si>
  <si>
    <t>Freeman, Freddie</t>
  </si>
  <si>
    <t>Langeliers, Shea</t>
  </si>
  <si>
    <t>Taveras, Leody</t>
  </si>
  <si>
    <t>Peña, Jeremy</t>
  </si>
  <si>
    <t>Soto, Juan</t>
  </si>
  <si>
    <t>Winn, Masyn</t>
  </si>
  <si>
    <t>Burger, Jake</t>
  </si>
  <si>
    <t>Winker, Jesse</t>
  </si>
  <si>
    <t>Rafaela, Ceddanne</t>
  </si>
  <si>
    <t>Contreras, William</t>
  </si>
  <si>
    <t>Ozuna, Marcell</t>
  </si>
  <si>
    <t>Carroll, Corbin</t>
  </si>
  <si>
    <t>McMahon, Ryan</t>
  </si>
  <si>
    <t>Cronenworth, Jake</t>
  </si>
  <si>
    <t>India, Jonathan</t>
  </si>
  <si>
    <t>Vierling, Matt</t>
  </si>
  <si>
    <t>Busch, Michael</t>
  </si>
  <si>
    <t>Santana, Carlos</t>
  </si>
  <si>
    <t>France, Ty</t>
  </si>
  <si>
    <t>Turner, Trea</t>
  </si>
  <si>
    <t>Lindor, Francisco</t>
  </si>
  <si>
    <t>McCutchen, Andrew</t>
  </si>
  <si>
    <t>Frelick, Sal</t>
  </si>
  <si>
    <t>Kwan, Steven</t>
  </si>
  <si>
    <t>Bleday, JJ</t>
  </si>
  <si>
    <t>Thomas, Lane</t>
  </si>
  <si>
    <t>Tovar, Ezequiel</t>
  </si>
  <si>
    <t>Volpe, Anthony</t>
  </si>
  <si>
    <t>Nimmo, Brandon</t>
  </si>
  <si>
    <t>Arozarena, Randy</t>
  </si>
  <si>
    <t>Bohm, Alec</t>
  </si>
  <si>
    <t>Suárez, Eugenio</t>
  </si>
  <si>
    <t>Merrill, Jackson</t>
  </si>
  <si>
    <t>Hernández, Teoscar</t>
  </si>
  <si>
    <t>Vaughn, Andrew</t>
  </si>
  <si>
    <t>Raleigh, Cal</t>
  </si>
  <si>
    <t>Turang, Brice</t>
  </si>
  <si>
    <t>Chapman, Matt</t>
  </si>
  <si>
    <t>García, Luis</t>
  </si>
  <si>
    <t>Morel, Christopher</t>
  </si>
  <si>
    <t>Machado, Manny</t>
  </si>
  <si>
    <t>Schwarber, Kyle</t>
  </si>
  <si>
    <t>Hoerner, Nico</t>
  </si>
  <si>
    <t>Hoskins, Rhys</t>
  </si>
  <si>
    <t>Smith, Will</t>
  </si>
  <si>
    <t>De La Cruz, Bryan</t>
  </si>
  <si>
    <t>HR</t>
  </si>
  <si>
    <t>PA</t>
  </si>
  <si>
    <t>HR/PA</t>
  </si>
  <si>
    <t>If Judge plays a full season(&gt;145 games), he is likely to get 600-700 plate appearances</t>
  </si>
  <si>
    <t>Plate Appearances</t>
  </si>
  <si>
    <t>Prob &gt; 40 HR's</t>
  </si>
  <si>
    <t>Mean HR's</t>
  </si>
  <si>
    <t>Prob &gt; 50 HR's</t>
  </si>
  <si>
    <t>2024 Overall Stats</t>
  </si>
  <si>
    <t>2024 Home Stats</t>
  </si>
  <si>
    <t>2024 Away Stats</t>
  </si>
  <si>
    <t>Home</t>
  </si>
  <si>
    <t>Away</t>
  </si>
  <si>
    <t>Each MLB team plays 81 home games and 81 away games; exactly half home and half away.</t>
  </si>
  <si>
    <t>Total</t>
  </si>
  <si>
    <t>We can assume half of PA's are home and half are away</t>
  </si>
  <si>
    <t>2024 vs LHP</t>
  </si>
  <si>
    <t>2024 vs RHP</t>
  </si>
  <si>
    <t>RHP</t>
  </si>
  <si>
    <t>LHP</t>
  </si>
  <si>
    <t>% Total PA</t>
  </si>
  <si>
    <t>% RHP</t>
  </si>
  <si>
    <t>% LHP</t>
  </si>
  <si>
    <t>Judge faces roughly 3/4 right handed pitchers, but we'll use a uniform range between 70 and 80%</t>
  </si>
  <si>
    <t>Mean HR</t>
  </si>
  <si>
    <t>Rk.</t>
  </si>
  <si>
    <t>Team</t>
  </si>
  <si>
    <t>Venue</t>
  </si>
  <si>
    <t>Park Factor</t>
  </si>
  <si>
    <t> Rockies</t>
  </si>
  <si>
    <t>Coors Field</t>
  </si>
  <si>
    <t> Red Sox</t>
  </si>
  <si>
    <t>Fenway Park</t>
  </si>
  <si>
    <t> D-backs</t>
  </si>
  <si>
    <t>Chase Field</t>
  </si>
  <si>
    <t> Reds</t>
  </si>
  <si>
    <t>Great American Ball Park</t>
  </si>
  <si>
    <t> Royals</t>
  </si>
  <si>
    <t>Kauffman Stadium</t>
  </si>
  <si>
    <t> Marlins</t>
  </si>
  <si>
    <t>loanDepot park</t>
  </si>
  <si>
    <t> Twins</t>
  </si>
  <si>
    <t>Target Field</t>
  </si>
  <si>
    <t> Braves</t>
  </si>
  <si>
    <t>Truist Park</t>
  </si>
  <si>
    <t> Angels</t>
  </si>
  <si>
    <t>Angel Stadium</t>
  </si>
  <si>
    <t> Nationals</t>
  </si>
  <si>
    <t>Nationals Park</t>
  </si>
  <si>
    <t> Yankees</t>
  </si>
  <si>
    <t>Yankee Stadium</t>
  </si>
  <si>
    <t> Pirates</t>
  </si>
  <si>
    <t>PNC Park</t>
  </si>
  <si>
    <t> Cardinals</t>
  </si>
  <si>
    <t>Busch Stadium</t>
  </si>
  <si>
    <t> Phillies</t>
  </si>
  <si>
    <t>Citizens Bank Park</t>
  </si>
  <si>
    <t> Dodgers</t>
  </si>
  <si>
    <t>Dodger Stadium</t>
  </si>
  <si>
    <t> Astros</t>
  </si>
  <si>
    <t>Daikin Park</t>
  </si>
  <si>
    <t> Rangers</t>
  </si>
  <si>
    <t>Globe Life Field</t>
  </si>
  <si>
    <t> Orioles</t>
  </si>
  <si>
    <t>Oriole Park at Camden Yards</t>
  </si>
  <si>
    <t> Blue Jays</t>
  </si>
  <si>
    <t>Rogers Centre</t>
  </si>
  <si>
    <t> Padres</t>
  </si>
  <si>
    <t>Petco Park</t>
  </si>
  <si>
    <t> Tigers</t>
  </si>
  <si>
    <t>Comerica Park</t>
  </si>
  <si>
    <t> White Sox</t>
  </si>
  <si>
    <t>Rate Field</t>
  </si>
  <si>
    <t> Mets</t>
  </si>
  <si>
    <t>Citi Field</t>
  </si>
  <si>
    <t> Guardians</t>
  </si>
  <si>
    <t>Progressive Field</t>
  </si>
  <si>
    <t> Brewers</t>
  </si>
  <si>
    <t>American Family Field</t>
  </si>
  <si>
    <t> Giants</t>
  </si>
  <si>
    <t>Oracle Park</t>
  </si>
  <si>
    <t> Cubs</t>
  </si>
  <si>
    <t>Wrigley Field</t>
  </si>
  <si>
    <t> Mariners</t>
  </si>
  <si>
    <t>T-Mobile Park</t>
  </si>
  <si>
    <t>from Baseball Savant</t>
  </si>
  <si>
    <t>From Baseball Savant</t>
  </si>
  <si>
    <t>Gm#</t>
  </si>
  <si>
    <t>Date</t>
  </si>
  <si>
    <t>Tm</t>
  </si>
  <si>
    <t>Opp</t>
  </si>
  <si>
    <t>Thursday, Mar 27</t>
  </si>
  <si>
    <t>NYY</t>
  </si>
  <si>
    <t>MIL</t>
  </si>
  <si>
    <t>Saturday, Mar 29</t>
  </si>
  <si>
    <t>Sunday, Mar 30</t>
  </si>
  <si>
    <t>Tuesday, Apr 1</t>
  </si>
  <si>
    <t>ARI</t>
  </si>
  <si>
    <t>Wednesday, Apr 2</t>
  </si>
  <si>
    <t>Thursday, Apr 3</t>
  </si>
  <si>
    <t>Friday, Apr 4</t>
  </si>
  <si>
    <t>PIT</t>
  </si>
  <si>
    <t>Saturday, Apr 5</t>
  </si>
  <si>
    <t>Sunday, Apr 6</t>
  </si>
  <si>
    <t>Monday, Apr 7</t>
  </si>
  <si>
    <t>DET</t>
  </si>
  <si>
    <t>Tuesday, Apr 8</t>
  </si>
  <si>
    <t>Wednesday, Apr 9</t>
  </si>
  <si>
    <t>Friday, Apr 11</t>
  </si>
  <si>
    <t>SFG</t>
  </si>
  <si>
    <t>Saturday, Apr 12</t>
  </si>
  <si>
    <t>Sunday, Apr 13</t>
  </si>
  <si>
    <t>Monday, Apr 14</t>
  </si>
  <si>
    <t>KCR</t>
  </si>
  <si>
    <t>Tuesday, Apr 15</t>
  </si>
  <si>
    <t>Wednesday, Apr 16</t>
  </si>
  <si>
    <t>Thursday, Apr 17</t>
  </si>
  <si>
    <t>TBR</t>
  </si>
  <si>
    <t>Friday, Apr 18</t>
  </si>
  <si>
    <t>Saturday, Apr 19</t>
  </si>
  <si>
    <t>Sunday, Apr 20</t>
  </si>
  <si>
    <t>Monday, Apr 21</t>
  </si>
  <si>
    <t>CLE</t>
  </si>
  <si>
    <t>Tuesday, Apr 22</t>
  </si>
  <si>
    <t>Wednesday, Apr 23</t>
  </si>
  <si>
    <t>Friday, Apr 25</t>
  </si>
  <si>
    <t>TOR</t>
  </si>
  <si>
    <t>Saturday, Apr 26</t>
  </si>
  <si>
    <t>Sunday, Apr 27</t>
  </si>
  <si>
    <t>Monday, Apr 28</t>
  </si>
  <si>
    <t>BAL</t>
  </si>
  <si>
    <t>Tuesday, Apr 29</t>
  </si>
  <si>
    <t>Wednesday, Apr 30</t>
  </si>
  <si>
    <t>Friday, May 2</t>
  </si>
  <si>
    <t>Saturday, May 3</t>
  </si>
  <si>
    <t>Sunday, May 4</t>
  </si>
  <si>
    <t>Monday, May 5</t>
  </si>
  <si>
    <t>SDP</t>
  </si>
  <si>
    <t>Tuesday, May 6</t>
  </si>
  <si>
    <t>Wednesday, May 7</t>
  </si>
  <si>
    <t>Friday, May 9</t>
  </si>
  <si>
    <t>ATH</t>
  </si>
  <si>
    <t>Saturday, May 10</t>
  </si>
  <si>
    <t>Sunday, May 11</t>
  </si>
  <si>
    <t>Monday, May 12</t>
  </si>
  <si>
    <t>SEA</t>
  </si>
  <si>
    <t>Tuesday, May 13</t>
  </si>
  <si>
    <t>Wednesday, May 14</t>
  </si>
  <si>
    <t>Friday, May 16</t>
  </si>
  <si>
    <t>NYM</t>
  </si>
  <si>
    <t>Saturday, May 17</t>
  </si>
  <si>
    <t>Sunday, May 18</t>
  </si>
  <si>
    <t>Tuesday, May 20</t>
  </si>
  <si>
    <t>TEX</t>
  </si>
  <si>
    <t>Wednesday, May 21</t>
  </si>
  <si>
    <t>Thursday, May 22</t>
  </si>
  <si>
    <t>Friday, May 23</t>
  </si>
  <si>
    <t>COL</t>
  </si>
  <si>
    <t>Saturday, May 24</t>
  </si>
  <si>
    <t>Sunday, May 25</t>
  </si>
  <si>
    <t>Monday, May 26</t>
  </si>
  <si>
    <t>LAA</t>
  </si>
  <si>
    <t>Tuesday, May 27</t>
  </si>
  <si>
    <t>Wednesday, May 28</t>
  </si>
  <si>
    <t>Friday, May 30</t>
  </si>
  <si>
    <t>LAD</t>
  </si>
  <si>
    <t>Saturday, May 31</t>
  </si>
  <si>
    <t>Sunday, Jun 1</t>
  </si>
  <si>
    <t>Tuesday, Jun 3</t>
  </si>
  <si>
    <t>Wednesday, Jun 4</t>
  </si>
  <si>
    <t>Thursday, Jun 5</t>
  </si>
  <si>
    <t>Friday, Jun 6</t>
  </si>
  <si>
    <t>BOS</t>
  </si>
  <si>
    <t>Saturday, Jun 7</t>
  </si>
  <si>
    <t>Sunday, Jun 8</t>
  </si>
  <si>
    <t>Tuesday, Jun 10</t>
  </si>
  <si>
    <t>Wednesday, Jun 11</t>
  </si>
  <si>
    <t>Thursday, Jun 12</t>
  </si>
  <si>
    <t>Friday, Jun 13</t>
  </si>
  <si>
    <t>Saturday, Jun 14</t>
  </si>
  <si>
    <t>Sunday, Jun 15</t>
  </si>
  <si>
    <t>Monday, Jun 16</t>
  </si>
  <si>
    <t>Tuesday, Jun 17</t>
  </si>
  <si>
    <t>Wednesday, Jun 18</t>
  </si>
  <si>
    <t>Thursday, Jun 19</t>
  </si>
  <si>
    <t>Friday, Jun 20</t>
  </si>
  <si>
    <t>Saturday, Jun 21</t>
  </si>
  <si>
    <t>Sunday, Jun 22</t>
  </si>
  <si>
    <t>Monday, Jun 23</t>
  </si>
  <si>
    <t>CIN</t>
  </si>
  <si>
    <t>Tuesday, Jun 24</t>
  </si>
  <si>
    <t>Wednesday, Jun 25</t>
  </si>
  <si>
    <t>Friday, Jun 27</t>
  </si>
  <si>
    <t>Saturday, Jun 28</t>
  </si>
  <si>
    <t>Sunday, Jun 29</t>
  </si>
  <si>
    <t>Monday, Jun 30</t>
  </si>
  <si>
    <t>Tuesday, Jul 1</t>
  </si>
  <si>
    <t>Wednesday, Jul 2</t>
  </si>
  <si>
    <t>Thursday, Jul 3</t>
  </si>
  <si>
    <t>Friday, Jul 4</t>
  </si>
  <si>
    <t>Saturday, Jul 5</t>
  </si>
  <si>
    <t>Sunday, Jul 6</t>
  </si>
  <si>
    <t>Tuesday, Jul 8</t>
  </si>
  <si>
    <t>Wednesday, Jul 9</t>
  </si>
  <si>
    <t>Thursday, Jul 10</t>
  </si>
  <si>
    <t>Friday, Jul 11</t>
  </si>
  <si>
    <t>CHC</t>
  </si>
  <si>
    <t>Saturday, Jul 12</t>
  </si>
  <si>
    <t>Sunday, Jul 13</t>
  </si>
  <si>
    <t>Friday, Jul 18</t>
  </si>
  <si>
    <t>ATL</t>
  </si>
  <si>
    <t>Saturday, Jul 19</t>
  </si>
  <si>
    <t>Sunday, Jul 20</t>
  </si>
  <si>
    <t>Monday, Jul 21</t>
  </si>
  <si>
    <t>Tuesday, Jul 22</t>
  </si>
  <si>
    <t>Wednesday, Jul 23</t>
  </si>
  <si>
    <t>Friday, Jul 25</t>
  </si>
  <si>
    <t>PHI</t>
  </si>
  <si>
    <t>Saturday, Jul 26</t>
  </si>
  <si>
    <t>Sunday, Jul 27</t>
  </si>
  <si>
    <t>Monday, Jul 28</t>
  </si>
  <si>
    <t>Tuesday, Jul 29</t>
  </si>
  <si>
    <t>Wednesday, Jul 30</t>
  </si>
  <si>
    <t>Thursday, Jul 31</t>
  </si>
  <si>
    <t>Friday, Aug 1</t>
  </si>
  <si>
    <t>MIA</t>
  </si>
  <si>
    <t>Saturday, Aug 2</t>
  </si>
  <si>
    <t>Sunday, Aug 3</t>
  </si>
  <si>
    <t>Monday, Aug 4</t>
  </si>
  <si>
    <t>Tuesday, Aug 5</t>
  </si>
  <si>
    <t>Wednesday, Aug 6</t>
  </si>
  <si>
    <t>Friday, Aug 8</t>
  </si>
  <si>
    <t>HOU</t>
  </si>
  <si>
    <t>Saturday, Aug 9</t>
  </si>
  <si>
    <t>Sunday, Aug 10</t>
  </si>
  <si>
    <t>Monday, Aug 11</t>
  </si>
  <si>
    <t>MIN</t>
  </si>
  <si>
    <t>Tuesday, Aug 12</t>
  </si>
  <si>
    <t>Wednesday, Aug 13</t>
  </si>
  <si>
    <t>Friday, Aug 15</t>
  </si>
  <si>
    <t>STL</t>
  </si>
  <si>
    <t>Saturday, Aug 16</t>
  </si>
  <si>
    <t>Sunday, Aug 17</t>
  </si>
  <si>
    <t>Tuesday, Aug 19</t>
  </si>
  <si>
    <t>Wednesday, Aug 20</t>
  </si>
  <si>
    <t>Thursday, Aug 21</t>
  </si>
  <si>
    <t>Friday, Aug 22</t>
  </si>
  <si>
    <t>Saturday, Aug 23</t>
  </si>
  <si>
    <t>Sunday, Aug 24</t>
  </si>
  <si>
    <t>Monday, Aug 25</t>
  </si>
  <si>
    <t>WSN</t>
  </si>
  <si>
    <t>Tuesday, Aug 26</t>
  </si>
  <si>
    <t>Wednesday, Aug 27</t>
  </si>
  <si>
    <t>Thursday, Aug 28</t>
  </si>
  <si>
    <t>CHW</t>
  </si>
  <si>
    <t>Friday, Aug 29</t>
  </si>
  <si>
    <t>Saturday, Aug 30</t>
  </si>
  <si>
    <t>Sunday, Aug 31</t>
  </si>
  <si>
    <t>Tuesday, Sep 2</t>
  </si>
  <si>
    <t>Wednesday, Sep 3</t>
  </si>
  <si>
    <t>Thursday, Sep 4</t>
  </si>
  <si>
    <t>Friday, Sep 5</t>
  </si>
  <si>
    <t>Saturday, Sep 6</t>
  </si>
  <si>
    <t>Sunday, Sep 7</t>
  </si>
  <si>
    <t>Tuesday, Sep 9</t>
  </si>
  <si>
    <t>Wednesday, Sep 10</t>
  </si>
  <si>
    <t>Thursday, Sep 11</t>
  </si>
  <si>
    <t>Friday, Sep 12</t>
  </si>
  <si>
    <t>Saturday, Sep 13</t>
  </si>
  <si>
    <t>Sunday, Sep 14</t>
  </si>
  <si>
    <t>Monday, Sep 15</t>
  </si>
  <si>
    <t>Tuesday, Sep 16</t>
  </si>
  <si>
    <t>Wednesday, Sep 17</t>
  </si>
  <si>
    <t>Thursday, Sep 18</t>
  </si>
  <si>
    <t>Friday, Sep 19</t>
  </si>
  <si>
    <t>Saturday, Sep 20</t>
  </si>
  <si>
    <t>Sunday, Sep 21</t>
  </si>
  <si>
    <t>Tuesday, Sep 23</t>
  </si>
  <si>
    <t>Wednesday, Sep 24</t>
  </si>
  <si>
    <t>Thursday, Sep 25</t>
  </si>
  <si>
    <t>Friday, Sep 26</t>
  </si>
  <si>
    <t>Saturday, Sep 27</t>
  </si>
  <si>
    <t>Sunday, Sep 28</t>
  </si>
  <si>
    <t>Team Initial</t>
  </si>
  <si>
    <t>Home/Away</t>
  </si>
  <si>
    <t>@</t>
  </si>
  <si>
    <t> Rays</t>
  </si>
  <si>
    <t>George M. Steinbrenner Field</t>
  </si>
  <si>
    <t> Athletics</t>
  </si>
  <si>
    <t>Sutter Health Park</t>
  </si>
  <si>
    <t>Park Factors for 2023-2025</t>
  </si>
  <si>
    <t>Note: These are minor league stadiums that have very limited data (just the 2025 season). Park Factors may be not as accurate as the other 28.</t>
  </si>
  <si>
    <t>Expected PA's</t>
  </si>
  <si>
    <t>Total HR's</t>
  </si>
  <si>
    <t xml:space="preserve">Prob of &gt;50 </t>
  </si>
  <si>
    <t>Prob of &gt;40</t>
  </si>
  <si>
    <t>Ballpark</t>
  </si>
  <si>
    <t># of Games</t>
  </si>
  <si>
    <t># of HR's</t>
  </si>
  <si>
    <t>From Baseball Reference</t>
  </si>
  <si>
    <t>NYY 2025 Season</t>
  </si>
  <si>
    <t>per game</t>
  </si>
  <si>
    <t>Rk</t>
  </si>
  <si>
    <t>Gcar</t>
  </si>
  <si>
    <t>Gtm</t>
  </si>
  <si>
    <t>Result</t>
  </si>
  <si>
    <t>Inngs</t>
  </si>
  <si>
    <t>AB</t>
  </si>
  <si>
    <t>R</t>
  </si>
  <si>
    <t>H</t>
  </si>
  <si>
    <t>2B</t>
  </si>
  <si>
    <t>3B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</si>
  <si>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</si>
  <si>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</si>
  <si>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</si>
  <si>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</si>
  <si>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</si>
  <si>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</si>
  <si>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</si>
  <si>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</si>
  <si>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</si>
  <si>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</si>
  <si>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GIDP</t>
  </si>
  <si>
    <t>HBP</t>
  </si>
  <si>
    <t>SH</t>
  </si>
  <si>
    <t>SF</t>
  </si>
  <si>
    <t>IBB</t>
  </si>
  <si>
    <t>aLI</t>
  </si>
  <si>
    <t>WPA</t>
  </si>
  <si>
    <t>acLI</t>
  </si>
  <si>
    <t>cWPA</t>
  </si>
  <si>
    <t>RE24</t>
  </si>
  <si>
    <t>DFS(DK)</t>
  </si>
  <si>
    <t>DFS(FD)</t>
  </si>
  <si>
    <t>BOP</t>
  </si>
  <si>
    <t>Pos</t>
  </si>
  <si>
    <t>W, 5-4</t>
  </si>
  <si>
    <t>CG</t>
  </si>
  <si>
    <t>CF</t>
  </si>
  <si>
    <t>W, 7-1</t>
  </si>
  <si>
    <t>W, 5-3</t>
  </si>
  <si>
    <t>DH</t>
  </si>
  <si>
    <t>W, 4-3</t>
  </si>
  <si>
    <t>W, 5-2</t>
  </si>
  <si>
    <t>L, 0-7</t>
  </si>
  <si>
    <t>W, 6-5 (11)</t>
  </si>
  <si>
    <t>CG(11)</t>
  </si>
  <si>
    <t>L, 0-3</t>
  </si>
  <si>
    <t>W, 9-8</t>
  </si>
  <si>
    <t>W, 8-3</t>
  </si>
  <si>
    <t>W, 7-0</t>
  </si>
  <si>
    <t>W, 3-2</t>
  </si>
  <si>
    <t>L, 2-5</t>
  </si>
  <si>
    <t>2024-04-13 (1)</t>
  </si>
  <si>
    <t>2024-04-13 (2)</t>
  </si>
  <si>
    <t>W, 8-2</t>
  </si>
  <si>
    <t>GS-8</t>
  </si>
  <si>
    <t>L, 7-8 (10)</t>
  </si>
  <si>
    <t>CG(10)</t>
  </si>
  <si>
    <t>L, 1-3</t>
  </si>
  <si>
    <t>L, 4-5</t>
  </si>
  <si>
    <t>W, 6-4</t>
  </si>
  <si>
    <t>L, 0-2 (10)</t>
  </si>
  <si>
    <t>OAK</t>
  </si>
  <si>
    <t>L, 0-2</t>
  </si>
  <si>
    <t>W, 7-3</t>
  </si>
  <si>
    <t>L, 6-7 (11)</t>
  </si>
  <si>
    <t>W, 15-3</t>
  </si>
  <si>
    <t>GS-7</t>
  </si>
  <si>
    <t>W, 15-5</t>
  </si>
  <si>
    <t>LF</t>
  </si>
  <si>
    <t>L, 2-4</t>
  </si>
  <si>
    <t>W, 2-0</t>
  </si>
  <si>
    <t>L, 2-7</t>
  </si>
  <si>
    <t>W, 2-1</t>
  </si>
  <si>
    <t>W, 5-2 (8)</t>
  </si>
  <si>
    <t>CG(8)</t>
  </si>
  <si>
    <t>W, 10-3</t>
  </si>
  <si>
    <t>W, 9-4</t>
  </si>
  <si>
    <t>L, 3-4</t>
  </si>
  <si>
    <t>W, 10-6</t>
  </si>
  <si>
    <t>W, 5-1</t>
  </si>
  <si>
    <t>W, 4-0</t>
  </si>
  <si>
    <t>W, 5-0</t>
  </si>
  <si>
    <t>W, 4-2</t>
  </si>
  <si>
    <t>W, 6-1</t>
  </si>
  <si>
    <t>W, 7-2</t>
  </si>
  <si>
    <t>L, 3-6</t>
  </si>
  <si>
    <t>W, 8-0</t>
  </si>
  <si>
    <t>GS-9</t>
  </si>
  <si>
    <t>W, 4-1</t>
  </si>
  <si>
    <t>W, 6-2</t>
  </si>
  <si>
    <t>W, 7-5</t>
  </si>
  <si>
    <t>W, 9-5</t>
  </si>
  <si>
    <t>W, 8-5</t>
  </si>
  <si>
    <t>RF LF</t>
  </si>
  <si>
    <t>L, 1-2 (11)</t>
  </si>
  <si>
    <t>RF</t>
  </si>
  <si>
    <t>L, 3-11</t>
  </si>
  <si>
    <t>W, 10-1</t>
  </si>
  <si>
    <t>W, 11-5</t>
  </si>
  <si>
    <t>W, 8-1</t>
  </si>
  <si>
    <t>L, 4-8</t>
  </si>
  <si>
    <t>L, 3-9</t>
  </si>
  <si>
    <t>GS-4</t>
  </si>
  <si>
    <t>L, 5-17</t>
  </si>
  <si>
    <t>L, 1-8</t>
  </si>
  <si>
    <t>L, 7-9</t>
  </si>
  <si>
    <t>L, 2-12</t>
  </si>
  <si>
    <t>L, 2-9</t>
  </si>
  <si>
    <t>W, 16-5</t>
  </si>
  <si>
    <t>L, 2-3</t>
  </si>
  <si>
    <t>L, 3-5 (10)</t>
  </si>
  <si>
    <t>W, 14-4</t>
  </si>
  <si>
    <t>L, 3-5</t>
  </si>
  <si>
    <t>L, 5-6</t>
  </si>
  <si>
    <t>L, 1-9</t>
  </si>
  <si>
    <t>L, 4-6</t>
  </si>
  <si>
    <t>W, 9-1</t>
  </si>
  <si>
    <t>L, 3-12</t>
  </si>
  <si>
    <t>W, 11-8 (10)</t>
  </si>
  <si>
    <t>W, 7-6 (12)</t>
  </si>
  <si>
    <t>CG(12)</t>
  </si>
  <si>
    <t>W, 6-5</t>
  </si>
  <si>
    <t>L, 5-8</t>
  </si>
  <si>
    <t>W, 4-3 (10)</t>
  </si>
  <si>
    <t>2024-08-07 (1)</t>
  </si>
  <si>
    <t>2024-08-07 (2)</t>
  </si>
  <si>
    <t>L, 2-8</t>
  </si>
  <si>
    <t>L, 4-9</t>
  </si>
  <si>
    <t>2024-08-10 (1)</t>
  </si>
  <si>
    <t>2024-08-10 (2)</t>
  </si>
  <si>
    <t>W, 8-7</t>
  </si>
  <si>
    <t>W, 10-2</t>
  </si>
  <si>
    <t>W, 3-0</t>
  </si>
  <si>
    <t>L, 0-4</t>
  </si>
  <si>
    <t>L, 2-3 (10)</t>
  </si>
  <si>
    <t>L, 5-9 (12)</t>
  </si>
  <si>
    <t>W, 6-0</t>
  </si>
  <si>
    <t>W, 6-3</t>
  </si>
  <si>
    <t>L, 7-14</t>
  </si>
  <si>
    <t>W, 8-4</t>
  </si>
  <si>
    <t>L, 4-7</t>
  </si>
  <si>
    <t>L, 6-10</t>
  </si>
  <si>
    <t>L, 1-2</t>
  </si>
  <si>
    <t>W, 10-4</t>
  </si>
  <si>
    <t>L, 0-5</t>
  </si>
  <si>
    <t>W, 4-3 (11)</t>
  </si>
  <si>
    <t>W, 2-1 (10)</t>
  </si>
  <si>
    <t>L, 1-7</t>
  </si>
  <si>
    <t>W, 11-2</t>
  </si>
  <si>
    <t>W, 4-2 (10)</t>
  </si>
  <si>
    <t>W, 10-0</t>
  </si>
  <si>
    <t>W, 7-4</t>
  </si>
  <si>
    <t>Grand Total</t>
  </si>
  <si>
    <t># of PA's</t>
  </si>
  <si>
    <t>% of Games</t>
  </si>
  <si>
    <t>PA Probabilities</t>
  </si>
  <si>
    <t>`</t>
  </si>
  <si>
    <t>Totals</t>
  </si>
  <si>
    <t>Simple Totals</t>
  </si>
  <si>
    <t>Simple</t>
  </si>
  <si>
    <t>Home/Away Totals</t>
  </si>
  <si>
    <t>LHP/RHP Totals</t>
  </si>
  <si>
    <t>Ballpark Factor Totals</t>
  </si>
  <si>
    <t>Summary of Analyses</t>
  </si>
  <si>
    <t>Uses Judge's 2024 HR/PA rate as a probability.</t>
  </si>
  <si>
    <t>Binomial Distribution to estimate the number of HR's in a season</t>
  </si>
  <si>
    <t>Expected HR/PA</t>
  </si>
  <si>
    <t>LHP vs RHP</t>
  </si>
  <si>
    <t>Home vs. Away</t>
  </si>
  <si>
    <t>Ballpark Factor</t>
  </si>
  <si>
    <t>2024 Totals</t>
  </si>
  <si>
    <t>Breaks up Judge's HR/PA rate by Home or Away games.</t>
  </si>
  <si>
    <t>Uniform distribution of PA's between 600 and 700, then divided by two from Home and Away.</t>
  </si>
  <si>
    <t>Binomial distribution for the number of HR's home and away.</t>
  </si>
  <si>
    <t>Breaks up HR/PA rate by LHP or RHP.</t>
  </si>
  <si>
    <t>Uniform distribution of PA's between 600 and 700, 25% of which are against LHP.</t>
  </si>
  <si>
    <t>Binomial distribution to estimate the number of HR's off of LHP and RHP.</t>
  </si>
  <si>
    <t>Breaks down the NYY 2025 schedule by Ballpark, manipulates Judge's HR/PA rate by Baseball Savant's Ballpark Factor.</t>
  </si>
  <si>
    <t>Uses Judge's average of 4.45 PA/G to estimate number of PA's at each ballpark.</t>
  </si>
  <si>
    <t>Binomial distribution to estimate number of HR's at each ballpark.</t>
  </si>
  <si>
    <t>* The Tampa Bay Rays and Athletics are playing at minor league parks that have limited data to create a ballpark factor. The Rays are in the same division as the Yankees, thus this is a slight inconsistency here.</t>
  </si>
  <si>
    <t>Uniform distribution of PA's between 600 and 700, to estimate a full season of PA's, but can also account for some time missed for injuries, etc.</t>
  </si>
  <si>
    <t>hr/pa</t>
  </si>
  <si>
    <t>Lower 95% CI</t>
  </si>
  <si>
    <t>Upper 95% CI</t>
  </si>
  <si>
    <t>Thursday, Mar 28</t>
  </si>
  <si>
    <t>Friday, Mar 29</t>
  </si>
  <si>
    <t>Saturday, Mar 30</t>
  </si>
  <si>
    <t>Sunday, Mar 31</t>
  </si>
  <si>
    <t>Monday, Apr 1</t>
  </si>
  <si>
    <t>Tuesday, Apr 2</t>
  </si>
  <si>
    <t>Wednesday, Apr 3</t>
  </si>
  <si>
    <t>Friday, Apr 5</t>
  </si>
  <si>
    <t>Saturday, Apr 6</t>
  </si>
  <si>
    <t>Sunday, Apr 7</t>
  </si>
  <si>
    <t>Monday, Apr 8</t>
  </si>
  <si>
    <t>Tuesday, Apr 9</t>
  </si>
  <si>
    <t>Wednesday, Apr 10</t>
  </si>
  <si>
    <t>Saturday, Apr 13 (1)</t>
  </si>
  <si>
    <t>Saturday, Apr 13 (2)</t>
  </si>
  <si>
    <t>Sunday, Apr 14</t>
  </si>
  <si>
    <t>Monday, Apr 15</t>
  </si>
  <si>
    <t>Tuesday, Apr 16</t>
  </si>
  <si>
    <t>Wednesday, Apr 17</t>
  </si>
  <si>
    <t>Friday, Apr 19</t>
  </si>
  <si>
    <t>Saturday, Apr 20</t>
  </si>
  <si>
    <t>Sunday, Apr 21</t>
  </si>
  <si>
    <t>Monday, Apr 22</t>
  </si>
  <si>
    <t>Tuesday, Apr 23</t>
  </si>
  <si>
    <t>Wednesday, Apr 24</t>
  </si>
  <si>
    <t>Thursday, Apr 25</t>
  </si>
  <si>
    <t>Friday, Apr 26</t>
  </si>
  <si>
    <t>Saturday, Apr 27</t>
  </si>
  <si>
    <t>Sunday, Apr 28</t>
  </si>
  <si>
    <t>Monday, Apr 29</t>
  </si>
  <si>
    <t>Tuesday, Apr 30</t>
  </si>
  <si>
    <t>Wednesday, May 1</t>
  </si>
  <si>
    <t>Thursday, May 2</t>
  </si>
  <si>
    <t>Friday, May 3</t>
  </si>
  <si>
    <t>Saturday, May 4</t>
  </si>
  <si>
    <t>Sunday, May 5</t>
  </si>
  <si>
    <t>Tuesday, May 7</t>
  </si>
  <si>
    <t>Wednesday, May 8</t>
  </si>
  <si>
    <t>Thursday, May 9</t>
  </si>
  <si>
    <t>Friday, May 10</t>
  </si>
  <si>
    <t>Saturday, May 11</t>
  </si>
  <si>
    <t>Sunday, May 12</t>
  </si>
  <si>
    <t>Tuesday, May 14</t>
  </si>
  <si>
    <t>Wednesday, May 15</t>
  </si>
  <si>
    <t>Thursday, May 16</t>
  </si>
  <si>
    <t>Friday, May 17</t>
  </si>
  <si>
    <t>Saturday, May 18</t>
  </si>
  <si>
    <t>Sunday, May 19</t>
  </si>
  <si>
    <t>Monday, May 20</t>
  </si>
  <si>
    <t>Tuesday, May 21</t>
  </si>
  <si>
    <t>Wednesday, May 22</t>
  </si>
  <si>
    <t>Thursday, May 23</t>
  </si>
  <si>
    <t>Friday, May 24</t>
  </si>
  <si>
    <t>Saturday, May 25</t>
  </si>
  <si>
    <t>Sunday, May 26</t>
  </si>
  <si>
    <t>Tuesday, May 28</t>
  </si>
  <si>
    <t>Wednesday, May 29</t>
  </si>
  <si>
    <t>Thursday, May 30</t>
  </si>
  <si>
    <t>Friday, May 31</t>
  </si>
  <si>
    <t>Saturday, Jun 1</t>
  </si>
  <si>
    <t>Sunday, Jun 2</t>
  </si>
  <si>
    <t>Tuesday, Jun 4</t>
  </si>
  <si>
    <t>Wednesday, Jun 5</t>
  </si>
  <si>
    <t>Thursday, Jun 6</t>
  </si>
  <si>
    <t>Friday, Jun 7</t>
  </si>
  <si>
    <t>Saturday, Jun 8</t>
  </si>
  <si>
    <t>Sunday, Jun 9</t>
  </si>
  <si>
    <t>Monday, Jun 10</t>
  </si>
  <si>
    <t>Tuesday, Jun 11</t>
  </si>
  <si>
    <t>Wednesday, Jun 12</t>
  </si>
  <si>
    <t>Thursday, Jun 13</t>
  </si>
  <si>
    <t>Friday, Jun 14</t>
  </si>
  <si>
    <t>Saturday, Jun 15</t>
  </si>
  <si>
    <t>Sunday, Jun 16</t>
  </si>
  <si>
    <t>Tuesday, Jun 18</t>
  </si>
  <si>
    <t>Wednesday, Jun 19</t>
  </si>
  <si>
    <t>Thursday, Jun 20</t>
  </si>
  <si>
    <t>Friday, Jun 21</t>
  </si>
  <si>
    <t>Saturday, Jun 22</t>
  </si>
  <si>
    <t>Sunday, Jun 23</t>
  </si>
  <si>
    <t>Tuesday, Jun 25</t>
  </si>
  <si>
    <t>Wednesday, Jun 26</t>
  </si>
  <si>
    <t>Thursday, Jun 27</t>
  </si>
  <si>
    <t>Friday, Jun 28</t>
  </si>
  <si>
    <t>Saturday, Jun 29</t>
  </si>
  <si>
    <t>Sunday, Jun 30</t>
  </si>
  <si>
    <t>Tuesday, Jul 2</t>
  </si>
  <si>
    <t>Wednesday, Jul 3</t>
  </si>
  <si>
    <t>Thursday, Jul 4</t>
  </si>
  <si>
    <t>Friday, Jul 5</t>
  </si>
  <si>
    <t>Saturday, Jul 6</t>
  </si>
  <si>
    <t>Sunday, Jul 7</t>
  </si>
  <si>
    <t>Tuesday, Jul 9</t>
  </si>
  <si>
    <t>Wednesday, Jul 10</t>
  </si>
  <si>
    <t>Thursday, Jul 11</t>
  </si>
  <si>
    <t>Friday, Jul 12</t>
  </si>
  <si>
    <t>Saturday, Jul 13</t>
  </si>
  <si>
    <t>Sunday, Jul 14</t>
  </si>
  <si>
    <t>Friday, Jul 19</t>
  </si>
  <si>
    <t>Saturday, Jul 20</t>
  </si>
  <si>
    <t>Sunday, Jul 21</t>
  </si>
  <si>
    <t>Monday, Jul 22</t>
  </si>
  <si>
    <t>Tuesday, Jul 23</t>
  </si>
  <si>
    <t>Wednesday, Jul 24</t>
  </si>
  <si>
    <t>Friday, Jul 26</t>
  </si>
  <si>
    <t>Saturday, Jul 27</t>
  </si>
  <si>
    <t>Sunday, Jul 28</t>
  </si>
  <si>
    <t>Monday, Jul 29</t>
  </si>
  <si>
    <t>Tuesday, Jul 30</t>
  </si>
  <si>
    <t>Wednesday, Jul 31</t>
  </si>
  <si>
    <t>Friday, Aug 2</t>
  </si>
  <si>
    <t>Saturday, Aug 3</t>
  </si>
  <si>
    <t>Sunday, Aug 4</t>
  </si>
  <si>
    <t>Wednesday, Aug 7 (1)</t>
  </si>
  <si>
    <t>Wednesday, Aug 7 (2)</t>
  </si>
  <si>
    <t>Thursday, Aug 8</t>
  </si>
  <si>
    <t>Saturday, Aug 10 (1)</t>
  </si>
  <si>
    <t>Saturday, Aug 10 (2)</t>
  </si>
  <si>
    <t>Sunday, Aug 11</t>
  </si>
  <si>
    <t>Monday, Aug 12</t>
  </si>
  <si>
    <t>Tuesday, Aug 13</t>
  </si>
  <si>
    <t>Wednesday, Aug 14</t>
  </si>
  <si>
    <t>Friday, Aug 16</t>
  </si>
  <si>
    <t>Saturday, Aug 17</t>
  </si>
  <si>
    <t>Sunday, Aug 18</t>
  </si>
  <si>
    <t>Tuesday, Aug 20</t>
  </si>
  <si>
    <t>Wednesday, Aug 21</t>
  </si>
  <si>
    <t>Thursday, Aug 22</t>
  </si>
  <si>
    <t>Friday, Aug 23</t>
  </si>
  <si>
    <t>Saturday, Aug 24</t>
  </si>
  <si>
    <t>Sunday, Aug 25</t>
  </si>
  <si>
    <t>Monday, Aug 26</t>
  </si>
  <si>
    <t>Tuesday, Aug 27</t>
  </si>
  <si>
    <t>Wednesday, Aug 28</t>
  </si>
  <si>
    <t>Friday, Aug 30</t>
  </si>
  <si>
    <t>Saturday, Aug 31</t>
  </si>
  <si>
    <t>Sunday, Sep 1</t>
  </si>
  <si>
    <t>Monday, Sep 2</t>
  </si>
  <si>
    <t>Tuesday, Sep 3</t>
  </si>
  <si>
    <t>Wednesday, Sep 4</t>
  </si>
  <si>
    <t>Friday, Sep 6</t>
  </si>
  <si>
    <t>Saturday, Sep 7</t>
  </si>
  <si>
    <t>Sunday, Sep 8</t>
  </si>
  <si>
    <t>Monday, Sep 9</t>
  </si>
  <si>
    <t>Tuesday, Sep 10</t>
  </si>
  <si>
    <t>Wednesday, Sep 11</t>
  </si>
  <si>
    <t>Thursday, Sep 12</t>
  </si>
  <si>
    <t>Friday, Sep 13</t>
  </si>
  <si>
    <t>Saturday, Sep 14</t>
  </si>
  <si>
    <t>Sunday, Sep 15</t>
  </si>
  <si>
    <t>Tuesday, Sep 17</t>
  </si>
  <si>
    <t>Wednesday, Sep 18</t>
  </si>
  <si>
    <t>Thursday, Sep 19</t>
  </si>
  <si>
    <t>Friday, Sep 20</t>
  </si>
  <si>
    <t>Saturday, Sep 21</t>
  </si>
  <si>
    <t>Sunday, Sep 22</t>
  </si>
  <si>
    <t>Tuesday, Sep 24</t>
  </si>
  <si>
    <t>Wednesday, Sep 25</t>
  </si>
  <si>
    <t>Thursday, Sep 26</t>
  </si>
  <si>
    <t>Friday, Sep 27</t>
  </si>
  <si>
    <t>Saturday, Sep 28</t>
  </si>
  <si>
    <t>Sunday, Sep 29</t>
  </si>
  <si>
    <t># of Games ('25)</t>
  </si>
  <si>
    <t># of Games ('24)</t>
  </si>
  <si>
    <t>∆G</t>
  </si>
  <si>
    <t>Notice how there are more games being played in the top half of the Ballpark Factor list in 2025 compared to 2024 (∆G column)</t>
  </si>
  <si>
    <t>* Adjusted so HR/PA is the average at Yankee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</si>
</sst>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theme="1"/>
      <name val="Helvetica Neue"/>
      <family val="2"/>
    </font>
    <font>
      <sz val="14"/>
      <color theme="1"/>
      <name val="Roboto Condensed"/>
    </font>
    <font>
      <u/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rgb="FF000000"/>
      <name val="Aptos Narrow"/>
      <scheme val="minor"/>
    </font>
    <font>
      <b/>
      <i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i/>
      <sz val="14"/>
      <color theme="1"/>
      <name val="Roboto Condensed"/>
    </font>
    <font>
      <b/>
      <i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0" fontId="0" fillId="0" borderId="23" xfId="42" applyNumberFormat="1" applyFont="1" applyBorder="1"/>
    <xf numFmtId="9" fontId="0" fillId="0" borderId="0" xfId="42" applyFont="1"/>
    <xf numFmtId="0" fontId="18" fillId="0" borderId="0" xfId="0" applyFont="1" applyAlignment="1">
      <alignment horizontal="center"/>
    </xf>
    <xf numFmtId="10" fontId="0" fillId="0" borderId="0" xfId="42" applyNumberFormat="1" applyFont="1" applyBorder="1"/>
    <xf numFmtId="0" fontId="20" fillId="0" borderId="0" xfId="0" applyFont="1"/>
    <xf numFmtId="0" fontId="18" fillId="0" borderId="0" xfId="0" applyFont="1"/>
    <xf numFmtId="9" fontId="0" fillId="0" borderId="22" xfId="42" applyFont="1" applyBorder="1"/>
    <xf numFmtId="10" fontId="0" fillId="0" borderId="0" xfId="42" applyNumberFormat="1" applyFont="1"/>
    <xf numFmtId="0" fontId="21" fillId="0" borderId="23" xfId="0" applyFont="1" applyBorder="1"/>
    <xf numFmtId="0" fontId="22" fillId="0" borderId="23" xfId="0" applyFont="1" applyBorder="1"/>
    <xf numFmtId="0" fontId="23" fillId="0" borderId="23" xfId="43" applyFont="1" applyBorder="1"/>
    <xf numFmtId="0" fontId="22" fillId="0" borderId="12" xfId="0" applyFont="1" applyBorder="1"/>
    <xf numFmtId="0" fontId="22" fillId="0" borderId="14" xfId="0" applyFont="1" applyBorder="1"/>
    <xf numFmtId="0" fontId="22" fillId="0" borderId="17" xfId="0" applyFont="1" applyBorder="1"/>
    <xf numFmtId="0" fontId="21" fillId="0" borderId="21" xfId="0" applyFont="1" applyBorder="1"/>
    <xf numFmtId="0" fontId="21" fillId="0" borderId="22" xfId="0" applyFont="1" applyBorder="1"/>
    <xf numFmtId="0" fontId="22" fillId="0" borderId="21" xfId="0" applyFont="1" applyBorder="1"/>
    <xf numFmtId="0" fontId="22" fillId="0" borderId="22" xfId="0" applyFont="1" applyBorder="1"/>
    <xf numFmtId="0" fontId="23" fillId="0" borderId="21" xfId="43" applyFont="1" applyBorder="1"/>
    <xf numFmtId="0" fontId="23" fillId="0" borderId="22" xfId="43" applyFont="1" applyBorder="1"/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5" fillId="0" borderId="21" xfId="0" applyFont="1" applyBorder="1" applyAlignment="1">
      <alignment wrapText="1"/>
    </xf>
    <xf numFmtId="0" fontId="25" fillId="0" borderId="22" xfId="0" applyFont="1" applyBorder="1" applyAlignment="1">
      <alignment wrapText="1"/>
    </xf>
    <xf numFmtId="0" fontId="25" fillId="0" borderId="23" xfId="0" applyFont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25" fillId="0" borderId="10" xfId="0" applyFont="1" applyBorder="1" applyAlignment="1">
      <alignment wrapText="1"/>
    </xf>
    <xf numFmtId="0" fontId="25" fillId="0" borderId="13" xfId="0" applyFont="1" applyBorder="1" applyAlignment="1">
      <alignment wrapText="1"/>
    </xf>
    <xf numFmtId="1" fontId="0" fillId="0" borderId="0" xfId="0" applyNumberFormat="1"/>
    <xf numFmtId="0" fontId="18" fillId="0" borderId="18" xfId="0" applyFont="1" applyBorder="1" applyAlignment="1">
      <alignment horizontal="center" vertical="center"/>
    </xf>
    <xf numFmtId="0" fontId="23" fillId="0" borderId="10" xfId="43" applyFont="1" applyBorder="1"/>
    <xf numFmtId="0" fontId="23" fillId="0" borderId="13" xfId="43" applyFont="1" applyBorder="1"/>
    <xf numFmtId="0" fontId="23" fillId="0" borderId="15" xfId="43" applyFont="1" applyBorder="1"/>
    <xf numFmtId="0" fontId="18" fillId="0" borderId="21" xfId="0" applyFont="1" applyBorder="1" applyAlignment="1">
      <alignment horizontal="center" vertical="center"/>
    </xf>
    <xf numFmtId="0" fontId="27" fillId="0" borderId="0" xfId="0" applyFont="1"/>
    <xf numFmtId="0" fontId="26" fillId="0" borderId="0" xfId="0" applyFont="1"/>
    <xf numFmtId="10" fontId="0" fillId="0" borderId="0" xfId="0" applyNumberFormat="1"/>
    <xf numFmtId="10" fontId="26" fillId="0" borderId="0" xfId="0" applyNumberFormat="1" applyFont="1"/>
    <xf numFmtId="0" fontId="2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20" fillId="0" borderId="12" xfId="0" applyNumberFormat="1" applyFont="1" applyBorder="1"/>
    <xf numFmtId="10" fontId="20" fillId="0" borderId="14" xfId="0" applyNumberFormat="1" applyFont="1" applyBorder="1"/>
    <xf numFmtId="10" fontId="20" fillId="0" borderId="17" xfId="0" applyNumberFormat="1" applyFont="1" applyBorder="1"/>
    <xf numFmtId="0" fontId="29" fillId="0" borderId="18" xfId="0" applyFont="1" applyBorder="1" applyAlignment="1">
      <alignment horizontal="center" vertical="center"/>
    </xf>
    <xf numFmtId="0" fontId="20" fillId="0" borderId="21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20" fillId="0" borderId="21" xfId="0" applyFont="1" applyBorder="1"/>
    <xf numFmtId="0" fontId="20" fillId="0" borderId="22" xfId="0" applyFont="1" applyBorder="1"/>
    <xf numFmtId="0" fontId="20" fillId="0" borderId="23" xfId="0" applyFont="1" applyBorder="1"/>
    <xf numFmtId="0" fontId="0" fillId="0" borderId="18" xfId="0" applyBorder="1"/>
    <xf numFmtId="0" fontId="0" fillId="0" borderId="27" xfId="0" applyBorder="1"/>
    <xf numFmtId="0" fontId="0" fillId="0" borderId="20" xfId="0" applyBorder="1"/>
    <xf numFmtId="1" fontId="0" fillId="0" borderId="21" xfId="0" applyNumberFormat="1" applyBorder="1"/>
    <xf numFmtId="10" fontId="0" fillId="0" borderId="22" xfId="42" applyNumberFormat="1" applyFont="1" applyBorder="1"/>
    <xf numFmtId="0" fontId="25" fillId="0" borderId="0" xfId="0" applyFont="1"/>
    <xf numFmtId="0" fontId="25" fillId="0" borderId="0" xfId="0" applyFont="1" applyAlignment="1">
      <alignment wrapText="1"/>
    </xf>
    <xf numFmtId="0" fontId="30" fillId="0" borderId="18" xfId="0" applyFont="1" applyBorder="1" applyAlignment="1">
      <alignment horizontal="center" vertical="center"/>
    </xf>
    <xf numFmtId="14" fontId="25" fillId="0" borderId="21" xfId="0" applyNumberFormat="1" applyFont="1" applyBorder="1" applyAlignment="1">
      <alignment wrapText="1"/>
    </xf>
    <xf numFmtId="14" fontId="25" fillId="0" borderId="22" xfId="0" applyNumberFormat="1" applyFont="1" applyBorder="1" applyAlignment="1">
      <alignment wrapText="1"/>
    </xf>
    <xf numFmtId="14" fontId="25" fillId="0" borderId="23" xfId="0" applyNumberFormat="1" applyFont="1" applyBorder="1" applyAlignment="1">
      <alignment wrapText="1"/>
    </xf>
    <xf numFmtId="10" fontId="25" fillId="0" borderId="21" xfId="0" applyNumberFormat="1" applyFont="1" applyBorder="1" applyAlignment="1">
      <alignment wrapText="1"/>
    </xf>
    <xf numFmtId="10" fontId="25" fillId="0" borderId="22" xfId="0" applyNumberFormat="1" applyFont="1" applyBorder="1" applyAlignment="1">
      <alignment wrapText="1"/>
    </xf>
    <xf numFmtId="10" fontId="25" fillId="0" borderId="23" xfId="0" applyNumberFormat="1" applyFont="1" applyBorder="1" applyAlignment="1">
      <alignment wrapText="1"/>
    </xf>
    <xf numFmtId="0" fontId="31" fillId="0" borderId="18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9" fontId="0" fillId="0" borderId="21" xfId="42" applyFont="1" applyBorder="1"/>
    <xf numFmtId="0" fontId="0" fillId="33" borderId="22" xfId="0" applyFill="1" applyBorder="1"/>
    <xf numFmtId="10" fontId="0" fillId="0" borderId="22" xfId="42" applyNumberFormat="1" applyFont="1" applyFill="1" applyBorder="1"/>
    <xf numFmtId="10" fontId="0" fillId="0" borderId="23" xfId="42" applyNumberFormat="1" applyFont="1" applyFill="1" applyBorder="1"/>
    <xf numFmtId="1" fontId="0" fillId="33" borderId="22" xfId="0" applyNumberFormat="1" applyFill="1" applyBorder="1"/>
    <xf numFmtId="0" fontId="18" fillId="0" borderId="2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34" borderId="28" xfId="0" applyFont="1" applyFill="1" applyBorder="1" applyAlignment="1">
      <alignment horizontal="center" vertical="center"/>
    </xf>
    <xf numFmtId="0" fontId="0" fillId="0" borderId="19" xfId="0" applyBorder="1"/>
    <xf numFmtId="10" fontId="0" fillId="0" borderId="22" xfId="42" applyNumberFormat="1" applyFont="1" applyBorder="1" applyAlignment="1">
      <alignment horizontal="center" vertical="center"/>
    </xf>
    <xf numFmtId="10" fontId="0" fillId="0" borderId="23" xfId="42" applyNumberFormat="1" applyFon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wrapText="1"/>
    </xf>
    <xf numFmtId="0" fontId="24" fillId="0" borderId="0" xfId="0" applyFont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10" fontId="0" fillId="0" borderId="0" xfId="42" applyNumberFormat="1" applyFont="1" applyBorder="1" applyAlignment="1">
      <alignment horizontal="center" vertical="center"/>
    </xf>
    <xf numFmtId="0" fontId="1" fillId="0" borderId="10" xfId="43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1" fillId="0" borderId="13" xfId="43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1" fillId="0" borderId="21" xfId="42" applyNumberFormat="1" applyFont="1" applyBorder="1" applyAlignment="1">
      <alignment horizontal="center" vertical="center"/>
    </xf>
    <xf numFmtId="10" fontId="1" fillId="0" borderId="22" xfId="42" applyNumberFormat="1" applyFont="1" applyBorder="1" applyAlignment="1">
      <alignment horizontal="center" vertical="center"/>
    </xf>
    <xf numFmtId="10" fontId="1" fillId="0" borderId="23" xfId="42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FAFA77F6-E921-41B6-2DD5-7EF4174042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76200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1985D50C-B3F0-3520-6917-A67A6C39D17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76200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36985E4D-A1E7-673B-ED32-D21996AEDBCA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76200</xdr:rowOff>
    </xdr:to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C602BC9A-400A-336F-A884-73D296FEC2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76200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75377AFD-ECD1-3A45-4167-C8AFC58670C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76200</xdr:rowOff>
    </xdr:to>
    <xdr:sp macro="" textlink="">
      <xdr:nvSpPr>
        <xdr:cNvPr id="6150" name="AutoShape 6">
          <a:extLst>
            <a:ext uri="{FF2B5EF4-FFF2-40B4-BE49-F238E27FC236}">
              <a16:creationId xmlns:a16="http://schemas.microsoft.com/office/drawing/2014/main" id="{ADBB2387-F658-CB2E-51F4-BFB576D6A9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76200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88CCDEF3-1D83-D036-F182-C5A6769C66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76200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7D5D4888-E312-DBE6-65BA-253DBCEB8A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76200</xdr:rowOff>
    </xdr:to>
    <xdr:sp macro="" textlink="">
      <xdr:nvSpPr>
        <xdr:cNvPr id="6153" name="AutoShape 9">
          <a:extLst>
            <a:ext uri="{FF2B5EF4-FFF2-40B4-BE49-F238E27FC236}">
              <a16:creationId xmlns:a16="http://schemas.microsoft.com/office/drawing/2014/main" id="{06BB8198-933F-F09A-3CDD-60A7AB8A95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76200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3D6E63A4-A911-4318-58E3-2DC21E502B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76200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5B883006-0BEB-E776-21FD-6A73B9A39D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76200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AE68FB08-143C-2813-3227-5A2C30B4A2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76200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F0F01527-F280-BA96-4252-BC2B4E22F2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76200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73A1DCE3-CEB8-57B6-C6C8-E325C2812A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5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76200</xdr:rowOff>
    </xdr:to>
    <xdr:sp macro="" textlink="">
      <xdr:nvSpPr>
        <xdr:cNvPr id="6159" name="AutoShape 15">
          <a:extLst>
            <a:ext uri="{FF2B5EF4-FFF2-40B4-BE49-F238E27FC236}">
              <a16:creationId xmlns:a16="http://schemas.microsoft.com/office/drawing/2014/main" id="{C38D3C69-ACAC-2D75-B142-E00BA5258ED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76200</xdr:rowOff>
    </xdr:to>
    <xdr:sp macro="" textlink="">
      <xdr:nvSpPr>
        <xdr:cNvPr id="6160" name="AutoShape 16">
          <a:extLst>
            <a:ext uri="{FF2B5EF4-FFF2-40B4-BE49-F238E27FC236}">
              <a16:creationId xmlns:a16="http://schemas.microsoft.com/office/drawing/2014/main" id="{EC9ACB2B-1D16-A475-1CE4-1F3789D011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76200</xdr:rowOff>
    </xdr:to>
    <xdr:sp macro="" textlink="">
      <xdr:nvSpPr>
        <xdr:cNvPr id="6161" name="AutoShape 17">
          <a:extLst>
            <a:ext uri="{FF2B5EF4-FFF2-40B4-BE49-F238E27FC236}">
              <a16:creationId xmlns:a16="http://schemas.microsoft.com/office/drawing/2014/main" id="{B1B145DC-F1B9-9C6E-61B8-1D75C7D39C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76200</xdr:rowOff>
    </xdr:to>
    <xdr:sp macro="" textlink="">
      <xdr:nvSpPr>
        <xdr:cNvPr id="6162" name="AutoShape 18">
          <a:extLst>
            <a:ext uri="{FF2B5EF4-FFF2-40B4-BE49-F238E27FC236}">
              <a16:creationId xmlns:a16="http://schemas.microsoft.com/office/drawing/2014/main" id="{04D97EEE-B3B2-F604-0D9D-2341BA39C5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76200</xdr:rowOff>
    </xdr:to>
    <xdr:sp macro="" textlink="">
      <xdr:nvSpPr>
        <xdr:cNvPr id="6163" name="AutoShape 19">
          <a:extLst>
            <a:ext uri="{FF2B5EF4-FFF2-40B4-BE49-F238E27FC236}">
              <a16:creationId xmlns:a16="http://schemas.microsoft.com/office/drawing/2014/main" id="{C05E1812-FBF3-8A3A-F9D4-5C7BD70E6E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76200</xdr:rowOff>
    </xdr:to>
    <xdr:sp macro="" textlink="">
      <xdr:nvSpPr>
        <xdr:cNvPr id="6164" name="AutoShape 20">
          <a:extLst>
            <a:ext uri="{FF2B5EF4-FFF2-40B4-BE49-F238E27FC236}">
              <a16:creationId xmlns:a16="http://schemas.microsoft.com/office/drawing/2014/main" id="{ACDB37E8-6506-C026-BEDD-621E798B5D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76200</xdr:rowOff>
    </xdr:to>
    <xdr:sp macro="" textlink="">
      <xdr:nvSpPr>
        <xdr:cNvPr id="6165" name="AutoShape 21">
          <a:extLst>
            <a:ext uri="{FF2B5EF4-FFF2-40B4-BE49-F238E27FC236}">
              <a16:creationId xmlns:a16="http://schemas.microsoft.com/office/drawing/2014/main" id="{C8927388-852D-5C2F-E789-FF002B7B1C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76200</xdr:rowOff>
    </xdr:to>
    <xdr:sp macro="" textlink="">
      <xdr:nvSpPr>
        <xdr:cNvPr id="6166" name="AutoShape 22">
          <a:extLst>
            <a:ext uri="{FF2B5EF4-FFF2-40B4-BE49-F238E27FC236}">
              <a16:creationId xmlns:a16="http://schemas.microsoft.com/office/drawing/2014/main" id="{BB696597-A12A-E5E9-EDCF-ABD8A5390E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76200</xdr:rowOff>
    </xdr:to>
    <xdr:sp macro="" textlink="">
      <xdr:nvSpPr>
        <xdr:cNvPr id="6167" name="AutoShape 23">
          <a:extLst>
            <a:ext uri="{FF2B5EF4-FFF2-40B4-BE49-F238E27FC236}">
              <a16:creationId xmlns:a16="http://schemas.microsoft.com/office/drawing/2014/main" id="{4F218895-479B-BB31-4F4A-A4A7165CF7E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76200</xdr:rowOff>
    </xdr:to>
    <xdr:sp macro="" textlink="">
      <xdr:nvSpPr>
        <xdr:cNvPr id="6168" name="AutoShape 24">
          <a:extLst>
            <a:ext uri="{FF2B5EF4-FFF2-40B4-BE49-F238E27FC236}">
              <a16:creationId xmlns:a16="http://schemas.microsoft.com/office/drawing/2014/main" id="{1F867D59-BC4F-E5AC-D541-517854F229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76200</xdr:rowOff>
    </xdr:to>
    <xdr:sp macro="" textlink="">
      <xdr:nvSpPr>
        <xdr:cNvPr id="6169" name="AutoShape 25">
          <a:extLst>
            <a:ext uri="{FF2B5EF4-FFF2-40B4-BE49-F238E27FC236}">
              <a16:creationId xmlns:a16="http://schemas.microsoft.com/office/drawing/2014/main" id="{E4E641E7-5648-6C53-FB5D-B8B048F275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76200</xdr:rowOff>
    </xdr:to>
    <xdr:sp macro="" textlink="">
      <xdr:nvSpPr>
        <xdr:cNvPr id="6170" name="AutoShape 26">
          <a:extLst>
            <a:ext uri="{FF2B5EF4-FFF2-40B4-BE49-F238E27FC236}">
              <a16:creationId xmlns:a16="http://schemas.microsoft.com/office/drawing/2014/main" id="{5A237E25-40E2-4479-DEEE-78C8C53727FB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76200</xdr:rowOff>
    </xdr:to>
    <xdr:sp macro="" textlink="">
      <xdr:nvSpPr>
        <xdr:cNvPr id="6171" name="AutoShape 27">
          <a:extLst>
            <a:ext uri="{FF2B5EF4-FFF2-40B4-BE49-F238E27FC236}">
              <a16:creationId xmlns:a16="http://schemas.microsoft.com/office/drawing/2014/main" id="{CB00C3A7-9DD4-F841-B9AA-3E7EB74AC4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67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76200</xdr:rowOff>
    </xdr:to>
    <xdr:sp macro="" textlink="">
      <xdr:nvSpPr>
        <xdr:cNvPr id="6172" name="AutoShape 28">
          <a:extLst>
            <a:ext uri="{FF2B5EF4-FFF2-40B4-BE49-F238E27FC236}">
              <a16:creationId xmlns:a16="http://schemas.microsoft.com/office/drawing/2014/main" id="{090C4EE4-8CD1-B089-A7BC-0CDCD0F759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88900</xdr:rowOff>
    </xdr:to>
    <xdr:sp macro="" textlink="">
      <xdr:nvSpPr>
        <xdr:cNvPr id="6173" name="AutoShape 29">
          <a:extLst>
            <a:ext uri="{FF2B5EF4-FFF2-40B4-BE49-F238E27FC236}">
              <a16:creationId xmlns:a16="http://schemas.microsoft.com/office/drawing/2014/main" id="{A50C0D73-37FC-716F-E9C4-7D17F972C2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88900</xdr:rowOff>
    </xdr:to>
    <xdr:sp macro="" textlink="">
      <xdr:nvSpPr>
        <xdr:cNvPr id="6174" name="AutoShape 30">
          <a:extLst>
            <a:ext uri="{FF2B5EF4-FFF2-40B4-BE49-F238E27FC236}">
              <a16:creationId xmlns:a16="http://schemas.microsoft.com/office/drawing/2014/main" id="{CB297865-7B68-A450-1603-11EB1EBE747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6175" name="AutoShape 31">
          <a:extLst>
            <a:ext uri="{FF2B5EF4-FFF2-40B4-BE49-F238E27FC236}">
              <a16:creationId xmlns:a16="http://schemas.microsoft.com/office/drawing/2014/main" id="{77A56E90-2E44-61E5-24AA-148F470C5D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76200</xdr:rowOff>
    </xdr:to>
    <xdr:sp macro="" textlink="">
      <xdr:nvSpPr>
        <xdr:cNvPr id="6176" name="AutoShape 32">
          <a:extLst>
            <a:ext uri="{FF2B5EF4-FFF2-40B4-BE49-F238E27FC236}">
              <a16:creationId xmlns:a16="http://schemas.microsoft.com/office/drawing/2014/main" id="{913FE157-F395-80E9-7EA3-9911AF1FA0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76200</xdr:rowOff>
    </xdr:to>
    <xdr:sp macro="" textlink="">
      <xdr:nvSpPr>
        <xdr:cNvPr id="6177" name="AutoShape 33">
          <a:extLst>
            <a:ext uri="{FF2B5EF4-FFF2-40B4-BE49-F238E27FC236}">
              <a16:creationId xmlns:a16="http://schemas.microsoft.com/office/drawing/2014/main" id="{F0F6E6CA-10EB-BE95-2290-9BBFCC64E2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76200</xdr:rowOff>
    </xdr:to>
    <xdr:sp macro="" textlink="">
      <xdr:nvSpPr>
        <xdr:cNvPr id="6178" name="AutoShape 34">
          <a:extLst>
            <a:ext uri="{FF2B5EF4-FFF2-40B4-BE49-F238E27FC236}">
              <a16:creationId xmlns:a16="http://schemas.microsoft.com/office/drawing/2014/main" id="{4BA6B638-C8D0-7793-DBEC-19021C0694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76200</xdr:rowOff>
    </xdr:to>
    <xdr:sp macro="" textlink="">
      <xdr:nvSpPr>
        <xdr:cNvPr id="6179" name="AutoShape 35">
          <a:extLst>
            <a:ext uri="{FF2B5EF4-FFF2-40B4-BE49-F238E27FC236}">
              <a16:creationId xmlns:a16="http://schemas.microsoft.com/office/drawing/2014/main" id="{4AD0801A-B342-B145-3F4B-B8B67C33E9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76200</xdr:rowOff>
    </xdr:to>
    <xdr:sp macro="" textlink="">
      <xdr:nvSpPr>
        <xdr:cNvPr id="6180" name="AutoShape 36">
          <a:extLst>
            <a:ext uri="{FF2B5EF4-FFF2-40B4-BE49-F238E27FC236}">
              <a16:creationId xmlns:a16="http://schemas.microsoft.com/office/drawing/2014/main" id="{DD22B41B-4A34-8B61-1584-75CC6AFEC2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76200</xdr:rowOff>
    </xdr:to>
    <xdr:sp macro="" textlink="">
      <xdr:nvSpPr>
        <xdr:cNvPr id="6181" name="AutoShape 37">
          <a:extLst>
            <a:ext uri="{FF2B5EF4-FFF2-40B4-BE49-F238E27FC236}">
              <a16:creationId xmlns:a16="http://schemas.microsoft.com/office/drawing/2014/main" id="{0F3984B7-6C24-4F2D-A922-FFE43A2D333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76200</xdr:rowOff>
    </xdr:to>
    <xdr:sp macro="" textlink="">
      <xdr:nvSpPr>
        <xdr:cNvPr id="6182" name="AutoShape 38">
          <a:extLst>
            <a:ext uri="{FF2B5EF4-FFF2-40B4-BE49-F238E27FC236}">
              <a16:creationId xmlns:a16="http://schemas.microsoft.com/office/drawing/2014/main" id="{A35AC807-46A4-703A-F7AE-D9D815B5C1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76200</xdr:rowOff>
    </xdr:to>
    <xdr:sp macro="" textlink="">
      <xdr:nvSpPr>
        <xdr:cNvPr id="6183" name="AutoShape 39">
          <a:extLst>
            <a:ext uri="{FF2B5EF4-FFF2-40B4-BE49-F238E27FC236}">
              <a16:creationId xmlns:a16="http://schemas.microsoft.com/office/drawing/2014/main" id="{9DB2EE63-95D2-9D07-252E-008E73161F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76200</xdr:rowOff>
    </xdr:to>
    <xdr:sp macro="" textlink="">
      <xdr:nvSpPr>
        <xdr:cNvPr id="6184" name="AutoShape 40">
          <a:extLst>
            <a:ext uri="{FF2B5EF4-FFF2-40B4-BE49-F238E27FC236}">
              <a16:creationId xmlns:a16="http://schemas.microsoft.com/office/drawing/2014/main" id="{28BB9BD5-3163-1F21-55A2-C0069BC91C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76200</xdr:rowOff>
    </xdr:to>
    <xdr:sp macro="" textlink="">
      <xdr:nvSpPr>
        <xdr:cNvPr id="6185" name="AutoShape 41">
          <a:extLst>
            <a:ext uri="{FF2B5EF4-FFF2-40B4-BE49-F238E27FC236}">
              <a16:creationId xmlns:a16="http://schemas.microsoft.com/office/drawing/2014/main" id="{EE3C3DA6-4947-2009-B586-7E2FDA3450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76200</xdr:rowOff>
    </xdr:to>
    <xdr:sp macro="" textlink="">
      <xdr:nvSpPr>
        <xdr:cNvPr id="6186" name="AutoShape 42">
          <a:extLst>
            <a:ext uri="{FF2B5EF4-FFF2-40B4-BE49-F238E27FC236}">
              <a16:creationId xmlns:a16="http://schemas.microsoft.com/office/drawing/2014/main" id="{51BCAA02-A66D-93C0-5464-A4EFB5CE1D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76200</xdr:rowOff>
    </xdr:to>
    <xdr:sp macro="" textlink="">
      <xdr:nvSpPr>
        <xdr:cNvPr id="6187" name="AutoShape 43">
          <a:extLst>
            <a:ext uri="{FF2B5EF4-FFF2-40B4-BE49-F238E27FC236}">
              <a16:creationId xmlns:a16="http://schemas.microsoft.com/office/drawing/2014/main" id="{E5CCCED4-5FE5-34ED-FC88-093285FCFB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76200</xdr:rowOff>
    </xdr:to>
    <xdr:sp macro="" textlink="">
      <xdr:nvSpPr>
        <xdr:cNvPr id="6188" name="AutoShape 44">
          <a:extLst>
            <a:ext uri="{FF2B5EF4-FFF2-40B4-BE49-F238E27FC236}">
              <a16:creationId xmlns:a16="http://schemas.microsoft.com/office/drawing/2014/main" id="{9B44F30E-E9C5-51F8-1C70-70D715CF70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76200</xdr:rowOff>
    </xdr:to>
    <xdr:sp macro="" textlink="">
      <xdr:nvSpPr>
        <xdr:cNvPr id="6189" name="AutoShape 45">
          <a:extLst>
            <a:ext uri="{FF2B5EF4-FFF2-40B4-BE49-F238E27FC236}">
              <a16:creationId xmlns:a16="http://schemas.microsoft.com/office/drawing/2014/main" id="{30836ADE-46C3-4939-2AC2-B719A233B5F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76200</xdr:rowOff>
    </xdr:to>
    <xdr:sp macro="" textlink="">
      <xdr:nvSpPr>
        <xdr:cNvPr id="6190" name="AutoShape 46">
          <a:extLst>
            <a:ext uri="{FF2B5EF4-FFF2-40B4-BE49-F238E27FC236}">
              <a16:creationId xmlns:a16="http://schemas.microsoft.com/office/drawing/2014/main" id="{937E73A2-2863-EBE4-790A-5D9EC92D81E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76200</xdr:rowOff>
    </xdr:to>
    <xdr:sp macro="" textlink="">
      <xdr:nvSpPr>
        <xdr:cNvPr id="6191" name="AutoShape 47">
          <a:extLst>
            <a:ext uri="{FF2B5EF4-FFF2-40B4-BE49-F238E27FC236}">
              <a16:creationId xmlns:a16="http://schemas.microsoft.com/office/drawing/2014/main" id="{D863A1CE-BBE6-B02F-B246-ADAD146588C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76200</xdr:rowOff>
    </xdr:to>
    <xdr:sp macro="" textlink="">
      <xdr:nvSpPr>
        <xdr:cNvPr id="6192" name="AutoShape 48">
          <a:extLst>
            <a:ext uri="{FF2B5EF4-FFF2-40B4-BE49-F238E27FC236}">
              <a16:creationId xmlns:a16="http://schemas.microsoft.com/office/drawing/2014/main" id="{B8EEFBFC-5D86-4A81-C6DE-AC0FC014CD5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76200</xdr:rowOff>
    </xdr:to>
    <xdr:sp macro="" textlink="">
      <xdr:nvSpPr>
        <xdr:cNvPr id="6193" name="AutoShape 49">
          <a:extLst>
            <a:ext uri="{FF2B5EF4-FFF2-40B4-BE49-F238E27FC236}">
              <a16:creationId xmlns:a16="http://schemas.microsoft.com/office/drawing/2014/main" id="{5DCF2F5F-441A-CA41-5D34-F355F7E90A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76200</xdr:rowOff>
    </xdr:to>
    <xdr:sp macro="" textlink="">
      <xdr:nvSpPr>
        <xdr:cNvPr id="6194" name="AutoShape 50">
          <a:extLst>
            <a:ext uri="{FF2B5EF4-FFF2-40B4-BE49-F238E27FC236}">
              <a16:creationId xmlns:a16="http://schemas.microsoft.com/office/drawing/2014/main" id="{D29268E1-0C25-A791-BCF0-02B2D50816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76200</xdr:rowOff>
    </xdr:to>
    <xdr:sp macro="" textlink="">
      <xdr:nvSpPr>
        <xdr:cNvPr id="6195" name="AutoShape 51">
          <a:extLst>
            <a:ext uri="{FF2B5EF4-FFF2-40B4-BE49-F238E27FC236}">
              <a16:creationId xmlns:a16="http://schemas.microsoft.com/office/drawing/2014/main" id="{2A16E0F2-921D-CBE0-3EE0-4D08D85165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76200</xdr:rowOff>
    </xdr:to>
    <xdr:sp macro="" textlink="">
      <xdr:nvSpPr>
        <xdr:cNvPr id="6196" name="AutoShape 52">
          <a:extLst>
            <a:ext uri="{FF2B5EF4-FFF2-40B4-BE49-F238E27FC236}">
              <a16:creationId xmlns:a16="http://schemas.microsoft.com/office/drawing/2014/main" id="{F19CD6F6-F2CC-3935-1190-91F8D08FAB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76200</xdr:rowOff>
    </xdr:to>
    <xdr:sp macro="" textlink="">
      <xdr:nvSpPr>
        <xdr:cNvPr id="6197" name="AutoShape 53">
          <a:extLst>
            <a:ext uri="{FF2B5EF4-FFF2-40B4-BE49-F238E27FC236}">
              <a16:creationId xmlns:a16="http://schemas.microsoft.com/office/drawing/2014/main" id="{FC78DA6F-E752-ED8B-459D-2B9B607353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76200</xdr:rowOff>
    </xdr:to>
    <xdr:sp macro="" textlink="">
      <xdr:nvSpPr>
        <xdr:cNvPr id="6198" name="AutoShape 54">
          <a:extLst>
            <a:ext uri="{FF2B5EF4-FFF2-40B4-BE49-F238E27FC236}">
              <a16:creationId xmlns:a16="http://schemas.microsoft.com/office/drawing/2014/main" id="{02E48876-A11C-752B-5486-715ECA32E9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76200</xdr:rowOff>
    </xdr:to>
    <xdr:sp macro="" textlink="">
      <xdr:nvSpPr>
        <xdr:cNvPr id="6199" name="AutoShape 55">
          <a:extLst>
            <a:ext uri="{FF2B5EF4-FFF2-40B4-BE49-F238E27FC236}">
              <a16:creationId xmlns:a16="http://schemas.microsoft.com/office/drawing/2014/main" id="{25299ACE-6924-2603-617D-51BE12D9F8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76200</xdr:rowOff>
    </xdr:to>
    <xdr:sp macro="" textlink="">
      <xdr:nvSpPr>
        <xdr:cNvPr id="6200" name="AutoShape 56">
          <a:extLst>
            <a:ext uri="{FF2B5EF4-FFF2-40B4-BE49-F238E27FC236}">
              <a16:creationId xmlns:a16="http://schemas.microsoft.com/office/drawing/2014/main" id="{5741647A-971E-6B2A-B283-522333100EE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88900</xdr:rowOff>
    </xdr:to>
    <xdr:sp macro="" textlink="">
      <xdr:nvSpPr>
        <xdr:cNvPr id="6201" name="AutoShape 57">
          <a:extLst>
            <a:ext uri="{FF2B5EF4-FFF2-40B4-BE49-F238E27FC236}">
              <a16:creationId xmlns:a16="http://schemas.microsoft.com/office/drawing/2014/main" id="{3649C353-CA8D-C929-934B-1677ED73C7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6203" name="AutoShape 59">
          <a:extLst>
            <a:ext uri="{FF2B5EF4-FFF2-40B4-BE49-F238E27FC236}">
              <a16:creationId xmlns:a16="http://schemas.microsoft.com/office/drawing/2014/main" id="{F72B316D-99DB-92CB-2D99-13ACBB17539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76200</xdr:rowOff>
    </xdr:to>
    <xdr:sp macro="" textlink="">
      <xdr:nvSpPr>
        <xdr:cNvPr id="6204" name="AutoShape 60">
          <a:extLst>
            <a:ext uri="{FF2B5EF4-FFF2-40B4-BE49-F238E27FC236}">
              <a16:creationId xmlns:a16="http://schemas.microsoft.com/office/drawing/2014/main" id="{EE45024A-4DE4-EDBB-6E89-F5CE99D36D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76200</xdr:rowOff>
    </xdr:to>
    <xdr:sp macro="" textlink="">
      <xdr:nvSpPr>
        <xdr:cNvPr id="6205" name="AutoShape 61">
          <a:extLst>
            <a:ext uri="{FF2B5EF4-FFF2-40B4-BE49-F238E27FC236}">
              <a16:creationId xmlns:a16="http://schemas.microsoft.com/office/drawing/2014/main" id="{EC7475C2-5491-9A74-C5C6-3449FD74A5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76200</xdr:rowOff>
    </xdr:to>
    <xdr:sp macro="" textlink="">
      <xdr:nvSpPr>
        <xdr:cNvPr id="6206" name="AutoShape 62">
          <a:extLst>
            <a:ext uri="{FF2B5EF4-FFF2-40B4-BE49-F238E27FC236}">
              <a16:creationId xmlns:a16="http://schemas.microsoft.com/office/drawing/2014/main" id="{0C940F29-2E18-1CE4-FE32-99CAD1F655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76200</xdr:rowOff>
    </xdr:to>
    <xdr:sp macro="" textlink="">
      <xdr:nvSpPr>
        <xdr:cNvPr id="6207" name="AutoShape 63">
          <a:extLst>
            <a:ext uri="{FF2B5EF4-FFF2-40B4-BE49-F238E27FC236}">
              <a16:creationId xmlns:a16="http://schemas.microsoft.com/office/drawing/2014/main" id="{BAC66426-602B-FFEC-3406-850F4205BA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76200</xdr:rowOff>
    </xdr:to>
    <xdr:sp macro="" textlink="">
      <xdr:nvSpPr>
        <xdr:cNvPr id="6208" name="AutoShape 64">
          <a:extLst>
            <a:ext uri="{FF2B5EF4-FFF2-40B4-BE49-F238E27FC236}">
              <a16:creationId xmlns:a16="http://schemas.microsoft.com/office/drawing/2014/main" id="{F3BBA6A0-4593-4207-E8A9-77BE501C35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76200</xdr:rowOff>
    </xdr:to>
    <xdr:sp macro="" textlink="">
      <xdr:nvSpPr>
        <xdr:cNvPr id="6209" name="AutoShape 65">
          <a:extLst>
            <a:ext uri="{FF2B5EF4-FFF2-40B4-BE49-F238E27FC236}">
              <a16:creationId xmlns:a16="http://schemas.microsoft.com/office/drawing/2014/main" id="{EDBBA605-C069-D9CC-9D0F-54E9F8E956D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76200</xdr:rowOff>
    </xdr:to>
    <xdr:sp macro="" textlink="">
      <xdr:nvSpPr>
        <xdr:cNvPr id="6210" name="AutoShape 66">
          <a:extLst>
            <a:ext uri="{FF2B5EF4-FFF2-40B4-BE49-F238E27FC236}">
              <a16:creationId xmlns:a16="http://schemas.microsoft.com/office/drawing/2014/main" id="{3870622E-57ED-C6B6-FFEE-6428007156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76200</xdr:rowOff>
    </xdr:to>
    <xdr:sp macro="" textlink="">
      <xdr:nvSpPr>
        <xdr:cNvPr id="6211" name="AutoShape 67">
          <a:extLst>
            <a:ext uri="{FF2B5EF4-FFF2-40B4-BE49-F238E27FC236}">
              <a16:creationId xmlns:a16="http://schemas.microsoft.com/office/drawing/2014/main" id="{E9D9B375-1078-FF39-66FD-5A058C4CA1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76200</xdr:rowOff>
    </xdr:to>
    <xdr:sp macro="" textlink="">
      <xdr:nvSpPr>
        <xdr:cNvPr id="6212" name="AutoShape 68">
          <a:extLst>
            <a:ext uri="{FF2B5EF4-FFF2-40B4-BE49-F238E27FC236}">
              <a16:creationId xmlns:a16="http://schemas.microsoft.com/office/drawing/2014/main" id="{145EB3A4-5D16-C591-0016-D2107CABF7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76200</xdr:rowOff>
    </xdr:to>
    <xdr:sp macro="" textlink="">
      <xdr:nvSpPr>
        <xdr:cNvPr id="6213" name="AutoShape 69">
          <a:extLst>
            <a:ext uri="{FF2B5EF4-FFF2-40B4-BE49-F238E27FC236}">
              <a16:creationId xmlns:a16="http://schemas.microsoft.com/office/drawing/2014/main" id="{05FB0020-B026-C3C9-A66C-F9F81BC1EF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76200</xdr:rowOff>
    </xdr:to>
    <xdr:sp macro="" textlink="">
      <xdr:nvSpPr>
        <xdr:cNvPr id="6214" name="AutoShape 70">
          <a:extLst>
            <a:ext uri="{FF2B5EF4-FFF2-40B4-BE49-F238E27FC236}">
              <a16:creationId xmlns:a16="http://schemas.microsoft.com/office/drawing/2014/main" id="{F7AC2706-AD08-433E-D5A7-AA2E2953B6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76200</xdr:rowOff>
    </xdr:to>
    <xdr:sp macro="" textlink="">
      <xdr:nvSpPr>
        <xdr:cNvPr id="6215" name="AutoShape 71">
          <a:extLst>
            <a:ext uri="{FF2B5EF4-FFF2-40B4-BE49-F238E27FC236}">
              <a16:creationId xmlns:a16="http://schemas.microsoft.com/office/drawing/2014/main" id="{D0F3E8A9-0ADE-8285-0753-3022DED05C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76200</xdr:rowOff>
    </xdr:to>
    <xdr:sp macro="" textlink="">
      <xdr:nvSpPr>
        <xdr:cNvPr id="6216" name="AutoShape 72">
          <a:extLst>
            <a:ext uri="{FF2B5EF4-FFF2-40B4-BE49-F238E27FC236}">
              <a16:creationId xmlns:a16="http://schemas.microsoft.com/office/drawing/2014/main" id="{E5750AA9-63D6-E08C-E036-5A231563AB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76200</xdr:rowOff>
    </xdr:to>
    <xdr:sp macro="" textlink="">
      <xdr:nvSpPr>
        <xdr:cNvPr id="6217" name="AutoShape 73">
          <a:extLst>
            <a:ext uri="{FF2B5EF4-FFF2-40B4-BE49-F238E27FC236}">
              <a16:creationId xmlns:a16="http://schemas.microsoft.com/office/drawing/2014/main" id="{141B239C-1E67-C0F0-B96D-3BE2119396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76200</xdr:rowOff>
    </xdr:to>
    <xdr:sp macro="" textlink="">
      <xdr:nvSpPr>
        <xdr:cNvPr id="6218" name="AutoShape 74">
          <a:extLst>
            <a:ext uri="{FF2B5EF4-FFF2-40B4-BE49-F238E27FC236}">
              <a16:creationId xmlns:a16="http://schemas.microsoft.com/office/drawing/2014/main" id="{2741DB84-30D0-4ABD-CEF5-4CADBF32DEE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76200</xdr:rowOff>
    </xdr:to>
    <xdr:sp macro="" textlink="">
      <xdr:nvSpPr>
        <xdr:cNvPr id="6219" name="AutoShape 75">
          <a:extLst>
            <a:ext uri="{FF2B5EF4-FFF2-40B4-BE49-F238E27FC236}">
              <a16:creationId xmlns:a16="http://schemas.microsoft.com/office/drawing/2014/main" id="{FF7542F0-9A13-DF82-442C-E135BB44CD0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76200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0A6CDFC2-C51A-132C-5A47-0C7A115402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76200</xdr:rowOff>
    </xdr:to>
    <xdr:sp macro="" textlink="">
      <xdr:nvSpPr>
        <xdr:cNvPr id="6221" name="AutoShape 77">
          <a:extLst>
            <a:ext uri="{FF2B5EF4-FFF2-40B4-BE49-F238E27FC236}">
              <a16:creationId xmlns:a16="http://schemas.microsoft.com/office/drawing/2014/main" id="{3C5FBA1C-6589-3555-4D97-7DD0BC1CDC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76200</xdr:rowOff>
    </xdr:to>
    <xdr:sp macro="" textlink="">
      <xdr:nvSpPr>
        <xdr:cNvPr id="6222" name="AutoShape 78">
          <a:extLst>
            <a:ext uri="{FF2B5EF4-FFF2-40B4-BE49-F238E27FC236}">
              <a16:creationId xmlns:a16="http://schemas.microsoft.com/office/drawing/2014/main" id="{1CD85CA8-A90F-2075-CB8B-3916077909A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76200</xdr:rowOff>
    </xdr:to>
    <xdr:sp macro="" textlink="">
      <xdr:nvSpPr>
        <xdr:cNvPr id="6223" name="AutoShape 79">
          <a:extLst>
            <a:ext uri="{FF2B5EF4-FFF2-40B4-BE49-F238E27FC236}">
              <a16:creationId xmlns:a16="http://schemas.microsoft.com/office/drawing/2014/main" id="{F7707A67-971F-2205-4CA5-097C30BD58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76200</xdr:rowOff>
    </xdr:to>
    <xdr:sp macro="" textlink="">
      <xdr:nvSpPr>
        <xdr:cNvPr id="6224" name="AutoShape 80">
          <a:extLst>
            <a:ext uri="{FF2B5EF4-FFF2-40B4-BE49-F238E27FC236}">
              <a16:creationId xmlns:a16="http://schemas.microsoft.com/office/drawing/2014/main" id="{080EC867-4E96-50F8-1772-AE7E0AF04A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76200</xdr:rowOff>
    </xdr:to>
    <xdr:sp macro="" textlink="">
      <xdr:nvSpPr>
        <xdr:cNvPr id="6225" name="AutoShape 81">
          <a:extLst>
            <a:ext uri="{FF2B5EF4-FFF2-40B4-BE49-F238E27FC236}">
              <a16:creationId xmlns:a16="http://schemas.microsoft.com/office/drawing/2014/main" id="{B65AC049-35E2-7461-4022-86D516644E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76200</xdr:rowOff>
    </xdr:to>
    <xdr:sp macro="" textlink="">
      <xdr:nvSpPr>
        <xdr:cNvPr id="6226" name="AutoShape 82">
          <a:extLst>
            <a:ext uri="{FF2B5EF4-FFF2-40B4-BE49-F238E27FC236}">
              <a16:creationId xmlns:a16="http://schemas.microsoft.com/office/drawing/2014/main" id="{FE7D8B57-AC4E-1570-4FCF-619B9FD0E4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76200</xdr:rowOff>
    </xdr:to>
    <xdr:sp macro="" textlink="">
      <xdr:nvSpPr>
        <xdr:cNvPr id="6227" name="AutoShape 83">
          <a:extLst>
            <a:ext uri="{FF2B5EF4-FFF2-40B4-BE49-F238E27FC236}">
              <a16:creationId xmlns:a16="http://schemas.microsoft.com/office/drawing/2014/main" id="{A2B4B73A-8C5C-1853-B99C-D0C1C9FD5E8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76200</xdr:rowOff>
    </xdr:to>
    <xdr:sp macro="" textlink="">
      <xdr:nvSpPr>
        <xdr:cNvPr id="6228" name="AutoShape 84">
          <a:extLst>
            <a:ext uri="{FF2B5EF4-FFF2-40B4-BE49-F238E27FC236}">
              <a16:creationId xmlns:a16="http://schemas.microsoft.com/office/drawing/2014/main" id="{DFAF9E4B-66FA-0475-8B71-A7FDB36F44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6229" name="AutoShape 85">
          <a:extLst>
            <a:ext uri="{FF2B5EF4-FFF2-40B4-BE49-F238E27FC236}">
              <a16:creationId xmlns:a16="http://schemas.microsoft.com/office/drawing/2014/main" id="{1CC00AD6-4732-415D-05CC-9D5B0883C6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76200</xdr:rowOff>
    </xdr:to>
    <xdr:sp macro="" textlink="">
      <xdr:nvSpPr>
        <xdr:cNvPr id="6230" name="AutoShape 86">
          <a:extLst>
            <a:ext uri="{FF2B5EF4-FFF2-40B4-BE49-F238E27FC236}">
              <a16:creationId xmlns:a16="http://schemas.microsoft.com/office/drawing/2014/main" id="{D9E63914-74C9-B008-1038-6A30BF0F02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76200</xdr:rowOff>
    </xdr:to>
    <xdr:sp macro="" textlink="">
      <xdr:nvSpPr>
        <xdr:cNvPr id="6231" name="AutoShape 87">
          <a:extLst>
            <a:ext uri="{FF2B5EF4-FFF2-40B4-BE49-F238E27FC236}">
              <a16:creationId xmlns:a16="http://schemas.microsoft.com/office/drawing/2014/main" id="{2DE56904-27DB-F741-5C45-7AF9720F4E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76200</xdr:rowOff>
    </xdr:to>
    <xdr:sp macro="" textlink="">
      <xdr:nvSpPr>
        <xdr:cNvPr id="6232" name="AutoShape 88">
          <a:extLst>
            <a:ext uri="{FF2B5EF4-FFF2-40B4-BE49-F238E27FC236}">
              <a16:creationId xmlns:a16="http://schemas.microsoft.com/office/drawing/2014/main" id="{2FD9D2D0-FDDC-1FCD-F7CC-2741CF2359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76200</xdr:rowOff>
    </xdr:to>
    <xdr:sp macro="" textlink="">
      <xdr:nvSpPr>
        <xdr:cNvPr id="6233" name="AutoShape 89">
          <a:extLst>
            <a:ext uri="{FF2B5EF4-FFF2-40B4-BE49-F238E27FC236}">
              <a16:creationId xmlns:a16="http://schemas.microsoft.com/office/drawing/2014/main" id="{6BA44615-CAFD-9800-4E09-95F1E90E9EB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76200</xdr:rowOff>
    </xdr:to>
    <xdr:sp macro="" textlink="">
      <xdr:nvSpPr>
        <xdr:cNvPr id="6234" name="AutoShape 90">
          <a:extLst>
            <a:ext uri="{FF2B5EF4-FFF2-40B4-BE49-F238E27FC236}">
              <a16:creationId xmlns:a16="http://schemas.microsoft.com/office/drawing/2014/main" id="{6822D10B-11F7-20D3-A5A4-E49B502BE8C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76200</xdr:rowOff>
    </xdr:to>
    <xdr:sp macro="" textlink="">
      <xdr:nvSpPr>
        <xdr:cNvPr id="6235" name="AutoShape 91">
          <a:extLst>
            <a:ext uri="{FF2B5EF4-FFF2-40B4-BE49-F238E27FC236}">
              <a16:creationId xmlns:a16="http://schemas.microsoft.com/office/drawing/2014/main" id="{68D902A4-56F1-E0D2-6084-8A2B97FFC6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76200</xdr:rowOff>
    </xdr:to>
    <xdr:sp macro="" textlink="">
      <xdr:nvSpPr>
        <xdr:cNvPr id="6236" name="AutoShape 92">
          <a:extLst>
            <a:ext uri="{FF2B5EF4-FFF2-40B4-BE49-F238E27FC236}">
              <a16:creationId xmlns:a16="http://schemas.microsoft.com/office/drawing/2014/main" id="{D4CDA693-5BB9-362E-D46C-459C563BDC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76200</xdr:rowOff>
    </xdr:to>
    <xdr:sp macro="" textlink="">
      <xdr:nvSpPr>
        <xdr:cNvPr id="6237" name="AutoShape 93">
          <a:extLst>
            <a:ext uri="{FF2B5EF4-FFF2-40B4-BE49-F238E27FC236}">
              <a16:creationId xmlns:a16="http://schemas.microsoft.com/office/drawing/2014/main" id="{7EC141E4-9466-876A-9603-E52128DE06A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76200</xdr:rowOff>
    </xdr:to>
    <xdr:sp macro="" textlink="">
      <xdr:nvSpPr>
        <xdr:cNvPr id="6238" name="AutoShape 94">
          <a:extLst>
            <a:ext uri="{FF2B5EF4-FFF2-40B4-BE49-F238E27FC236}">
              <a16:creationId xmlns:a16="http://schemas.microsoft.com/office/drawing/2014/main" id="{843258A2-FDE0-0741-1478-357FBA36487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76200</xdr:rowOff>
    </xdr:to>
    <xdr:sp macro="" textlink="">
      <xdr:nvSpPr>
        <xdr:cNvPr id="6239" name="AutoShape 95">
          <a:extLst>
            <a:ext uri="{FF2B5EF4-FFF2-40B4-BE49-F238E27FC236}">
              <a16:creationId xmlns:a16="http://schemas.microsoft.com/office/drawing/2014/main" id="{B0FFED74-9118-9625-7B99-AF7210F4BD8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76200</xdr:rowOff>
    </xdr:to>
    <xdr:sp macro="" textlink="">
      <xdr:nvSpPr>
        <xdr:cNvPr id="6240" name="AutoShape 96">
          <a:extLst>
            <a:ext uri="{FF2B5EF4-FFF2-40B4-BE49-F238E27FC236}">
              <a16:creationId xmlns:a16="http://schemas.microsoft.com/office/drawing/2014/main" id="{18E44564-A0DA-5516-D1D8-7FF9EC3093A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76200</xdr:rowOff>
    </xdr:to>
    <xdr:sp macro="" textlink="">
      <xdr:nvSpPr>
        <xdr:cNvPr id="6241" name="AutoShape 97">
          <a:extLst>
            <a:ext uri="{FF2B5EF4-FFF2-40B4-BE49-F238E27FC236}">
              <a16:creationId xmlns:a16="http://schemas.microsoft.com/office/drawing/2014/main" id="{286E47F7-B3E8-ECDC-900A-F35E70528E3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76200</xdr:rowOff>
    </xdr:to>
    <xdr:sp macro="" textlink="">
      <xdr:nvSpPr>
        <xdr:cNvPr id="6242" name="AutoShape 98">
          <a:extLst>
            <a:ext uri="{FF2B5EF4-FFF2-40B4-BE49-F238E27FC236}">
              <a16:creationId xmlns:a16="http://schemas.microsoft.com/office/drawing/2014/main" id="{87538C01-F6C4-CE04-5146-64B3C4A1D1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76200</xdr:rowOff>
    </xdr:to>
    <xdr:sp macro="" textlink="">
      <xdr:nvSpPr>
        <xdr:cNvPr id="6243" name="AutoShape 99">
          <a:extLst>
            <a:ext uri="{FF2B5EF4-FFF2-40B4-BE49-F238E27FC236}">
              <a16:creationId xmlns:a16="http://schemas.microsoft.com/office/drawing/2014/main" id="{5EE16F17-1F61-8D9D-187C-C81AC7EE88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76200</xdr:rowOff>
    </xdr:to>
    <xdr:sp macro="" textlink="">
      <xdr:nvSpPr>
        <xdr:cNvPr id="6244" name="AutoShape 100">
          <a:extLst>
            <a:ext uri="{FF2B5EF4-FFF2-40B4-BE49-F238E27FC236}">
              <a16:creationId xmlns:a16="http://schemas.microsoft.com/office/drawing/2014/main" id="{B1C22DBB-EBF9-F20D-2498-B1EADE8448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76200</xdr:rowOff>
    </xdr:to>
    <xdr:sp macro="" textlink="">
      <xdr:nvSpPr>
        <xdr:cNvPr id="6245" name="AutoShape 101">
          <a:extLst>
            <a:ext uri="{FF2B5EF4-FFF2-40B4-BE49-F238E27FC236}">
              <a16:creationId xmlns:a16="http://schemas.microsoft.com/office/drawing/2014/main" id="{DF88B8F1-8A88-FF78-A918-16473B7766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76200</xdr:rowOff>
    </xdr:to>
    <xdr:sp macro="" textlink="">
      <xdr:nvSpPr>
        <xdr:cNvPr id="6246" name="AutoShape 102">
          <a:extLst>
            <a:ext uri="{FF2B5EF4-FFF2-40B4-BE49-F238E27FC236}">
              <a16:creationId xmlns:a16="http://schemas.microsoft.com/office/drawing/2014/main" id="{11AC46E9-3012-4299-2891-5D7B68AE3CF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76200</xdr:rowOff>
    </xdr:to>
    <xdr:sp macro="" textlink="">
      <xdr:nvSpPr>
        <xdr:cNvPr id="6247" name="AutoShape 103">
          <a:extLst>
            <a:ext uri="{FF2B5EF4-FFF2-40B4-BE49-F238E27FC236}">
              <a16:creationId xmlns:a16="http://schemas.microsoft.com/office/drawing/2014/main" id="{6C9EDF40-84E4-08F6-3356-F35C37C53D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76200</xdr:rowOff>
    </xdr:to>
    <xdr:sp macro="" textlink="">
      <xdr:nvSpPr>
        <xdr:cNvPr id="6248" name="AutoShape 104">
          <a:extLst>
            <a:ext uri="{FF2B5EF4-FFF2-40B4-BE49-F238E27FC236}">
              <a16:creationId xmlns:a16="http://schemas.microsoft.com/office/drawing/2014/main" id="{0DE44474-BF4A-F824-85BB-F7FE2B05C8B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76200</xdr:rowOff>
    </xdr:to>
    <xdr:sp macro="" textlink="">
      <xdr:nvSpPr>
        <xdr:cNvPr id="6249" name="AutoShape 105">
          <a:extLst>
            <a:ext uri="{FF2B5EF4-FFF2-40B4-BE49-F238E27FC236}">
              <a16:creationId xmlns:a16="http://schemas.microsoft.com/office/drawing/2014/main" id="{E0DBACEA-C7D3-0533-7CDD-CE6189F5D2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76200</xdr:rowOff>
    </xdr:to>
    <xdr:sp macro="" textlink="">
      <xdr:nvSpPr>
        <xdr:cNvPr id="6250" name="AutoShape 106">
          <a:extLst>
            <a:ext uri="{FF2B5EF4-FFF2-40B4-BE49-F238E27FC236}">
              <a16:creationId xmlns:a16="http://schemas.microsoft.com/office/drawing/2014/main" id="{14C02DEF-7C65-DC40-3F38-56827BA889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76200</xdr:rowOff>
    </xdr:to>
    <xdr:sp macro="" textlink="">
      <xdr:nvSpPr>
        <xdr:cNvPr id="6251" name="AutoShape 107">
          <a:extLst>
            <a:ext uri="{FF2B5EF4-FFF2-40B4-BE49-F238E27FC236}">
              <a16:creationId xmlns:a16="http://schemas.microsoft.com/office/drawing/2014/main" id="{D293E390-9F03-75FD-43A5-03388EEC69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76200</xdr:rowOff>
    </xdr:to>
    <xdr:sp macro="" textlink="">
      <xdr:nvSpPr>
        <xdr:cNvPr id="6252" name="AutoShape 108">
          <a:extLst>
            <a:ext uri="{FF2B5EF4-FFF2-40B4-BE49-F238E27FC236}">
              <a16:creationId xmlns:a16="http://schemas.microsoft.com/office/drawing/2014/main" id="{1655020E-9068-0C5F-5FEA-2AEBDAC49A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76200</xdr:rowOff>
    </xdr:to>
    <xdr:sp macro="" textlink="">
      <xdr:nvSpPr>
        <xdr:cNvPr id="6253" name="AutoShape 109">
          <a:extLst>
            <a:ext uri="{FF2B5EF4-FFF2-40B4-BE49-F238E27FC236}">
              <a16:creationId xmlns:a16="http://schemas.microsoft.com/office/drawing/2014/main" id="{3710372B-4F5D-167E-D1F3-19474F5DE3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76200</xdr:rowOff>
    </xdr:to>
    <xdr:sp macro="" textlink="">
      <xdr:nvSpPr>
        <xdr:cNvPr id="6254" name="AutoShape 110">
          <a:extLst>
            <a:ext uri="{FF2B5EF4-FFF2-40B4-BE49-F238E27FC236}">
              <a16:creationId xmlns:a16="http://schemas.microsoft.com/office/drawing/2014/main" id="{2CC32B30-24D9-E191-E927-45866CB76F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76200</xdr:rowOff>
    </xdr:to>
    <xdr:sp macro="" textlink="">
      <xdr:nvSpPr>
        <xdr:cNvPr id="6255" name="AutoShape 111">
          <a:extLst>
            <a:ext uri="{FF2B5EF4-FFF2-40B4-BE49-F238E27FC236}">
              <a16:creationId xmlns:a16="http://schemas.microsoft.com/office/drawing/2014/main" id="{F64A5FEA-21EE-279E-7626-B21D16ADF4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76200</xdr:rowOff>
    </xdr:to>
    <xdr:sp macro="" textlink="">
      <xdr:nvSpPr>
        <xdr:cNvPr id="6256" name="AutoShape 112">
          <a:extLst>
            <a:ext uri="{FF2B5EF4-FFF2-40B4-BE49-F238E27FC236}">
              <a16:creationId xmlns:a16="http://schemas.microsoft.com/office/drawing/2014/main" id="{D82E7B21-D16E-9DEF-8EBA-A2FD94B22B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1BA30CD-F3A1-519E-C2D6-46A7F0C1B85B}"/>
            </a:ext>
          </a:extLst>
        </xdr:cNvPr>
        <xdr:cNvSpPr>
          <a:spLocks noChangeAspect="1" noChangeArrowheads="1"/>
        </xdr:cNvSpPr>
      </xdr:nvSpPr>
      <xdr:spPr bwMode="auto">
        <a:xfrm>
          <a:off x="406400" y="66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76200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1341EFA-36DC-823D-7037-9034BE94342F}"/>
            </a:ext>
          </a:extLst>
        </xdr:cNvPr>
        <xdr:cNvSpPr>
          <a:spLocks noChangeAspect="1" noChangeArrowheads="1"/>
        </xdr:cNvSpPr>
      </xdr:nvSpPr>
      <xdr:spPr bwMode="auto">
        <a:xfrm>
          <a:off x="406400" y="68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ker Jackson" refreshedDate="45767.007920138887" createdVersion="8" refreshedVersion="8" minRefreshableVersion="3" recordCount="158" xr:uid="{27F0ACB5-B344-C249-90B3-2E9A93D1A073}">
  <cacheSource type="worksheet">
    <worksheetSource ref="A1:AN159" sheet="2024 judge game log"/>
  </cacheSource>
  <cacheFields count="40">
    <cacheField name="Rk" numFmtId="0">
      <sharedItems containsSemiMixedTypes="0" containsString="0" containsNumber="1" containsInteger="1" minValue="1" maxValue="158"/>
    </cacheField>
    <cacheField name="Gcar" numFmtId="0">
      <sharedItems containsSemiMixedTypes="0" containsString="0" containsNumber="1" containsInteger="1" minValue="836" maxValue="993"/>
    </cacheField>
    <cacheField name="Gtm" numFmtId="0">
      <sharedItems containsSemiMixedTypes="0" containsString="0" containsNumber="1" containsInteger="1" minValue="1" maxValue="161"/>
    </cacheField>
    <cacheField name="Date" numFmtId="0">
      <sharedItems containsDate="1" containsMixedTypes="1" minDate="2024-03-28T00:00:00" maxDate="2024-09-29T00:00:00"/>
    </cacheField>
    <cacheField name="Team" numFmtId="0">
      <sharedItems/>
    </cacheField>
    <cacheField name="Away" numFmtId="0">
      <sharedItems containsBlank="1"/>
    </cacheField>
    <cacheField name="Opp" numFmtId="0">
      <sharedItems/>
    </cacheField>
    <cacheField name="Result" numFmtId="0">
      <sharedItems/>
    </cacheField>
    <cacheField name="Inngs" numFmtId="0">
      <sharedItems/>
    </cacheField>
    <cacheField name="PA" numFmtId="0">
      <sharedItems containsSemiMixedTypes="0" containsString="0" containsNumber="1" containsInteger="1" minValue="2" maxValue="6" count="5">
        <n v="5"/>
        <n v="4"/>
        <n v="2"/>
        <n v="3"/>
        <n v="6"/>
      </sharedItems>
    </cacheField>
    <cacheField name="AB" numFmtId="0">
      <sharedItems containsSemiMixedTypes="0" containsString="0" containsNumber="1" containsInteger="1" minValue="1" maxValue="5"/>
    </cacheField>
    <cacheField name="R" numFmtId="0">
      <sharedItems containsSemiMixedTypes="0" containsString="0" containsNumber="1" containsInteger="1" minValue="0" maxValue="3"/>
    </cacheField>
    <cacheField name="H" numFmtId="0">
      <sharedItems containsSemiMixedTypes="0" containsString="0" containsNumber="1" containsInteger="1" minValue="0" maxValue="4"/>
    </cacheField>
    <cacheField name="2B" numFmtId="0">
      <sharedItems containsSemiMixedTypes="0" containsString="0" containsNumber="1" containsInteger="1" minValue="0" maxValue="3"/>
    </cacheField>
    <cacheField name="3B" numFmtId="0">
      <sharedItems containsSemiMixedTypes="0" containsString="0" containsNumber="1" containsInteger="1" minValue="0" maxValue="1"/>
    </cacheField>
    <cacheField name="HR" numFmtId="0">
      <sharedItems containsSemiMixedTypes="0" containsString="0" containsNumber="1" containsInteger="1" minValue="0" maxValue="2"/>
    </cacheField>
    <cacheField name="RBI" numFmtId="0">
      <sharedItems containsSemiMixedTypes="0" containsString="0" containsNumber="1" containsInteger="1" minValue="0" maxValue="5"/>
    </cacheField>
    <cacheField name="SB" numFmtId="0">
      <sharedItems containsSemiMixedTypes="0" containsString="0" containsNumber="1" containsInteger="1" minValue="0" maxValue="2"/>
    </cacheField>
    <cacheField name="CS" numFmtId="0">
      <sharedItems containsSemiMixedTypes="0" containsString="0" containsNumber="1" containsInteger="1" minValue="0" maxValue="0"/>
    </cacheField>
    <cacheField name="BB" numFmtId="0">
      <sharedItems containsSemiMixedTypes="0" containsString="0" containsNumber="1" containsInteger="1" minValue="0" maxValue="4"/>
    </cacheField>
    <cacheField name="SO" numFmtId="0">
      <sharedItems containsSemiMixedTypes="0" containsString="0" containsNumber="1" containsInteger="1" minValue="0" maxValue="5"/>
    </cacheField>
    <cacheField name="BA" numFmtId="0">
      <sharedItems containsSemiMixedTypes="0" containsString="0" containsNumber="1" minValue="0.111" maxValue="0.33400000000000002"/>
    </cacheField>
    <cacheField name="OBP" numFmtId="0">
      <sharedItems containsSemiMixedTypes="0" containsString="0" containsNumber="1" minValue="0.2" maxValue="0.46700000000000003"/>
    </cacheField>
    <cacheField name="SLG" numFmtId="0">
      <sharedItems containsSemiMixedTypes="0" containsString="0" containsNumber="1" minValue="0.16700000000000001" maxValue="0.73599999999999999"/>
    </cacheField>
    <cacheField name="OPS" numFmtId="0">
      <sharedItems containsSemiMixedTypes="0" containsString="0" containsNumber="1" minValue="0.38100000000000001" maxValue="1.202"/>
    </cacheField>
    <cacheField name="TB" numFmtId="0">
      <sharedItems containsSemiMixedTypes="0" containsString="0" containsNumber="1" containsInteger="1" minValue="0" maxValue="10"/>
    </cacheField>
    <cacheField name="GIDP" numFmtId="0">
      <sharedItems containsSemiMixedTypes="0" containsString="0" containsNumber="1" containsInteger="1" minValue="0" maxValue="1"/>
    </cacheField>
    <cacheField name="HBP" numFmtId="0">
      <sharedItems containsSemiMixedTypes="0" containsString="0" containsNumber="1" containsInteger="1" minValue="0" maxValue="1"/>
    </cacheField>
    <cacheField name="SH" numFmtId="0">
      <sharedItems containsSemiMixedTypes="0" containsString="0" containsNumber="1" containsInteger="1" minValue="0" maxValue="0"/>
    </cacheField>
    <cacheField name="SF" numFmtId="0">
      <sharedItems containsSemiMixedTypes="0" containsString="0" containsNumber="1" containsInteger="1" minValue="0" maxValue="1"/>
    </cacheField>
    <cacheField name="IBB" numFmtId="0">
      <sharedItems containsSemiMixedTypes="0" containsString="0" containsNumber="1" containsInteger="1" minValue="0" maxValue="3"/>
    </cacheField>
    <cacheField name="aLI" numFmtId="0">
      <sharedItems containsSemiMixedTypes="0" containsString="0" containsNumber="1" minValue="0.27" maxValue="2.48"/>
    </cacheField>
    <cacheField name="WPA" numFmtId="0">
      <sharedItems containsSemiMixedTypes="0" containsString="0" containsNumber="1" minValue="-0.28000000000000003" maxValue="0.48799999999999999"/>
    </cacheField>
    <cacheField name="acLI" numFmtId="0">
      <sharedItems containsSemiMixedTypes="0" containsString="0" containsNumber="1" minValue="0.16" maxValue="3.97"/>
    </cacheField>
    <cacheField name="cWPA" numFmtId="10">
      <sharedItems containsSemiMixedTypes="0" containsString="0" containsNumber="1" minValue="-1.6999999999999999E-3" maxValue="3.8999999999999998E-3"/>
    </cacheField>
    <cacheField name="RE24" numFmtId="0">
      <sharedItems containsSemiMixedTypes="0" containsString="0" containsNumber="1" minValue="-3" maxValue="5.38"/>
    </cacheField>
    <cacheField name="DFS(DK)" numFmtId="0">
      <sharedItems containsSemiMixedTypes="0" containsString="0" containsNumber="1" containsInteger="1" minValue="0" maxValue="37"/>
    </cacheField>
    <cacheField name="DFS(FD)" numFmtId="0">
      <sharedItems containsSemiMixedTypes="0" containsString="0" containsNumber="1" minValue="0" maxValue="50.1"/>
    </cacheField>
    <cacheField name="BOP" numFmtId="0">
      <sharedItems containsSemiMixedTypes="0" containsString="0" containsNumber="1" containsInteger="1" minValue="3" maxValue="3"/>
    </cacheField>
    <cacheField name="Po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8">
  <r>
    <n v="1"/>
    <n v="836"/>
    <n v="1"/>
    <d v="2024-03-28T00:00:00"/>
    <s v="NYY"/>
    <s v="@"/>
    <s v="HOU"/>
    <s v="W, 5-4"/>
    <s v="CG"/>
    <x v="0"/>
    <n v="4"/>
    <n v="1"/>
    <n v="1"/>
    <n v="1"/>
    <n v="0"/>
    <n v="0"/>
    <n v="0"/>
    <n v="0"/>
    <n v="0"/>
    <n v="1"/>
    <n v="2"/>
    <n v="0.25"/>
    <n v="0.4"/>
    <n v="0.5"/>
    <n v="0.9"/>
    <n v="2"/>
    <n v="1"/>
    <n v="0"/>
    <n v="0"/>
    <n v="0"/>
    <n v="0"/>
    <n v="1.47"/>
    <n v="-1.7999999999999999E-2"/>
    <n v="1.36"/>
    <n v="-1E-4"/>
    <n v="-0.5"/>
    <n v="9"/>
    <n v="12.2"/>
    <n v="3"/>
    <s v="CF"/>
  </r>
  <r>
    <n v="2"/>
    <n v="837"/>
    <n v="2"/>
    <d v="2024-03-29T00:00:00"/>
    <s v="NYY"/>
    <s v="@"/>
    <s v="HOU"/>
    <s v="W, 7-1"/>
    <s v="CG"/>
    <x v="0"/>
    <n v="5"/>
    <n v="0"/>
    <n v="0"/>
    <n v="0"/>
    <n v="0"/>
    <n v="0"/>
    <n v="0"/>
    <n v="0"/>
    <n v="0"/>
    <n v="0"/>
    <n v="1"/>
    <n v="0.111"/>
    <n v="0.2"/>
    <n v="0.222"/>
    <n v="0.42199999999999999"/>
    <n v="0"/>
    <n v="1"/>
    <n v="0"/>
    <n v="0"/>
    <n v="0"/>
    <n v="0"/>
    <n v="1.38"/>
    <n v="-0.25700000000000001"/>
    <n v="1.36"/>
    <n v="-1.5E-3"/>
    <n v="-3"/>
    <n v="0"/>
    <n v="0"/>
    <n v="3"/>
    <s v="CF"/>
  </r>
  <r>
    <n v="3"/>
    <n v="838"/>
    <n v="3"/>
    <d v="2024-03-30T00:00:00"/>
    <s v="NYY"/>
    <s v="@"/>
    <s v="HOU"/>
    <s v="W, 5-3"/>
    <s v="CG"/>
    <x v="1"/>
    <n v="3"/>
    <n v="0"/>
    <n v="1"/>
    <n v="0"/>
    <n v="0"/>
    <n v="0"/>
    <n v="0"/>
    <n v="0"/>
    <n v="0"/>
    <n v="1"/>
    <n v="1"/>
    <n v="0.16700000000000001"/>
    <n v="0.28599999999999998"/>
    <n v="0.25"/>
    <n v="0.53600000000000003"/>
    <n v="1"/>
    <n v="0"/>
    <n v="0"/>
    <n v="0"/>
    <n v="0"/>
    <n v="0"/>
    <n v="0.69"/>
    <n v="2.7E-2"/>
    <n v="0.72"/>
    <n v="2.0000000000000001E-4"/>
    <n v="0.31"/>
    <n v="5"/>
    <n v="6"/>
    <n v="3"/>
    <s v="DH"/>
  </r>
  <r>
    <n v="4"/>
    <n v="839"/>
    <n v="4"/>
    <d v="2024-03-31T00:00:00"/>
    <s v="NYY"/>
    <s v="@"/>
    <s v="HOU"/>
    <s v="W, 4-3"/>
    <s v="CG"/>
    <x v="0"/>
    <n v="4"/>
    <n v="0"/>
    <n v="0"/>
    <n v="0"/>
    <n v="0"/>
    <n v="0"/>
    <n v="1"/>
    <n v="0"/>
    <n v="0"/>
    <n v="0"/>
    <n v="2"/>
    <n v="0.125"/>
    <n v="0.21099999999999999"/>
    <n v="0.188"/>
    <n v="0.39800000000000002"/>
    <n v="0"/>
    <n v="0"/>
    <n v="0"/>
    <n v="0"/>
    <n v="1"/>
    <n v="0"/>
    <n v="1.21"/>
    <n v="-7.6999999999999999E-2"/>
    <n v="1.28"/>
    <n v="-5.0000000000000001E-4"/>
    <n v="-0.78"/>
    <n v="2"/>
    <n v="3.5"/>
    <n v="3"/>
    <s v="CF"/>
  </r>
  <r>
    <n v="5"/>
    <n v="840"/>
    <n v="5"/>
    <d v="2024-04-01T00:00:00"/>
    <s v="NYY"/>
    <s v="@"/>
    <s v="ARI"/>
    <s v="W, 5-2"/>
    <s v="CG"/>
    <x v="0"/>
    <n v="5"/>
    <n v="0"/>
    <n v="1"/>
    <n v="0"/>
    <n v="0"/>
    <n v="0"/>
    <n v="0"/>
    <n v="0"/>
    <n v="0"/>
    <n v="0"/>
    <n v="0"/>
    <n v="0.14299999999999999"/>
    <n v="0.20799999999999999"/>
    <n v="0.19"/>
    <n v="0.39900000000000002"/>
    <n v="1"/>
    <n v="1"/>
    <n v="0"/>
    <n v="0"/>
    <n v="0"/>
    <n v="0"/>
    <n v="0.62"/>
    <n v="-1.2E-2"/>
    <n v="0.64"/>
    <n v="-1E-4"/>
    <n v="-0.92"/>
    <n v="3"/>
    <n v="3"/>
    <n v="3"/>
    <s v="CF"/>
  </r>
  <r>
    <n v="6"/>
    <n v="841"/>
    <n v="6"/>
    <d v="2024-04-02T00:00:00"/>
    <s v="NYY"/>
    <s v="@"/>
    <s v="ARI"/>
    <s v="L, 0-7"/>
    <s v="CG"/>
    <x v="1"/>
    <n v="3"/>
    <n v="0"/>
    <n v="0"/>
    <n v="0"/>
    <n v="0"/>
    <n v="0"/>
    <n v="0"/>
    <n v="0"/>
    <n v="0"/>
    <n v="1"/>
    <n v="1"/>
    <n v="0.125"/>
    <n v="0.214"/>
    <n v="0.16700000000000001"/>
    <n v="0.38100000000000001"/>
    <n v="0"/>
    <n v="0"/>
    <n v="0"/>
    <n v="0"/>
    <n v="0"/>
    <n v="0"/>
    <n v="0.5"/>
    <n v="-2.7E-2"/>
    <n v="0.52"/>
    <n v="-2.0000000000000001E-4"/>
    <n v="-0.44"/>
    <n v="2"/>
    <n v="3"/>
    <n v="3"/>
    <s v="CF"/>
  </r>
  <r>
    <n v="7"/>
    <n v="842"/>
    <n v="7"/>
    <d v="2024-04-03T00:00:00"/>
    <s v="NYY"/>
    <s v="@"/>
    <s v="ARI"/>
    <s v="W, 6-5 (11)"/>
    <s v="CG(11)"/>
    <x v="0"/>
    <n v="4"/>
    <n v="1"/>
    <n v="2"/>
    <n v="1"/>
    <n v="0"/>
    <n v="1"/>
    <n v="3"/>
    <n v="0"/>
    <n v="0"/>
    <n v="1"/>
    <n v="1"/>
    <n v="0.17899999999999999"/>
    <n v="0.27300000000000002"/>
    <n v="0.35699999999999998"/>
    <n v="0.63"/>
    <n v="6"/>
    <n v="0"/>
    <n v="0"/>
    <n v="0"/>
    <n v="0"/>
    <n v="0"/>
    <n v="1.46"/>
    <n v="0.35499999999999998"/>
    <n v="1.51"/>
    <n v="2.2000000000000001E-3"/>
    <n v="2.65"/>
    <n v="25"/>
    <n v="34.700000000000003"/>
    <n v="3"/>
    <s v="DH"/>
  </r>
  <r>
    <n v="8"/>
    <n v="843"/>
    <n v="8"/>
    <d v="2024-04-05T00:00:00"/>
    <s v="NYY"/>
    <m/>
    <s v="TOR"/>
    <s v="L, 0-3"/>
    <s v="CG"/>
    <x v="1"/>
    <n v="2"/>
    <n v="0"/>
    <n v="0"/>
    <n v="0"/>
    <n v="0"/>
    <n v="0"/>
    <n v="0"/>
    <n v="0"/>
    <n v="0"/>
    <n v="2"/>
    <n v="1"/>
    <n v="0.16700000000000001"/>
    <n v="0.29699999999999999"/>
    <n v="0.33300000000000002"/>
    <n v="0.63100000000000001"/>
    <n v="0"/>
    <n v="0"/>
    <n v="0"/>
    <n v="0"/>
    <n v="0"/>
    <n v="0"/>
    <n v="0.9"/>
    <n v="-2.5000000000000001E-2"/>
    <n v="1.04"/>
    <n v="-2.0000000000000001E-4"/>
    <n v="-0.15"/>
    <n v="4"/>
    <n v="6"/>
    <n v="3"/>
    <s v="CF"/>
  </r>
  <r>
    <n v="9"/>
    <n v="844"/>
    <n v="9"/>
    <d v="2024-04-06T00:00:00"/>
    <s v="NYY"/>
    <m/>
    <s v="TOR"/>
    <s v="W, 9-8"/>
    <s v="CG"/>
    <x v="0"/>
    <n v="3"/>
    <n v="2"/>
    <n v="2"/>
    <n v="0"/>
    <n v="0"/>
    <n v="1"/>
    <n v="2"/>
    <n v="0"/>
    <n v="0"/>
    <n v="2"/>
    <n v="1"/>
    <n v="0.21199999999999999"/>
    <n v="0.35699999999999998"/>
    <n v="0.45500000000000002"/>
    <n v="0.81200000000000006"/>
    <n v="5"/>
    <n v="0"/>
    <n v="0"/>
    <n v="0"/>
    <n v="0"/>
    <n v="0"/>
    <n v="0.32"/>
    <n v="0.183"/>
    <n v="0.37"/>
    <n v="1.2999999999999999E-3"/>
    <n v="2.25"/>
    <n v="25"/>
    <n v="34.4"/>
    <n v="3"/>
    <s v="CF"/>
  </r>
  <r>
    <n v="10"/>
    <n v="845"/>
    <n v="10"/>
    <d v="2024-04-07T00:00:00"/>
    <s v="NYY"/>
    <m/>
    <s v="TOR"/>
    <s v="W, 8-3"/>
    <s v="CG"/>
    <x v="0"/>
    <n v="3"/>
    <n v="1"/>
    <n v="0"/>
    <n v="0"/>
    <n v="0"/>
    <n v="0"/>
    <n v="0"/>
    <n v="0"/>
    <n v="0"/>
    <n v="2"/>
    <n v="1"/>
    <n v="0.19400000000000001"/>
    <n v="0.36199999999999999"/>
    <n v="0.41699999999999998"/>
    <n v="0.77800000000000002"/>
    <n v="0"/>
    <n v="0"/>
    <n v="0"/>
    <n v="0"/>
    <n v="0"/>
    <n v="0"/>
    <n v="0.66"/>
    <n v="2.1000000000000001E-2"/>
    <n v="0.8"/>
    <n v="2.0000000000000001E-4"/>
    <n v="0.32"/>
    <n v="6"/>
    <n v="9.1999999999999993"/>
    <n v="3"/>
    <s v="CF"/>
  </r>
  <r>
    <n v="11"/>
    <n v="846"/>
    <n v="11"/>
    <d v="2024-04-08T00:00:00"/>
    <s v="NYY"/>
    <m/>
    <s v="MIA"/>
    <s v="W, 7-0"/>
    <s v="CG"/>
    <x v="1"/>
    <n v="4"/>
    <n v="0"/>
    <n v="0"/>
    <n v="0"/>
    <n v="0"/>
    <n v="0"/>
    <n v="0"/>
    <n v="0"/>
    <n v="0"/>
    <n v="0"/>
    <n v="0"/>
    <n v="0.17499999999999999"/>
    <n v="0.33300000000000002"/>
    <n v="0.375"/>
    <n v="0.70799999999999996"/>
    <n v="0"/>
    <n v="1"/>
    <n v="0"/>
    <n v="0"/>
    <n v="0"/>
    <n v="0"/>
    <n v="0.64"/>
    <n v="-8.8999999999999996E-2"/>
    <n v="0.69"/>
    <n v="-5.9999999999999995E-4"/>
    <n v="-1.04"/>
    <n v="0"/>
    <n v="0"/>
    <n v="3"/>
    <s v="CF"/>
  </r>
  <r>
    <n v="12"/>
    <n v="847"/>
    <n v="12"/>
    <d v="2024-04-09T00:00:00"/>
    <s v="NYY"/>
    <m/>
    <s v="MIA"/>
    <s v="W, 3-2"/>
    <s v="CG"/>
    <x v="1"/>
    <n v="1"/>
    <n v="0"/>
    <n v="1"/>
    <n v="1"/>
    <n v="0"/>
    <n v="0"/>
    <n v="0"/>
    <n v="0"/>
    <n v="0"/>
    <n v="3"/>
    <n v="0"/>
    <n v="0.19500000000000001"/>
    <n v="0.38200000000000001"/>
    <n v="0.41499999999999998"/>
    <n v="0.79600000000000004"/>
    <n v="2"/>
    <n v="0"/>
    <n v="0"/>
    <n v="0"/>
    <n v="0"/>
    <n v="0"/>
    <n v="0.89"/>
    <n v="6.0999999999999999E-2"/>
    <n v="0.98"/>
    <n v="4.0000000000000002E-4"/>
    <n v="0.96"/>
    <n v="11"/>
    <n v="15"/>
    <n v="3"/>
    <s v="CF"/>
  </r>
  <r>
    <n v="13"/>
    <n v="848"/>
    <n v="13"/>
    <d v="2024-04-10T00:00:00"/>
    <s v="NYY"/>
    <m/>
    <s v="MIA"/>
    <s v="L, 2-5"/>
    <s v="CG"/>
    <x v="0"/>
    <n v="4"/>
    <n v="0"/>
    <n v="0"/>
    <n v="0"/>
    <n v="0"/>
    <n v="0"/>
    <n v="0"/>
    <n v="0"/>
    <n v="0"/>
    <n v="1"/>
    <n v="2"/>
    <n v="0.17799999999999999"/>
    <n v="0.36699999999999999"/>
    <n v="0.378"/>
    <n v="0.74399999999999999"/>
    <n v="0"/>
    <n v="0"/>
    <n v="0"/>
    <n v="0"/>
    <n v="0"/>
    <n v="0"/>
    <n v="1.78"/>
    <n v="-0.214"/>
    <n v="1.97"/>
    <n v="-1.4E-3"/>
    <n v="-1.75"/>
    <n v="2"/>
    <n v="3"/>
    <n v="3"/>
    <s v="CF"/>
  </r>
  <r>
    <n v="14"/>
    <n v="849"/>
    <n v="14"/>
    <s v="2024-04-13 (1)"/>
    <s v="NYY"/>
    <s v="@"/>
    <s v="CLE"/>
    <s v="W, 3-2"/>
    <s v="CG"/>
    <x v="0"/>
    <n v="5"/>
    <n v="0"/>
    <n v="2"/>
    <n v="1"/>
    <n v="0"/>
    <n v="0"/>
    <n v="0"/>
    <n v="0"/>
    <n v="0"/>
    <n v="0"/>
    <n v="0"/>
    <n v="0.2"/>
    <n v="0.36899999999999999"/>
    <n v="0.4"/>
    <n v="0.76900000000000002"/>
    <n v="3"/>
    <n v="0"/>
    <n v="0"/>
    <n v="0"/>
    <n v="0"/>
    <n v="0"/>
    <n v="0.78"/>
    <n v="-6.3E-2"/>
    <n v="0.93"/>
    <n v="-4.0000000000000002E-4"/>
    <n v="-0.7"/>
    <n v="8"/>
    <n v="9"/>
    <n v="3"/>
    <s v="DH"/>
  </r>
  <r>
    <n v="15"/>
    <n v="850"/>
    <n v="15"/>
    <s v="2024-04-13 (2)"/>
    <s v="NYY"/>
    <s v="@"/>
    <s v="CLE"/>
    <s v="W, 8-2"/>
    <s v="GS-8"/>
    <x v="0"/>
    <n v="4"/>
    <n v="0"/>
    <n v="1"/>
    <n v="1"/>
    <n v="0"/>
    <n v="0"/>
    <n v="0"/>
    <n v="0"/>
    <n v="0"/>
    <n v="1"/>
    <n v="0"/>
    <n v="0.20399999999999999"/>
    <n v="0.371"/>
    <n v="0.40699999999999997"/>
    <n v="0.77900000000000003"/>
    <n v="2"/>
    <n v="0"/>
    <n v="0"/>
    <n v="0"/>
    <n v="0"/>
    <n v="0"/>
    <n v="0.44"/>
    <n v="7.0000000000000007E-2"/>
    <n v="0.54"/>
    <n v="5.0000000000000001E-4"/>
    <n v="1.78"/>
    <n v="7"/>
    <n v="9"/>
    <n v="3"/>
    <s v="CF"/>
  </r>
  <r>
    <n v="16"/>
    <n v="851"/>
    <n v="16"/>
    <d v="2024-04-14T00:00:00"/>
    <s v="NYY"/>
    <s v="@"/>
    <s v="CLE"/>
    <s v="L, 7-8 (10)"/>
    <s v="CG(10)"/>
    <x v="0"/>
    <n v="4"/>
    <n v="2"/>
    <n v="1"/>
    <n v="0"/>
    <n v="0"/>
    <n v="1"/>
    <n v="3"/>
    <n v="0"/>
    <n v="0"/>
    <n v="1"/>
    <n v="2"/>
    <n v="0.20699999999999999"/>
    <n v="0.373"/>
    <n v="0.44800000000000001"/>
    <n v="0.82199999999999995"/>
    <n v="4"/>
    <n v="0"/>
    <n v="0"/>
    <n v="0"/>
    <n v="0"/>
    <n v="1"/>
    <n v="2.21"/>
    <n v="0.14000000000000001"/>
    <n v="2.67"/>
    <n v="1E-3"/>
    <n v="1.44"/>
    <n v="22"/>
    <n v="31.9"/>
    <n v="3"/>
    <s v="CF"/>
  </r>
  <r>
    <n v="17"/>
    <n v="852"/>
    <n v="17"/>
    <d v="2024-04-15T00:00:00"/>
    <s v="NYY"/>
    <s v="@"/>
    <s v="TOR"/>
    <s v="L, 1-3"/>
    <s v="CG"/>
    <x v="1"/>
    <n v="4"/>
    <n v="0"/>
    <n v="0"/>
    <n v="0"/>
    <n v="0"/>
    <n v="0"/>
    <n v="0"/>
    <n v="0"/>
    <n v="0"/>
    <n v="0"/>
    <n v="2"/>
    <n v="0.19400000000000001"/>
    <n v="0.35399999999999998"/>
    <n v="0.41899999999999998"/>
    <n v="0.77400000000000002"/>
    <n v="0"/>
    <n v="0"/>
    <n v="0"/>
    <n v="0"/>
    <n v="0"/>
    <n v="0"/>
    <n v="1.23"/>
    <n v="-0.11700000000000001"/>
    <n v="1.52"/>
    <n v="-8.9999999999999998E-4"/>
    <n v="-0.92"/>
    <n v="0"/>
    <n v="0"/>
    <n v="3"/>
    <s v="DH"/>
  </r>
  <r>
    <n v="18"/>
    <n v="853"/>
    <n v="18"/>
    <d v="2024-04-16T00:00:00"/>
    <s v="NYY"/>
    <s v="@"/>
    <s v="TOR"/>
    <s v="L, 4-5"/>
    <s v="CG"/>
    <x v="1"/>
    <n v="4"/>
    <n v="0"/>
    <n v="0"/>
    <n v="0"/>
    <n v="0"/>
    <n v="0"/>
    <n v="0"/>
    <n v="0"/>
    <n v="0"/>
    <n v="0"/>
    <n v="2"/>
    <n v="0.182"/>
    <n v="0.33700000000000002"/>
    <n v="0.39400000000000002"/>
    <n v="0.73099999999999998"/>
    <n v="0"/>
    <n v="0"/>
    <n v="0"/>
    <n v="0"/>
    <n v="0"/>
    <n v="0"/>
    <n v="0.98"/>
    <n v="-9.1999999999999998E-2"/>
    <n v="1.22"/>
    <n v="-6.9999999999999999E-4"/>
    <n v="-0.71"/>
    <n v="0"/>
    <n v="0"/>
    <n v="3"/>
    <s v="CF"/>
  </r>
  <r>
    <n v="19"/>
    <n v="854"/>
    <n v="19"/>
    <d v="2024-04-17T00:00:00"/>
    <s v="NYY"/>
    <s v="@"/>
    <s v="TOR"/>
    <s v="W, 6-4"/>
    <s v="CG"/>
    <x v="0"/>
    <n v="5"/>
    <n v="0"/>
    <n v="1"/>
    <n v="0"/>
    <n v="0"/>
    <n v="0"/>
    <n v="2"/>
    <n v="0"/>
    <n v="0"/>
    <n v="0"/>
    <n v="3"/>
    <n v="0.183"/>
    <n v="0.33"/>
    <n v="0.38"/>
    <n v="0.71"/>
    <n v="1"/>
    <n v="1"/>
    <n v="0"/>
    <n v="0"/>
    <n v="0"/>
    <n v="0"/>
    <n v="2.46"/>
    <n v="0.215"/>
    <n v="3.05"/>
    <n v="1.6000000000000001E-3"/>
    <n v="0.21"/>
    <n v="7"/>
    <n v="10"/>
    <n v="3"/>
    <s v="CF"/>
  </r>
  <r>
    <n v="20"/>
    <n v="855"/>
    <n v="20"/>
    <d v="2024-04-19T00:00:00"/>
    <s v="NYY"/>
    <m/>
    <s v="TBR"/>
    <s v="W, 5-3"/>
    <s v="CG"/>
    <x v="1"/>
    <n v="3"/>
    <n v="0"/>
    <n v="1"/>
    <n v="0"/>
    <n v="0"/>
    <n v="0"/>
    <n v="0"/>
    <n v="1"/>
    <n v="0"/>
    <n v="1"/>
    <n v="1"/>
    <n v="0.189"/>
    <n v="0.33700000000000002"/>
    <n v="0.378"/>
    <n v="0.71499999999999997"/>
    <n v="1"/>
    <n v="0"/>
    <n v="0"/>
    <n v="0"/>
    <n v="0"/>
    <n v="0"/>
    <n v="0.75"/>
    <n v="2.7E-2"/>
    <n v="0.93"/>
    <n v="2.0000000000000001E-4"/>
    <n v="0"/>
    <n v="10"/>
    <n v="12"/>
    <n v="3"/>
    <s v="CF"/>
  </r>
  <r>
    <n v="21"/>
    <n v="856"/>
    <n v="21"/>
    <d v="2024-04-20T00:00:00"/>
    <s v="NYY"/>
    <m/>
    <s v="TBR"/>
    <s v="L, 0-2 (10)"/>
    <s v="CG(10)"/>
    <x v="1"/>
    <n v="4"/>
    <n v="0"/>
    <n v="0"/>
    <n v="0"/>
    <n v="0"/>
    <n v="0"/>
    <n v="0"/>
    <n v="0"/>
    <n v="0"/>
    <n v="0"/>
    <n v="4"/>
    <n v="0.17899999999999999"/>
    <n v="0.32300000000000001"/>
    <n v="0.35899999999999999"/>
    <n v="0.68200000000000005"/>
    <n v="0"/>
    <n v="0"/>
    <n v="0"/>
    <n v="0"/>
    <n v="0"/>
    <n v="0"/>
    <n v="1.48"/>
    <n v="-0.152"/>
    <n v="1.79"/>
    <n v="-1.1000000000000001E-3"/>
    <n v="-1"/>
    <n v="0"/>
    <n v="0"/>
    <n v="3"/>
    <s v="DH"/>
  </r>
  <r>
    <n v="22"/>
    <n v="857"/>
    <n v="22"/>
    <d v="2024-04-21T00:00:00"/>
    <s v="NYY"/>
    <m/>
    <s v="TBR"/>
    <s v="W, 5-4"/>
    <s v="CG"/>
    <x v="1"/>
    <n v="4"/>
    <n v="0"/>
    <n v="1"/>
    <n v="0"/>
    <n v="0"/>
    <n v="0"/>
    <n v="0"/>
    <n v="0"/>
    <n v="0"/>
    <n v="0"/>
    <n v="2"/>
    <n v="0.183"/>
    <n v="0.32"/>
    <n v="0.35399999999999998"/>
    <n v="0.67400000000000004"/>
    <n v="1"/>
    <n v="0"/>
    <n v="0"/>
    <n v="0"/>
    <n v="0"/>
    <n v="0"/>
    <n v="0.79"/>
    <n v="-1.2999999999999999E-2"/>
    <n v="0.96"/>
    <n v="-1E-4"/>
    <n v="-0.23"/>
    <n v="3"/>
    <n v="3"/>
    <n v="3"/>
    <s v="CF"/>
  </r>
  <r>
    <n v="23"/>
    <n v="858"/>
    <n v="23"/>
    <d v="2024-04-22T00:00:00"/>
    <s v="NYY"/>
    <m/>
    <s v="OAK"/>
    <s v="L, 0-2"/>
    <s v="CG"/>
    <x v="1"/>
    <n v="4"/>
    <n v="0"/>
    <n v="0"/>
    <n v="0"/>
    <n v="0"/>
    <n v="0"/>
    <n v="0"/>
    <n v="0"/>
    <n v="0"/>
    <n v="0"/>
    <n v="2"/>
    <n v="0.17399999999999999"/>
    <n v="0.308"/>
    <n v="0.33700000000000002"/>
    <n v="0.64500000000000002"/>
    <n v="0"/>
    <n v="1"/>
    <n v="0"/>
    <n v="0"/>
    <n v="0"/>
    <n v="0"/>
    <n v="0.79"/>
    <n v="-0.10100000000000001"/>
    <n v="0.9"/>
    <n v="-6.9999999999999999E-4"/>
    <n v="-0.88"/>
    <n v="0"/>
    <n v="0"/>
    <n v="3"/>
    <s v="CF"/>
  </r>
  <r>
    <n v="24"/>
    <n v="859"/>
    <n v="24"/>
    <d v="2024-04-23T00:00:00"/>
    <s v="NYY"/>
    <m/>
    <s v="OAK"/>
    <s v="W, 4-3"/>
    <s v="CG"/>
    <x v="1"/>
    <n v="3"/>
    <n v="1"/>
    <n v="1"/>
    <n v="1"/>
    <n v="0"/>
    <n v="0"/>
    <n v="0"/>
    <n v="0"/>
    <n v="0"/>
    <n v="0"/>
    <n v="0"/>
    <n v="0.18"/>
    <n v="0.315"/>
    <n v="0.34799999999999998"/>
    <n v="0.66300000000000003"/>
    <n v="2"/>
    <n v="0"/>
    <n v="1"/>
    <n v="0"/>
    <n v="0"/>
    <n v="0"/>
    <n v="0.9"/>
    <n v="5.7000000000000002E-2"/>
    <n v="1.03"/>
    <n v="4.0000000000000002E-4"/>
    <n v="0.55000000000000004"/>
    <n v="9"/>
    <n v="12.2"/>
    <n v="3"/>
    <s v="CF"/>
  </r>
  <r>
    <n v="25"/>
    <n v="860"/>
    <n v="25"/>
    <d v="2024-04-24T00:00:00"/>
    <s v="NYY"/>
    <m/>
    <s v="OAK"/>
    <s v="W, 7-3"/>
    <s v="CG"/>
    <x v="0"/>
    <n v="5"/>
    <n v="1"/>
    <n v="2"/>
    <n v="0"/>
    <n v="0"/>
    <n v="1"/>
    <n v="2"/>
    <n v="0"/>
    <n v="0"/>
    <n v="0"/>
    <n v="0"/>
    <n v="0.191"/>
    <n v="0.31900000000000001"/>
    <n v="0.38300000000000001"/>
    <n v="0.70199999999999996"/>
    <n v="5"/>
    <n v="1"/>
    <n v="0"/>
    <n v="0"/>
    <n v="0"/>
    <n v="0"/>
    <n v="0.45"/>
    <n v="0.16800000000000001"/>
    <n v="0.53"/>
    <n v="1.1999999999999999E-3"/>
    <n v="1.19"/>
    <n v="19"/>
    <n v="25.2"/>
    <n v="3"/>
    <s v="CF"/>
  </r>
  <r>
    <n v="26"/>
    <n v="861"/>
    <n v="26"/>
    <d v="2024-04-25T00:00:00"/>
    <s v="NYY"/>
    <m/>
    <s v="OAK"/>
    <s v="L, 1-3"/>
    <s v="CG"/>
    <x v="0"/>
    <n v="3"/>
    <n v="0"/>
    <n v="0"/>
    <n v="0"/>
    <n v="0"/>
    <n v="0"/>
    <n v="0"/>
    <n v="0"/>
    <n v="0"/>
    <n v="2"/>
    <n v="2"/>
    <n v="0.186"/>
    <n v="0.32200000000000001"/>
    <n v="0.371"/>
    <n v="0.69299999999999995"/>
    <n v="0"/>
    <n v="0"/>
    <n v="0"/>
    <n v="0"/>
    <n v="0"/>
    <n v="0"/>
    <n v="1.31"/>
    <n v="-5.3999999999999999E-2"/>
    <n v="1.52"/>
    <n v="-4.0000000000000002E-4"/>
    <n v="-0.06"/>
    <n v="4"/>
    <n v="6"/>
    <n v="3"/>
    <s v="CF"/>
  </r>
  <r>
    <n v="27"/>
    <n v="862"/>
    <n v="27"/>
    <d v="2024-04-26T00:00:00"/>
    <s v="NYY"/>
    <s v="@"/>
    <s v="MIL"/>
    <s v="L, 6-7 (11)"/>
    <s v="CG(11)"/>
    <x v="0"/>
    <n v="4"/>
    <n v="0"/>
    <n v="0"/>
    <n v="0"/>
    <n v="0"/>
    <n v="0"/>
    <n v="0"/>
    <n v="0"/>
    <n v="0"/>
    <n v="1"/>
    <n v="2"/>
    <n v="0.17799999999999999"/>
    <n v="0.317"/>
    <n v="0.35599999999999998"/>
    <n v="0.67400000000000004"/>
    <n v="0"/>
    <n v="1"/>
    <n v="0"/>
    <n v="0"/>
    <n v="0"/>
    <n v="1"/>
    <n v="1.67"/>
    <n v="-0.223"/>
    <n v="1.86"/>
    <n v="-1.5E-3"/>
    <n v="-1.49"/>
    <n v="2"/>
    <n v="3"/>
    <n v="3"/>
    <s v="DH"/>
  </r>
  <r>
    <n v="28"/>
    <n v="863"/>
    <n v="28"/>
    <d v="2024-04-27T00:00:00"/>
    <s v="NYY"/>
    <s v="@"/>
    <s v="MIL"/>
    <s v="W, 15-3"/>
    <s v="GS-7"/>
    <x v="0"/>
    <n v="4"/>
    <n v="2"/>
    <n v="2"/>
    <n v="0"/>
    <n v="0"/>
    <n v="1"/>
    <n v="2"/>
    <n v="0"/>
    <n v="0"/>
    <n v="1"/>
    <n v="1"/>
    <n v="0.19"/>
    <n v="0.32800000000000001"/>
    <n v="0.39"/>
    <n v="0.71899999999999997"/>
    <n v="5"/>
    <n v="1"/>
    <n v="0"/>
    <n v="0"/>
    <n v="0"/>
    <n v="0"/>
    <n v="0.55000000000000004"/>
    <n v="-6.0000000000000001E-3"/>
    <n v="0.62"/>
    <n v="0"/>
    <n v="0.75"/>
    <n v="23"/>
    <n v="31.4"/>
    <n v="3"/>
    <s v="CF"/>
  </r>
  <r>
    <n v="29"/>
    <n v="864"/>
    <n v="29"/>
    <d v="2024-04-28T00:00:00"/>
    <s v="NYY"/>
    <s v="@"/>
    <s v="MIL"/>
    <s v="W, 15-5"/>
    <s v="GS-8"/>
    <x v="0"/>
    <n v="4"/>
    <n v="1"/>
    <n v="3"/>
    <n v="0"/>
    <n v="0"/>
    <n v="1"/>
    <n v="3"/>
    <n v="0"/>
    <n v="0"/>
    <n v="1"/>
    <n v="0"/>
    <n v="0.21099999999999999"/>
    <n v="0.34599999999999997"/>
    <n v="0.43099999999999999"/>
    <n v="0.77700000000000002"/>
    <n v="6"/>
    <n v="0"/>
    <n v="0"/>
    <n v="0"/>
    <n v="0"/>
    <n v="0"/>
    <n v="0.51"/>
    <n v="0.16"/>
    <n v="0.57999999999999996"/>
    <n v="1.1000000000000001E-3"/>
    <n v="3.25"/>
    <n v="26"/>
    <n v="34.700000000000003"/>
    <n v="3"/>
    <s v="CF"/>
  </r>
  <r>
    <n v="30"/>
    <n v="865"/>
    <n v="30"/>
    <d v="2024-04-29T00:00:00"/>
    <s v="NYY"/>
    <s v="@"/>
    <s v="BAL"/>
    <s v="L, 0-2"/>
    <s v="CG"/>
    <x v="1"/>
    <n v="4"/>
    <n v="0"/>
    <n v="1"/>
    <n v="0"/>
    <n v="0"/>
    <n v="0"/>
    <n v="0"/>
    <n v="0"/>
    <n v="0"/>
    <n v="0"/>
    <n v="1"/>
    <n v="0.21199999999999999"/>
    <n v="0.34300000000000003"/>
    <n v="0.42499999999999999"/>
    <n v="0.76800000000000002"/>
    <n v="1"/>
    <n v="0"/>
    <n v="0"/>
    <n v="0"/>
    <n v="0"/>
    <n v="0"/>
    <n v="1.54"/>
    <n v="-0.16400000000000001"/>
    <n v="2.13"/>
    <n v="-1.4E-3"/>
    <n v="-1.07"/>
    <n v="3"/>
    <n v="3"/>
    <n v="3"/>
    <s v="LF"/>
  </r>
  <r>
    <n v="31"/>
    <n v="866"/>
    <n v="31"/>
    <d v="2024-04-30T00:00:00"/>
    <s v="NYY"/>
    <s v="@"/>
    <s v="BAL"/>
    <s v="L, 2-4"/>
    <s v="CG"/>
    <x v="1"/>
    <n v="3"/>
    <n v="0"/>
    <n v="0"/>
    <n v="0"/>
    <n v="0"/>
    <n v="0"/>
    <n v="0"/>
    <n v="0"/>
    <n v="0"/>
    <n v="1"/>
    <n v="1"/>
    <n v="0.20699999999999999"/>
    <n v="0.34"/>
    <n v="0.41399999999999998"/>
    <n v="0.754"/>
    <n v="0"/>
    <n v="1"/>
    <n v="0"/>
    <n v="0"/>
    <n v="0"/>
    <n v="0"/>
    <n v="1.3"/>
    <n v="-0.10199999999999999"/>
    <n v="1.73"/>
    <n v="-8.0000000000000004E-4"/>
    <n v="-0.92"/>
    <n v="2"/>
    <n v="3"/>
    <n v="3"/>
    <s v="LF"/>
  </r>
  <r>
    <n v="32"/>
    <n v="867"/>
    <n v="32"/>
    <d v="2024-05-01T00:00:00"/>
    <s v="NYY"/>
    <s v="@"/>
    <s v="BAL"/>
    <s v="W, 2-0"/>
    <s v="CG"/>
    <x v="1"/>
    <n v="4"/>
    <n v="0"/>
    <n v="0"/>
    <n v="0"/>
    <n v="0"/>
    <n v="0"/>
    <n v="0"/>
    <n v="0"/>
    <n v="0"/>
    <n v="0"/>
    <n v="1"/>
    <n v="0.2"/>
    <n v="0.33100000000000002"/>
    <n v="0.4"/>
    <n v="0.73099999999999998"/>
    <n v="0"/>
    <n v="0"/>
    <n v="0"/>
    <n v="0"/>
    <n v="0"/>
    <n v="0"/>
    <n v="0.82"/>
    <n v="-8.7999999999999995E-2"/>
    <n v="1.1100000000000001"/>
    <n v="-6.9999999999999999E-4"/>
    <n v="-1.06"/>
    <n v="0"/>
    <n v="0"/>
    <n v="3"/>
    <s v="LF"/>
  </r>
  <r>
    <n v="33"/>
    <n v="868"/>
    <n v="33"/>
    <d v="2024-05-02T00:00:00"/>
    <s v="NYY"/>
    <s v="@"/>
    <s v="BAL"/>
    <s v="L, 2-7"/>
    <s v="CG"/>
    <x v="1"/>
    <n v="2"/>
    <n v="0"/>
    <n v="0"/>
    <n v="0"/>
    <n v="0"/>
    <n v="0"/>
    <n v="0"/>
    <n v="0"/>
    <n v="0"/>
    <n v="1"/>
    <n v="1"/>
    <n v="0.19700000000000001"/>
    <n v="0.33100000000000002"/>
    <n v="0.39300000000000002"/>
    <n v="0.72499999999999998"/>
    <n v="0"/>
    <n v="0"/>
    <n v="0"/>
    <n v="0"/>
    <n v="0"/>
    <n v="0"/>
    <n v="0.89"/>
    <n v="-1.4E-2"/>
    <n v="1.24"/>
    <n v="-1E-4"/>
    <n v="-0.3"/>
    <n v="2"/>
    <n v="3"/>
    <n v="3"/>
    <s v="DH"/>
  </r>
  <r>
    <n v="34"/>
    <n v="869"/>
    <n v="34"/>
    <d v="2024-05-03T00:00:00"/>
    <s v="NYY"/>
    <m/>
    <s v="DET"/>
    <s v="W, 2-1"/>
    <s v="CG"/>
    <x v="1"/>
    <n v="3"/>
    <n v="1"/>
    <n v="1"/>
    <n v="0"/>
    <n v="0"/>
    <n v="0"/>
    <n v="0"/>
    <n v="1"/>
    <n v="0"/>
    <n v="1"/>
    <n v="1"/>
    <n v="0.2"/>
    <n v="0.33600000000000002"/>
    <n v="0.39200000000000002"/>
    <n v="0.72799999999999998"/>
    <n v="1"/>
    <n v="0"/>
    <n v="0"/>
    <n v="0"/>
    <n v="0"/>
    <n v="0"/>
    <n v="1.29"/>
    <n v="0.11"/>
    <n v="1.56"/>
    <n v="8.0000000000000004E-4"/>
    <n v="0.26"/>
    <n v="12"/>
    <n v="15.2"/>
    <n v="3"/>
    <s v="CF"/>
  </r>
  <r>
    <n v="35"/>
    <n v="870"/>
    <n v="35"/>
    <d v="2024-05-04T00:00:00"/>
    <s v="NYY"/>
    <m/>
    <s v="DET"/>
    <s v="W, 5-3"/>
    <s v="GS-8"/>
    <x v="1"/>
    <n v="4"/>
    <n v="2"/>
    <n v="2"/>
    <n v="1"/>
    <n v="0"/>
    <n v="0"/>
    <n v="1"/>
    <n v="0"/>
    <n v="0"/>
    <n v="0"/>
    <n v="2"/>
    <n v="0.20899999999999999"/>
    <n v="0.34"/>
    <n v="0.40300000000000002"/>
    <n v="0.74299999999999999"/>
    <n v="3"/>
    <n v="0"/>
    <n v="0"/>
    <n v="0"/>
    <n v="0"/>
    <n v="0"/>
    <n v="0.74"/>
    <n v="9.1999999999999998E-2"/>
    <n v="0.93"/>
    <n v="6.9999999999999999E-4"/>
    <n v="0.87"/>
    <n v="14"/>
    <n v="18.899999999999999"/>
    <n v="3"/>
    <s v="CF"/>
  </r>
  <r>
    <n v="36"/>
    <n v="871"/>
    <n v="36"/>
    <d v="2024-05-05T00:00:00"/>
    <s v="NYY"/>
    <m/>
    <s v="DET"/>
    <s v="W, 5-2 (8)"/>
    <s v="CG(8)"/>
    <x v="1"/>
    <n v="3"/>
    <n v="1"/>
    <n v="2"/>
    <n v="1"/>
    <n v="0"/>
    <n v="1"/>
    <n v="1"/>
    <n v="0"/>
    <n v="0"/>
    <n v="1"/>
    <n v="1"/>
    <n v="0.22"/>
    <n v="0.35"/>
    <n v="0.439"/>
    <n v="0.78900000000000003"/>
    <n v="6"/>
    <n v="0"/>
    <n v="0"/>
    <n v="0"/>
    <n v="0"/>
    <n v="0"/>
    <n v="0.41"/>
    <n v="0.13300000000000001"/>
    <n v="0.52"/>
    <n v="1E-3"/>
    <n v="1.69"/>
    <n v="21"/>
    <n v="27.7"/>
    <n v="3"/>
    <s v="CF"/>
  </r>
  <r>
    <n v="37"/>
    <n v="872"/>
    <n v="37"/>
    <d v="2024-05-07T00:00:00"/>
    <s v="NYY"/>
    <m/>
    <s v="HOU"/>
    <s v="W, 10-3"/>
    <s v="GS-8"/>
    <x v="0"/>
    <n v="3"/>
    <n v="1"/>
    <n v="1"/>
    <n v="0"/>
    <n v="0"/>
    <n v="0"/>
    <n v="1"/>
    <n v="0"/>
    <n v="0"/>
    <n v="2"/>
    <n v="0"/>
    <n v="0.222"/>
    <n v="0.35799999999999998"/>
    <n v="0.437"/>
    <n v="0.79500000000000004"/>
    <n v="1"/>
    <n v="0"/>
    <n v="0"/>
    <n v="0"/>
    <n v="0"/>
    <n v="0"/>
    <n v="0.51"/>
    <n v="7.4999999999999997E-2"/>
    <n v="0.6"/>
    <n v="5.0000000000000001E-4"/>
    <n v="0.85"/>
    <n v="11"/>
    <n v="15.7"/>
    <n v="3"/>
    <s v="CF"/>
  </r>
  <r>
    <n v="38"/>
    <n v="873"/>
    <n v="38"/>
    <d v="2024-05-08T00:00:00"/>
    <s v="NYY"/>
    <m/>
    <s v="HOU"/>
    <s v="W, 9-4"/>
    <s v="CG"/>
    <x v="0"/>
    <n v="5"/>
    <n v="1"/>
    <n v="3"/>
    <n v="2"/>
    <n v="0"/>
    <n v="1"/>
    <n v="3"/>
    <n v="0"/>
    <n v="0"/>
    <n v="0"/>
    <n v="1"/>
    <n v="0.23599999999999999"/>
    <n v="0.36499999999999999"/>
    <n v="0.47899999999999998"/>
    <n v="0.84299999999999997"/>
    <n v="8"/>
    <n v="0"/>
    <n v="0"/>
    <n v="0"/>
    <n v="0"/>
    <n v="0"/>
    <n v="0.32"/>
    <n v="7.2999999999999995E-2"/>
    <n v="0.39"/>
    <n v="5.0000000000000001E-4"/>
    <n v="1.97"/>
    <n v="28"/>
    <n v="37.700000000000003"/>
    <n v="3"/>
    <s v="CF"/>
  </r>
  <r>
    <n v="39"/>
    <n v="874"/>
    <n v="39"/>
    <d v="2024-05-09T00:00:00"/>
    <s v="NYY"/>
    <m/>
    <s v="HOU"/>
    <s v="L, 3-4"/>
    <s v="CG"/>
    <x v="1"/>
    <n v="4"/>
    <n v="1"/>
    <n v="1"/>
    <n v="0"/>
    <n v="0"/>
    <n v="1"/>
    <n v="1"/>
    <n v="0"/>
    <n v="0"/>
    <n v="0"/>
    <n v="1"/>
    <n v="0.23599999999999999"/>
    <n v="0.36199999999999999"/>
    <n v="0.49299999999999999"/>
    <n v="0.85499999999999998"/>
    <n v="4"/>
    <n v="1"/>
    <n v="0"/>
    <n v="0"/>
    <n v="0"/>
    <n v="0"/>
    <n v="1.69"/>
    <n v="-7.5999999999999998E-2"/>
    <n v="2.04"/>
    <n v="-5.9999999999999995E-4"/>
    <n v="-0.64"/>
    <n v="14"/>
    <n v="18.7"/>
    <n v="3"/>
    <s v="CF"/>
  </r>
  <r>
    <n v="40"/>
    <n v="875"/>
    <n v="40"/>
    <d v="2024-05-10T00:00:00"/>
    <s v="NYY"/>
    <s v="@"/>
    <s v="TBR"/>
    <s v="W, 2-0"/>
    <s v="CG"/>
    <x v="1"/>
    <n v="2"/>
    <n v="1"/>
    <n v="0"/>
    <n v="0"/>
    <n v="0"/>
    <n v="0"/>
    <n v="0"/>
    <n v="0"/>
    <n v="0"/>
    <n v="2"/>
    <n v="0"/>
    <n v="0.23300000000000001"/>
    <n v="0.36499999999999999"/>
    <n v="0.48599999999999999"/>
    <n v="0.85099999999999998"/>
    <n v="0"/>
    <n v="0"/>
    <n v="0"/>
    <n v="0"/>
    <n v="0"/>
    <n v="0"/>
    <n v="0.75"/>
    <n v="-4.0000000000000001E-3"/>
    <n v="0.97"/>
    <n v="0"/>
    <n v="-0.08"/>
    <n v="6"/>
    <n v="9.1999999999999993"/>
    <n v="3"/>
    <s v="CF"/>
  </r>
  <r>
    <n v="41"/>
    <n v="876"/>
    <n v="41"/>
    <d v="2024-05-11T00:00:00"/>
    <s v="NYY"/>
    <s v="@"/>
    <s v="TBR"/>
    <s v="L, 2-7"/>
    <s v="CG"/>
    <x v="1"/>
    <n v="3"/>
    <n v="0"/>
    <n v="0"/>
    <n v="0"/>
    <n v="0"/>
    <n v="0"/>
    <n v="0"/>
    <n v="0"/>
    <n v="0"/>
    <n v="0"/>
    <n v="1"/>
    <n v="0.22800000000000001"/>
    <n v="0.36299999999999999"/>
    <n v="0.47699999999999998"/>
    <n v="0.83899999999999997"/>
    <n v="0"/>
    <n v="0"/>
    <n v="1"/>
    <n v="0"/>
    <n v="0"/>
    <n v="0"/>
    <n v="0.62"/>
    <n v="-0.04"/>
    <n v="0.79"/>
    <n v="-2.9999999999999997E-4"/>
    <n v="-0.49"/>
    <n v="2"/>
    <n v="3"/>
    <n v="3"/>
    <s v="DH"/>
  </r>
  <r>
    <n v="42"/>
    <n v="877"/>
    <n v="42"/>
    <d v="2024-05-12T00:00:00"/>
    <s v="NYY"/>
    <s v="@"/>
    <s v="TBR"/>
    <s v="W, 10-6"/>
    <s v="CG"/>
    <x v="0"/>
    <n v="4"/>
    <n v="1"/>
    <n v="2"/>
    <n v="0"/>
    <n v="0"/>
    <n v="1"/>
    <n v="2"/>
    <n v="0"/>
    <n v="0"/>
    <n v="1"/>
    <n v="0"/>
    <n v="0.23499999999999999"/>
    <n v="0.36899999999999999"/>
    <n v="0.497"/>
    <n v="0.86599999999999999"/>
    <n v="5"/>
    <n v="0"/>
    <n v="0"/>
    <n v="0"/>
    <n v="0"/>
    <n v="0"/>
    <n v="0.43"/>
    <n v="6.8000000000000005E-2"/>
    <n v="0.53"/>
    <n v="5.0000000000000001E-4"/>
    <n v="1.74"/>
    <n v="21"/>
    <n v="28.2"/>
    <n v="3"/>
    <s v="CF"/>
  </r>
  <r>
    <n v="43"/>
    <n v="878"/>
    <n v="43"/>
    <d v="2024-05-14T00:00:00"/>
    <s v="NYY"/>
    <s v="@"/>
    <s v="MIN"/>
    <s v="W, 5-1"/>
    <s v="CG"/>
    <x v="0"/>
    <n v="4"/>
    <n v="1"/>
    <n v="1"/>
    <n v="0"/>
    <n v="0"/>
    <n v="0"/>
    <n v="0"/>
    <n v="0"/>
    <n v="0"/>
    <n v="1"/>
    <n v="1"/>
    <n v="0.23599999999999999"/>
    <n v="0.37"/>
    <n v="0.49"/>
    <n v="0.86"/>
    <n v="1"/>
    <n v="0"/>
    <n v="0"/>
    <n v="0"/>
    <n v="0"/>
    <n v="1"/>
    <n v="0.84"/>
    <n v="-7.8E-2"/>
    <n v="1.04"/>
    <n v="-5.9999999999999995E-4"/>
    <n v="-0.86"/>
    <n v="7"/>
    <n v="9.1999999999999993"/>
    <n v="3"/>
    <s v="CF"/>
  </r>
  <r>
    <n v="44"/>
    <n v="879"/>
    <n v="44"/>
    <d v="2024-05-15T00:00:00"/>
    <s v="NYY"/>
    <s v="@"/>
    <s v="MIN"/>
    <s v="W, 4-0"/>
    <s v="CG"/>
    <x v="0"/>
    <n v="4"/>
    <n v="2"/>
    <n v="4"/>
    <n v="3"/>
    <n v="0"/>
    <n v="1"/>
    <n v="2"/>
    <n v="0"/>
    <n v="0"/>
    <n v="1"/>
    <n v="0"/>
    <n v="0.255"/>
    <n v="0.38600000000000001"/>
    <n v="0.54"/>
    <n v="0.92600000000000005"/>
    <n v="10"/>
    <n v="0"/>
    <n v="0"/>
    <n v="0"/>
    <n v="0"/>
    <n v="0"/>
    <n v="0.39"/>
    <n v="0.216"/>
    <n v="0.49"/>
    <n v="1.6000000000000001E-3"/>
    <n v="3.17"/>
    <n v="35"/>
    <n v="46.4"/>
    <n v="3"/>
    <s v="CF"/>
  </r>
  <r>
    <n v="45"/>
    <n v="880"/>
    <n v="45"/>
    <d v="2024-05-16T00:00:00"/>
    <s v="NYY"/>
    <s v="@"/>
    <s v="MIN"/>
    <s v="W, 5-0"/>
    <s v="CG"/>
    <x v="1"/>
    <n v="3"/>
    <n v="1"/>
    <n v="2"/>
    <n v="2"/>
    <n v="0"/>
    <n v="0"/>
    <n v="0"/>
    <n v="0"/>
    <n v="0"/>
    <n v="1"/>
    <n v="0"/>
    <n v="0.26200000000000001"/>
    <n v="0.39300000000000002"/>
    <n v="0.55500000000000005"/>
    <n v="0.94799999999999995"/>
    <n v="4"/>
    <n v="0"/>
    <n v="0"/>
    <n v="0"/>
    <n v="0"/>
    <n v="0"/>
    <n v="0.46"/>
    <n v="7.4999999999999997E-2"/>
    <n v="0.56000000000000005"/>
    <n v="5.0000000000000001E-4"/>
    <n v="1.7"/>
    <n v="14"/>
    <n v="18.2"/>
    <n v="3"/>
    <s v="DH"/>
  </r>
  <r>
    <n v="46"/>
    <n v="881"/>
    <n v="46"/>
    <d v="2024-05-17T00:00:00"/>
    <s v="NYY"/>
    <m/>
    <s v="CHW"/>
    <s v="W, 4-2"/>
    <s v="CG"/>
    <x v="1"/>
    <n v="1"/>
    <n v="2"/>
    <n v="1"/>
    <n v="0"/>
    <n v="0"/>
    <n v="1"/>
    <n v="1"/>
    <n v="0"/>
    <n v="0"/>
    <n v="3"/>
    <n v="0"/>
    <n v="0.26700000000000002"/>
    <n v="0.40500000000000003"/>
    <n v="0.57599999999999996"/>
    <n v="0.98099999999999998"/>
    <n v="4"/>
    <n v="0"/>
    <n v="0"/>
    <n v="0"/>
    <n v="0"/>
    <n v="1"/>
    <n v="0.87"/>
    <n v="0.186"/>
    <n v="0.99"/>
    <n v="1.2999999999999999E-3"/>
    <n v="1.85"/>
    <n v="22"/>
    <n v="30.9"/>
    <n v="3"/>
    <s v="CF"/>
  </r>
  <r>
    <n v="47"/>
    <n v="882"/>
    <n v="47"/>
    <d v="2024-05-18T00:00:00"/>
    <s v="NYY"/>
    <m/>
    <s v="CHW"/>
    <s v="W, 6-1"/>
    <s v="CG"/>
    <x v="0"/>
    <n v="4"/>
    <n v="0"/>
    <n v="1"/>
    <n v="0"/>
    <n v="0"/>
    <n v="0"/>
    <n v="0"/>
    <n v="0"/>
    <n v="0"/>
    <n v="1"/>
    <n v="3"/>
    <n v="0.26600000000000001"/>
    <n v="0.40500000000000003"/>
    <n v="0.56799999999999995"/>
    <n v="0.97299999999999998"/>
    <n v="1"/>
    <n v="0"/>
    <n v="0"/>
    <n v="0"/>
    <n v="0"/>
    <n v="0"/>
    <n v="0.34"/>
    <n v="3.0000000000000001E-3"/>
    <n v="0.37"/>
    <n v="0"/>
    <n v="-0.98"/>
    <n v="5"/>
    <n v="6"/>
    <n v="3"/>
    <s v="CF"/>
  </r>
  <r>
    <n v="48"/>
    <n v="883"/>
    <n v="48"/>
    <d v="2024-05-19T00:00:00"/>
    <s v="NYY"/>
    <m/>
    <s v="CHW"/>
    <s v="W, 7-2"/>
    <s v="CG"/>
    <x v="1"/>
    <n v="4"/>
    <n v="1"/>
    <n v="1"/>
    <n v="0"/>
    <n v="0"/>
    <n v="1"/>
    <n v="2"/>
    <n v="0"/>
    <n v="0"/>
    <n v="0"/>
    <n v="2"/>
    <n v="0.26600000000000001"/>
    <n v="0.40200000000000002"/>
    <n v="0.57799999999999996"/>
    <n v="0.98"/>
    <n v="4"/>
    <n v="0"/>
    <n v="0"/>
    <n v="0"/>
    <n v="0"/>
    <n v="0"/>
    <n v="0.68"/>
    <n v="-1.6E-2"/>
    <n v="0.7"/>
    <n v="-1E-4"/>
    <n v="0.65"/>
    <n v="16"/>
    <n v="22.2"/>
    <n v="3"/>
    <s v="CF"/>
  </r>
  <r>
    <n v="49"/>
    <n v="884"/>
    <n v="49"/>
    <d v="2024-05-20T00:00:00"/>
    <s v="NYY"/>
    <m/>
    <s v="SEA"/>
    <s v="L, 4-5"/>
    <s v="CG"/>
    <x v="0"/>
    <n v="4"/>
    <n v="1"/>
    <n v="2"/>
    <n v="1"/>
    <n v="0"/>
    <n v="0"/>
    <n v="0"/>
    <n v="0"/>
    <n v="0"/>
    <n v="1"/>
    <n v="1"/>
    <n v="0.27100000000000002"/>
    <n v="0.40600000000000003"/>
    <n v="0.58199999999999996"/>
    <n v="0.98799999999999999"/>
    <n v="3"/>
    <n v="0"/>
    <n v="0"/>
    <n v="0"/>
    <n v="0"/>
    <n v="0"/>
    <n v="1.43"/>
    <n v="0.01"/>
    <n v="1.64"/>
    <n v="1E-4"/>
    <n v="1.49"/>
    <n v="12"/>
    <n v="15.2"/>
    <n v="3"/>
    <s v="CF"/>
  </r>
  <r>
    <n v="50"/>
    <n v="885"/>
    <n v="50"/>
    <d v="2024-05-21T00:00:00"/>
    <s v="NYY"/>
    <m/>
    <s v="SEA"/>
    <s v="L, 3-6"/>
    <s v="CG"/>
    <x v="1"/>
    <n v="3"/>
    <n v="1"/>
    <n v="0"/>
    <n v="0"/>
    <n v="0"/>
    <n v="0"/>
    <n v="0"/>
    <n v="0"/>
    <n v="0"/>
    <n v="1"/>
    <n v="1"/>
    <n v="0.26700000000000002"/>
    <n v="0.40400000000000003"/>
    <n v="0.57199999999999995"/>
    <n v="0.97599999999999998"/>
    <n v="0"/>
    <n v="0"/>
    <n v="0"/>
    <n v="0"/>
    <n v="0"/>
    <n v="0"/>
    <n v="0.97"/>
    <n v="-5.2999999999999999E-2"/>
    <n v="1.1499999999999999"/>
    <n v="-4.0000000000000002E-4"/>
    <n v="-0.24"/>
    <n v="4"/>
    <n v="6.2"/>
    <n v="3"/>
    <s v="DH"/>
  </r>
  <r>
    <n v="51"/>
    <n v="886"/>
    <n v="51"/>
    <d v="2024-05-22T00:00:00"/>
    <s v="NYY"/>
    <m/>
    <s v="SEA"/>
    <s v="W, 7-3"/>
    <s v="CG"/>
    <x v="1"/>
    <n v="3"/>
    <n v="2"/>
    <n v="1"/>
    <n v="0"/>
    <n v="0"/>
    <n v="1"/>
    <n v="2"/>
    <n v="0"/>
    <n v="0"/>
    <n v="1"/>
    <n v="1"/>
    <n v="0.26800000000000002"/>
    <n v="0.40500000000000003"/>
    <n v="0.58499999999999996"/>
    <n v="0.99"/>
    <n v="4"/>
    <n v="0"/>
    <n v="0"/>
    <n v="0"/>
    <n v="0"/>
    <n v="0"/>
    <n v="0.44"/>
    <n v="0.156"/>
    <n v="0.54"/>
    <n v="1.1999999999999999E-3"/>
    <n v="1.58"/>
    <n v="20"/>
    <n v="28.4"/>
    <n v="3"/>
    <s v="CF"/>
  </r>
  <r>
    <n v="52"/>
    <n v="887"/>
    <n v="52"/>
    <d v="2024-05-23T00:00:00"/>
    <s v="NYY"/>
    <m/>
    <s v="SEA"/>
    <s v="W, 5-0"/>
    <s v="CG"/>
    <x v="1"/>
    <n v="2"/>
    <n v="2"/>
    <n v="2"/>
    <n v="1"/>
    <n v="0"/>
    <n v="1"/>
    <n v="1"/>
    <n v="0"/>
    <n v="0"/>
    <n v="2"/>
    <n v="0"/>
    <n v="0.27600000000000002"/>
    <n v="0.41599999999999998"/>
    <n v="0.61099999999999999"/>
    <n v="1.026"/>
    <n v="6"/>
    <n v="0"/>
    <n v="0"/>
    <n v="0"/>
    <n v="0"/>
    <n v="0"/>
    <n v="0.46"/>
    <n v="0.16400000000000001"/>
    <n v="0.56000000000000005"/>
    <n v="1.1999999999999999E-3"/>
    <n v="2.88"/>
    <n v="25"/>
    <n v="33.9"/>
    <n v="3"/>
    <s v="CF"/>
  </r>
  <r>
    <n v="53"/>
    <n v="888"/>
    <n v="53"/>
    <d v="2024-05-24T00:00:00"/>
    <s v="NYY"/>
    <s v="@"/>
    <s v="SDP"/>
    <s v="W, 8-0"/>
    <s v="GS-9"/>
    <x v="0"/>
    <n v="4"/>
    <n v="1"/>
    <n v="1"/>
    <n v="0"/>
    <n v="0"/>
    <n v="1"/>
    <n v="2"/>
    <n v="0"/>
    <n v="0"/>
    <n v="0"/>
    <n v="1"/>
    <n v="0.27500000000000002"/>
    <n v="0.41099999999999998"/>
    <n v="0.61899999999999999"/>
    <n v="1.03"/>
    <n v="4"/>
    <n v="0"/>
    <n v="0"/>
    <n v="0"/>
    <n v="1"/>
    <n v="0"/>
    <n v="0.36"/>
    <n v="8.4000000000000005E-2"/>
    <n v="0.38"/>
    <n v="5.0000000000000001E-4"/>
    <n v="0.19"/>
    <n v="16"/>
    <n v="22.2"/>
    <n v="3"/>
    <s v="CF"/>
  </r>
  <r>
    <n v="54"/>
    <n v="889"/>
    <n v="54"/>
    <d v="2024-05-25T00:00:00"/>
    <s v="NYY"/>
    <s v="@"/>
    <s v="SDP"/>
    <s v="W, 4-1"/>
    <s v="CG"/>
    <x v="1"/>
    <n v="4"/>
    <n v="2"/>
    <n v="2"/>
    <n v="1"/>
    <n v="0"/>
    <n v="1"/>
    <n v="2"/>
    <n v="0"/>
    <n v="0"/>
    <n v="0"/>
    <n v="2"/>
    <n v="0.28000000000000003"/>
    <n v="0.41299999999999998"/>
    <n v="0.63700000000000001"/>
    <n v="1.05"/>
    <n v="6"/>
    <n v="0"/>
    <n v="0"/>
    <n v="0"/>
    <n v="0"/>
    <n v="0"/>
    <n v="0.56000000000000005"/>
    <n v="0.20699999999999999"/>
    <n v="0.56000000000000005"/>
    <n v="1.1999999999999999E-3"/>
    <n v="1.89"/>
    <n v="23"/>
    <n v="31.4"/>
    <n v="3"/>
    <s v="CF"/>
  </r>
  <r>
    <n v="55"/>
    <n v="890"/>
    <n v="55"/>
    <d v="2024-05-26T00:00:00"/>
    <s v="NYY"/>
    <s v="@"/>
    <s v="SDP"/>
    <s v="L, 2-5"/>
    <s v="CG"/>
    <x v="1"/>
    <n v="4"/>
    <n v="0"/>
    <n v="1"/>
    <n v="0"/>
    <n v="0"/>
    <n v="0"/>
    <n v="0"/>
    <n v="0"/>
    <n v="0"/>
    <n v="0"/>
    <n v="2"/>
    <n v="0.27900000000000003"/>
    <n v="0.41"/>
    <n v="0.629"/>
    <n v="1.0389999999999999"/>
    <n v="1"/>
    <n v="0"/>
    <n v="0"/>
    <n v="0"/>
    <n v="0"/>
    <n v="0"/>
    <n v="0.83"/>
    <n v="-6.6000000000000003E-2"/>
    <n v="0.79"/>
    <n v="-4.0000000000000002E-4"/>
    <n v="-0.84"/>
    <n v="3"/>
    <n v="3"/>
    <n v="3"/>
    <s v="CF"/>
  </r>
  <r>
    <n v="56"/>
    <n v="891"/>
    <n v="56"/>
    <d v="2024-05-28T00:00:00"/>
    <s v="NYY"/>
    <s v="@"/>
    <s v="LAA"/>
    <s v="L, 3-4"/>
    <s v="CG"/>
    <x v="1"/>
    <n v="4"/>
    <n v="0"/>
    <n v="1"/>
    <n v="0"/>
    <n v="0"/>
    <n v="0"/>
    <n v="0"/>
    <n v="0"/>
    <n v="0"/>
    <n v="0"/>
    <n v="1"/>
    <n v="0.27900000000000003"/>
    <n v="0.40699999999999997"/>
    <n v="0.622"/>
    <n v="1.0289999999999999"/>
    <n v="1"/>
    <n v="0"/>
    <n v="0"/>
    <n v="0"/>
    <n v="0"/>
    <n v="0"/>
    <n v="1.1499999999999999"/>
    <n v="-8.1000000000000003E-2"/>
    <n v="1.17"/>
    <n v="-5.0000000000000001E-4"/>
    <n v="-0.64"/>
    <n v="3"/>
    <n v="3"/>
    <n v="3"/>
    <s v="CF"/>
  </r>
  <r>
    <n v="57"/>
    <n v="892"/>
    <n v="57"/>
    <d v="2024-05-29T00:00:00"/>
    <s v="NYY"/>
    <s v="@"/>
    <s v="LAA"/>
    <s v="W, 2-1"/>
    <s v="CG"/>
    <x v="0"/>
    <n v="3"/>
    <n v="0"/>
    <n v="0"/>
    <n v="0"/>
    <n v="0"/>
    <n v="0"/>
    <n v="0"/>
    <n v="0"/>
    <n v="0"/>
    <n v="2"/>
    <n v="1"/>
    <n v="0.27500000000000002"/>
    <n v="0.40699999999999997"/>
    <n v="0.61299999999999999"/>
    <n v="1.02"/>
    <n v="0"/>
    <n v="0"/>
    <n v="0"/>
    <n v="0"/>
    <n v="0"/>
    <n v="0"/>
    <n v="1.05"/>
    <n v="5.8000000000000003E-2"/>
    <n v="1.1599999999999999"/>
    <n v="4.0000000000000002E-4"/>
    <n v="0.56000000000000005"/>
    <n v="4"/>
    <n v="6"/>
    <n v="3"/>
    <s v="CF"/>
  </r>
  <r>
    <n v="58"/>
    <n v="893"/>
    <n v="58"/>
    <d v="2024-05-30T00:00:00"/>
    <s v="NYY"/>
    <s v="@"/>
    <s v="LAA"/>
    <s v="W, 8-3"/>
    <s v="CG"/>
    <x v="0"/>
    <n v="5"/>
    <n v="1"/>
    <n v="1"/>
    <n v="0"/>
    <n v="0"/>
    <n v="1"/>
    <n v="2"/>
    <n v="0"/>
    <n v="0"/>
    <n v="0"/>
    <n v="4"/>
    <n v="0.27300000000000002"/>
    <n v="0.40300000000000002"/>
    <n v="0.61699999999999999"/>
    <n v="1.02"/>
    <n v="4"/>
    <n v="0"/>
    <n v="0"/>
    <n v="0"/>
    <n v="0"/>
    <n v="0"/>
    <n v="0.75"/>
    <n v="0.161"/>
    <n v="0.76"/>
    <n v="1E-3"/>
    <n v="0.54"/>
    <n v="16"/>
    <n v="22.2"/>
    <n v="3"/>
    <s v="CF"/>
  </r>
  <r>
    <n v="59"/>
    <n v="894"/>
    <n v="59"/>
    <d v="2024-05-31T00:00:00"/>
    <s v="NYY"/>
    <s v="@"/>
    <s v="SFG"/>
    <s v="W, 6-2"/>
    <s v="CG"/>
    <x v="1"/>
    <n v="4"/>
    <n v="2"/>
    <n v="2"/>
    <n v="0"/>
    <n v="0"/>
    <n v="2"/>
    <n v="4"/>
    <n v="0"/>
    <n v="0"/>
    <n v="0"/>
    <n v="0"/>
    <n v="0.27700000000000002"/>
    <n v="0.40500000000000003"/>
    <n v="0.64300000000000002"/>
    <n v="1.048"/>
    <n v="8"/>
    <n v="0"/>
    <n v="0"/>
    <n v="0"/>
    <n v="0"/>
    <n v="0"/>
    <n v="0.83"/>
    <n v="0.34699999999999998"/>
    <n v="0.83"/>
    <n v="2.0999999999999999E-3"/>
    <n v="3.08"/>
    <n v="32"/>
    <n v="44.4"/>
    <n v="3"/>
    <s v="DH"/>
  </r>
  <r>
    <n v="60"/>
    <n v="895"/>
    <n v="60"/>
    <d v="2024-06-01T00:00:00"/>
    <s v="NYY"/>
    <s v="@"/>
    <s v="SFG"/>
    <s v="W, 7-3"/>
    <s v="CG"/>
    <x v="1"/>
    <n v="3"/>
    <n v="2"/>
    <n v="2"/>
    <n v="0"/>
    <n v="0"/>
    <n v="1"/>
    <n v="2"/>
    <n v="0"/>
    <n v="0"/>
    <n v="1"/>
    <n v="1"/>
    <n v="0.28199999999999997"/>
    <n v="0.41"/>
    <n v="0.65700000000000003"/>
    <n v="1.0669999999999999"/>
    <n v="5"/>
    <n v="0"/>
    <n v="0"/>
    <n v="0"/>
    <n v="0"/>
    <n v="1"/>
    <n v="0.89"/>
    <n v="0.16800000000000001"/>
    <n v="0.83"/>
    <n v="8.9999999999999998E-4"/>
    <n v="1.76"/>
    <n v="23"/>
    <n v="31.4"/>
    <n v="3"/>
    <s v="CF"/>
  </r>
  <r>
    <n v="61"/>
    <n v="896"/>
    <n v="61"/>
    <d v="2024-06-02T00:00:00"/>
    <s v="NYY"/>
    <s v="@"/>
    <s v="SFG"/>
    <s v="W, 7-5"/>
    <s v="CG"/>
    <x v="0"/>
    <n v="3"/>
    <n v="1"/>
    <n v="2"/>
    <n v="0"/>
    <n v="0"/>
    <n v="0"/>
    <n v="0"/>
    <n v="2"/>
    <n v="0"/>
    <n v="2"/>
    <n v="1"/>
    <n v="0.28799999999999998"/>
    <n v="0.41699999999999998"/>
    <n v="0.65800000000000003"/>
    <n v="1.075"/>
    <n v="2"/>
    <n v="0"/>
    <n v="0"/>
    <n v="0"/>
    <n v="0"/>
    <n v="0"/>
    <n v="0.91"/>
    <n v="5.7000000000000002E-2"/>
    <n v="0.84"/>
    <n v="2.9999999999999997E-4"/>
    <n v="0.75"/>
    <n v="22"/>
    <n v="27.2"/>
    <n v="3"/>
    <s v="CF"/>
  </r>
  <r>
    <n v="62"/>
    <n v="897"/>
    <n v="62"/>
    <d v="2024-06-04T00:00:00"/>
    <s v="NYY"/>
    <m/>
    <s v="MIN"/>
    <s v="W, 5-1"/>
    <s v="CG"/>
    <x v="1"/>
    <n v="3"/>
    <n v="1"/>
    <n v="2"/>
    <n v="1"/>
    <n v="0"/>
    <n v="0"/>
    <n v="2"/>
    <n v="0"/>
    <n v="0"/>
    <n v="1"/>
    <n v="0"/>
    <n v="0.29299999999999998"/>
    <n v="0.42199999999999999"/>
    <n v="0.66200000000000003"/>
    <n v="1.0840000000000001"/>
    <n v="3"/>
    <n v="0"/>
    <n v="0"/>
    <n v="0"/>
    <n v="0"/>
    <n v="0"/>
    <n v="0.85"/>
    <n v="0.13500000000000001"/>
    <n v="0.8"/>
    <n v="8.0000000000000004E-4"/>
    <n v="1.94"/>
    <n v="16"/>
    <n v="22.2"/>
    <n v="3"/>
    <s v="CF"/>
  </r>
  <r>
    <n v="63"/>
    <n v="898"/>
    <n v="63"/>
    <d v="2024-06-05T00:00:00"/>
    <s v="NYY"/>
    <m/>
    <s v="MIN"/>
    <s v="W, 9-5"/>
    <s v="CG"/>
    <x v="1"/>
    <n v="3"/>
    <n v="1"/>
    <n v="1"/>
    <n v="0"/>
    <n v="1"/>
    <n v="0"/>
    <n v="5"/>
    <n v="0"/>
    <n v="0"/>
    <n v="1"/>
    <n v="1"/>
    <n v="0.29299999999999998"/>
    <n v="0.42299999999999999"/>
    <n v="0.66700000000000004"/>
    <n v="1.0900000000000001"/>
    <n v="3"/>
    <n v="0"/>
    <n v="0"/>
    <n v="0"/>
    <n v="0"/>
    <n v="0"/>
    <n v="0.6"/>
    <n v="1.4999999999999999E-2"/>
    <n v="0.56000000000000005"/>
    <n v="1E-4"/>
    <n v="2.69"/>
    <n v="22"/>
    <n v="32.700000000000003"/>
    <n v="3"/>
    <s v="CF"/>
  </r>
  <r>
    <n v="64"/>
    <n v="899"/>
    <n v="64"/>
    <d v="2024-06-06T00:00:00"/>
    <s v="NYY"/>
    <m/>
    <s v="MIN"/>
    <s v="W, 8-5"/>
    <s v="CG"/>
    <x v="0"/>
    <n v="3"/>
    <n v="2"/>
    <n v="0"/>
    <n v="0"/>
    <n v="0"/>
    <n v="0"/>
    <n v="0"/>
    <n v="1"/>
    <n v="0"/>
    <n v="2"/>
    <n v="1"/>
    <n v="0.28899999999999998"/>
    <n v="0.42299999999999999"/>
    <n v="0.65800000000000003"/>
    <n v="1.08"/>
    <n v="0"/>
    <n v="0"/>
    <n v="0"/>
    <n v="0"/>
    <n v="0"/>
    <n v="0"/>
    <n v="0.71"/>
    <n v="3.2000000000000001E-2"/>
    <n v="0.59"/>
    <n v="2.0000000000000001E-4"/>
    <n v="0.17"/>
    <n v="13"/>
    <n v="18.399999999999999"/>
    <n v="3"/>
    <s v="RF LF"/>
  </r>
  <r>
    <n v="65"/>
    <n v="900"/>
    <n v="65"/>
    <d v="2024-06-07T00:00:00"/>
    <s v="NYY"/>
    <m/>
    <s v="LAD"/>
    <s v="L, 1-2 (11)"/>
    <s v="CG(11)"/>
    <x v="0"/>
    <n v="3"/>
    <n v="0"/>
    <n v="2"/>
    <n v="1"/>
    <n v="0"/>
    <n v="0"/>
    <n v="1"/>
    <n v="0"/>
    <n v="0"/>
    <n v="2"/>
    <n v="0"/>
    <n v="0.29399999999999998"/>
    <n v="0.42899999999999999"/>
    <n v="0.66200000000000003"/>
    <n v="1.091"/>
    <n v="3"/>
    <n v="0"/>
    <n v="0"/>
    <n v="0"/>
    <n v="0"/>
    <n v="0"/>
    <n v="1.52"/>
    <n v="0.16300000000000001"/>
    <n v="1.18"/>
    <n v="8.0000000000000004E-4"/>
    <n v="1.42"/>
    <n v="14"/>
    <n v="18.5"/>
    <n v="3"/>
    <s v="RF"/>
  </r>
  <r>
    <n v="66"/>
    <n v="901"/>
    <n v="66"/>
    <d v="2024-06-08T00:00:00"/>
    <s v="NYY"/>
    <m/>
    <s v="LAD"/>
    <s v="L, 3-11"/>
    <s v="CG"/>
    <x v="0"/>
    <n v="4"/>
    <n v="2"/>
    <n v="2"/>
    <n v="0"/>
    <n v="0"/>
    <n v="2"/>
    <n v="2"/>
    <n v="0"/>
    <n v="0"/>
    <n v="1"/>
    <n v="1"/>
    <n v="0.29799999999999999"/>
    <n v="0.432"/>
    <n v="0.68500000000000005"/>
    <n v="1.117"/>
    <n v="8"/>
    <n v="0"/>
    <n v="0"/>
    <n v="0"/>
    <n v="0"/>
    <n v="0"/>
    <n v="1.0900000000000001"/>
    <n v="0.09"/>
    <n v="0.89"/>
    <n v="5.0000000000000001E-4"/>
    <n v="1.65"/>
    <n v="30"/>
    <n v="40.4"/>
    <n v="3"/>
    <s v="RF"/>
  </r>
  <r>
    <n v="67"/>
    <n v="902"/>
    <n v="67"/>
    <d v="2024-06-09T00:00:00"/>
    <s v="NYY"/>
    <m/>
    <s v="LAD"/>
    <s v="W, 6-4"/>
    <s v="CG"/>
    <x v="1"/>
    <n v="4"/>
    <n v="2"/>
    <n v="3"/>
    <n v="1"/>
    <n v="0"/>
    <n v="1"/>
    <n v="2"/>
    <n v="0"/>
    <n v="0"/>
    <n v="0"/>
    <n v="1"/>
    <n v="0.30499999999999999"/>
    <n v="0.436"/>
    <n v="0.70299999999999996"/>
    <n v="1.139"/>
    <n v="7"/>
    <n v="0"/>
    <n v="0"/>
    <n v="0"/>
    <n v="0"/>
    <n v="0"/>
    <n v="1.1499999999999999"/>
    <n v="0.25700000000000001"/>
    <n v="0.99"/>
    <n v="1.2999999999999999E-3"/>
    <n v="2.5099999999999998"/>
    <n v="26"/>
    <n v="34.4"/>
    <n v="3"/>
    <s v="RF"/>
  </r>
  <r>
    <n v="68"/>
    <n v="903"/>
    <n v="69"/>
    <d v="2024-06-11T00:00:00"/>
    <s v="NYY"/>
    <s v="@"/>
    <s v="KCR"/>
    <s v="W, 10-1"/>
    <s v="GS-7"/>
    <x v="1"/>
    <n v="4"/>
    <n v="1"/>
    <n v="2"/>
    <n v="0"/>
    <n v="0"/>
    <n v="1"/>
    <n v="3"/>
    <n v="0"/>
    <n v="0"/>
    <n v="0"/>
    <n v="0"/>
    <n v="0.309"/>
    <n v="0.437"/>
    <n v="0.71199999999999997"/>
    <n v="1.149"/>
    <n v="5"/>
    <n v="0"/>
    <n v="0"/>
    <n v="0"/>
    <n v="0"/>
    <n v="0"/>
    <n v="0.52"/>
    <n v="4.8000000000000001E-2"/>
    <n v="0.41"/>
    <n v="2.0000000000000001E-4"/>
    <n v="2"/>
    <n v="21"/>
    <n v="28.7"/>
    <n v="3"/>
    <s v="CF"/>
  </r>
  <r>
    <n v="69"/>
    <n v="904"/>
    <n v="70"/>
    <d v="2024-06-12T00:00:00"/>
    <s v="NYY"/>
    <s v="@"/>
    <s v="KCR"/>
    <s v="W, 11-5"/>
    <s v="CG"/>
    <x v="0"/>
    <n v="5"/>
    <n v="1"/>
    <n v="1"/>
    <n v="0"/>
    <n v="0"/>
    <n v="0"/>
    <n v="0"/>
    <n v="0"/>
    <n v="0"/>
    <n v="0"/>
    <n v="0"/>
    <n v="0.30599999999999999"/>
    <n v="0.433"/>
    <n v="0.70199999999999996"/>
    <n v="1.135"/>
    <n v="1"/>
    <n v="0"/>
    <n v="0"/>
    <n v="0"/>
    <n v="0"/>
    <n v="0"/>
    <n v="0.46"/>
    <n v="6.0999999999999999E-2"/>
    <n v="0.36"/>
    <n v="2.9999999999999997E-4"/>
    <n v="-0.27"/>
    <n v="5"/>
    <n v="6.2"/>
    <n v="3"/>
    <s v="CF"/>
  </r>
  <r>
    <n v="70"/>
    <n v="905"/>
    <n v="71"/>
    <d v="2024-06-13T00:00:00"/>
    <s v="NYY"/>
    <s v="@"/>
    <s v="KCR"/>
    <s v="L, 3-4"/>
    <s v="CG"/>
    <x v="1"/>
    <n v="4"/>
    <n v="0"/>
    <n v="0"/>
    <n v="0"/>
    <n v="0"/>
    <n v="0"/>
    <n v="0"/>
    <n v="0"/>
    <n v="0"/>
    <n v="0"/>
    <n v="4"/>
    <n v="0.30199999999999999"/>
    <n v="0.42799999999999999"/>
    <n v="0.69"/>
    <n v="1.1180000000000001"/>
    <n v="0"/>
    <n v="0"/>
    <n v="0"/>
    <n v="0"/>
    <n v="0"/>
    <n v="0"/>
    <n v="1.05"/>
    <n v="-0.1"/>
    <n v="0.76"/>
    <n v="-4.0000000000000002E-4"/>
    <n v="-0.87"/>
    <n v="0"/>
    <n v="0"/>
    <n v="3"/>
    <s v="DH"/>
  </r>
  <r>
    <n v="71"/>
    <n v="906"/>
    <n v="72"/>
    <d v="2024-06-14T00:00:00"/>
    <s v="NYY"/>
    <s v="@"/>
    <s v="BOS"/>
    <s v="W, 8-1"/>
    <s v="CG"/>
    <x v="0"/>
    <n v="4"/>
    <n v="2"/>
    <n v="1"/>
    <n v="1"/>
    <n v="0"/>
    <n v="0"/>
    <n v="1"/>
    <n v="0"/>
    <n v="0"/>
    <n v="1"/>
    <n v="2"/>
    <n v="0.30099999999999999"/>
    <n v="0.42699999999999999"/>
    <n v="0.68799999999999994"/>
    <n v="1.115"/>
    <n v="2"/>
    <n v="0"/>
    <n v="0"/>
    <n v="0"/>
    <n v="0"/>
    <n v="0"/>
    <n v="0.62"/>
    <n v="-3.4000000000000002E-2"/>
    <n v="0.48"/>
    <n v="-2.0000000000000001E-4"/>
    <n v="0.64"/>
    <n v="13"/>
    <n v="18.899999999999999"/>
    <n v="3"/>
    <s v="CF"/>
  </r>
  <r>
    <n v="72"/>
    <n v="907"/>
    <n v="73"/>
    <d v="2024-06-15T00:00:00"/>
    <s v="NYY"/>
    <s v="@"/>
    <s v="BOS"/>
    <s v="L, 4-8"/>
    <s v="CG"/>
    <x v="0"/>
    <n v="4"/>
    <n v="0"/>
    <n v="1"/>
    <n v="0"/>
    <n v="0"/>
    <n v="0"/>
    <n v="0"/>
    <n v="0"/>
    <n v="0"/>
    <n v="1"/>
    <n v="0"/>
    <n v="0.3"/>
    <n v="0.42699999999999999"/>
    <n v="0.68100000000000005"/>
    <n v="1.1080000000000001"/>
    <n v="1"/>
    <n v="0"/>
    <n v="0"/>
    <n v="0"/>
    <n v="0"/>
    <n v="0"/>
    <n v="0.92"/>
    <n v="4.2000000000000003E-2"/>
    <n v="0.7"/>
    <n v="2.0000000000000001E-4"/>
    <n v="0.16"/>
    <n v="5"/>
    <n v="6"/>
    <n v="3"/>
    <s v="CF"/>
  </r>
  <r>
    <n v="73"/>
    <n v="908"/>
    <n v="74"/>
    <d v="2024-06-16T00:00:00"/>
    <s v="NYY"/>
    <s v="@"/>
    <s v="BOS"/>
    <s v="L, 3-9"/>
    <s v="CG"/>
    <x v="1"/>
    <n v="4"/>
    <n v="1"/>
    <n v="1"/>
    <n v="0"/>
    <n v="0"/>
    <n v="1"/>
    <n v="1"/>
    <n v="0"/>
    <n v="0"/>
    <n v="0"/>
    <n v="3"/>
    <n v="0.29899999999999999"/>
    <n v="0.42499999999999999"/>
    <n v="0.68600000000000005"/>
    <n v="1.1100000000000001"/>
    <n v="4"/>
    <n v="0"/>
    <n v="0"/>
    <n v="0"/>
    <n v="0"/>
    <n v="0"/>
    <n v="0.61"/>
    <n v="4.7E-2"/>
    <n v="0.5"/>
    <n v="2.0000000000000001E-4"/>
    <n v="0.42"/>
    <n v="14"/>
    <n v="18.7"/>
    <n v="3"/>
    <s v="CF"/>
  </r>
  <r>
    <n v="74"/>
    <n v="909"/>
    <n v="75"/>
    <d v="2024-06-18T00:00:00"/>
    <s v="NYY"/>
    <m/>
    <s v="BAL"/>
    <s v="W, 4-2"/>
    <s v="GS-4"/>
    <x v="2"/>
    <n v="1"/>
    <n v="1"/>
    <n v="1"/>
    <n v="0"/>
    <n v="0"/>
    <n v="0"/>
    <n v="0"/>
    <n v="0"/>
    <n v="0"/>
    <n v="0"/>
    <n v="0"/>
    <n v="0.30199999999999999"/>
    <n v="0.42799999999999999"/>
    <n v="0.68700000000000006"/>
    <n v="1.115"/>
    <n v="1"/>
    <n v="0"/>
    <n v="1"/>
    <n v="0"/>
    <n v="0"/>
    <n v="0"/>
    <n v="0.98"/>
    <n v="6.7000000000000004E-2"/>
    <n v="1.33"/>
    <n v="5.9999999999999995E-4"/>
    <n v="0.77"/>
    <n v="7"/>
    <n v="9.1999999999999993"/>
    <n v="3"/>
    <s v="CF"/>
  </r>
  <r>
    <n v="75"/>
    <n v="910"/>
    <n v="77"/>
    <d v="2024-06-20T00:00:00"/>
    <s v="NYY"/>
    <m/>
    <s v="BAL"/>
    <s v="L, 5-17"/>
    <s v="GS-8"/>
    <x v="3"/>
    <n v="3"/>
    <n v="1"/>
    <n v="2"/>
    <n v="0"/>
    <n v="0"/>
    <n v="1"/>
    <n v="3"/>
    <n v="0"/>
    <n v="0"/>
    <n v="0"/>
    <n v="1"/>
    <n v="0.30599999999999999"/>
    <n v="0.43"/>
    <n v="0.69799999999999995"/>
    <n v="1.1279999999999999"/>
    <n v="5"/>
    <n v="0"/>
    <n v="0"/>
    <n v="0"/>
    <n v="0"/>
    <n v="0"/>
    <n v="0.28999999999999998"/>
    <n v="4.8000000000000001E-2"/>
    <n v="0.39"/>
    <n v="4.0000000000000002E-4"/>
    <n v="2.64"/>
    <n v="21"/>
    <n v="28.7"/>
    <n v="3"/>
    <s v="CF"/>
  </r>
  <r>
    <n v="76"/>
    <n v="911"/>
    <n v="78"/>
    <d v="2024-06-21T00:00:00"/>
    <s v="NYY"/>
    <m/>
    <s v="ATL"/>
    <s v="L, 1-8"/>
    <s v="CG"/>
    <x v="1"/>
    <n v="4"/>
    <n v="0"/>
    <n v="0"/>
    <n v="0"/>
    <n v="0"/>
    <n v="0"/>
    <n v="0"/>
    <n v="0"/>
    <n v="0"/>
    <n v="0"/>
    <n v="2"/>
    <n v="0.30099999999999999"/>
    <n v="0.42499999999999999"/>
    <n v="0.68799999999999994"/>
    <n v="1.113"/>
    <n v="0"/>
    <n v="1"/>
    <n v="0"/>
    <n v="0"/>
    <n v="0"/>
    <n v="0"/>
    <n v="0.34"/>
    <n v="-3.3000000000000002E-2"/>
    <n v="0.28999999999999998"/>
    <n v="-2.0000000000000001E-4"/>
    <n v="-1.07"/>
    <n v="0"/>
    <n v="0"/>
    <n v="3"/>
    <s v="CF"/>
  </r>
  <r>
    <n v="77"/>
    <n v="912"/>
    <n v="79"/>
    <d v="2024-06-22T00:00:00"/>
    <s v="NYY"/>
    <m/>
    <s v="ATL"/>
    <s v="W, 8-3"/>
    <s v="CG"/>
    <x v="0"/>
    <n v="4"/>
    <n v="1"/>
    <n v="1"/>
    <n v="0"/>
    <n v="0"/>
    <n v="1"/>
    <n v="3"/>
    <n v="0"/>
    <n v="0"/>
    <n v="1"/>
    <n v="1"/>
    <n v="0.30099999999999999"/>
    <n v="0.42499999999999999"/>
    <n v="0.69199999999999995"/>
    <n v="1.117"/>
    <n v="4"/>
    <n v="1"/>
    <n v="0"/>
    <n v="0"/>
    <n v="0"/>
    <n v="0"/>
    <n v="0.74"/>
    <n v="0.13100000000000001"/>
    <n v="0.65"/>
    <n v="6.9999999999999999E-4"/>
    <n v="1.38"/>
    <n v="20"/>
    <n v="28.7"/>
    <n v="3"/>
    <s v="CF"/>
  </r>
  <r>
    <n v="78"/>
    <n v="913"/>
    <n v="80"/>
    <d v="2024-06-23T00:00:00"/>
    <s v="NYY"/>
    <m/>
    <s v="ATL"/>
    <s v="L, 1-3"/>
    <s v="CG"/>
    <x v="1"/>
    <n v="4"/>
    <n v="0"/>
    <n v="1"/>
    <n v="0"/>
    <n v="0"/>
    <n v="0"/>
    <n v="0"/>
    <n v="0"/>
    <n v="0"/>
    <n v="0"/>
    <n v="2"/>
    <n v="0.3"/>
    <n v="0.42299999999999999"/>
    <n v="0.68600000000000005"/>
    <n v="1.1080000000000001"/>
    <n v="1"/>
    <n v="0"/>
    <n v="0"/>
    <n v="0"/>
    <n v="0"/>
    <n v="0"/>
    <n v="1.42"/>
    <n v="-3.5000000000000003E-2"/>
    <n v="1.26"/>
    <n v="-2.0000000000000001E-4"/>
    <n v="-0.3"/>
    <n v="3"/>
    <n v="3"/>
    <n v="3"/>
    <s v="DH"/>
  </r>
  <r>
    <n v="79"/>
    <n v="914"/>
    <n v="81"/>
    <d v="2024-06-25T00:00:00"/>
    <s v="NYY"/>
    <s v="@"/>
    <s v="NYM"/>
    <s v="L, 7-9"/>
    <s v="CG"/>
    <x v="0"/>
    <n v="3"/>
    <n v="1"/>
    <n v="2"/>
    <n v="1"/>
    <n v="0"/>
    <n v="1"/>
    <n v="5"/>
    <n v="0"/>
    <n v="0"/>
    <n v="1"/>
    <n v="0"/>
    <n v="0.30399999999999999"/>
    <n v="0.42799999999999999"/>
    <n v="0.7"/>
    <n v="1.1279999999999999"/>
    <n v="6"/>
    <n v="0"/>
    <n v="1"/>
    <n v="0"/>
    <n v="0"/>
    <n v="0"/>
    <n v="0.68"/>
    <n v="0.14899999999999999"/>
    <n v="0.63"/>
    <n v="8.0000000000000004E-4"/>
    <n v="5.38"/>
    <n v="31"/>
    <n v="44.7"/>
    <n v="3"/>
    <s v="CF"/>
  </r>
  <r>
    <n v="80"/>
    <n v="915"/>
    <n v="82"/>
    <d v="2024-06-26T00:00:00"/>
    <s v="NYY"/>
    <s v="@"/>
    <s v="NYM"/>
    <s v="L, 2-12"/>
    <s v="GS-8"/>
    <x v="3"/>
    <n v="2"/>
    <n v="1"/>
    <n v="2"/>
    <n v="0"/>
    <n v="0"/>
    <n v="1"/>
    <n v="2"/>
    <n v="0"/>
    <n v="0"/>
    <n v="1"/>
    <n v="0"/>
    <n v="0.309"/>
    <n v="0.433"/>
    <n v="0.71199999999999997"/>
    <n v="1.145"/>
    <n v="5"/>
    <n v="0"/>
    <n v="0"/>
    <n v="0"/>
    <n v="0"/>
    <n v="0"/>
    <n v="0.76"/>
    <n v="9.7000000000000003E-2"/>
    <n v="0.72"/>
    <n v="5.0000000000000001E-4"/>
    <n v="2.38"/>
    <n v="21"/>
    <n v="28.2"/>
    <n v="3"/>
    <s v="CF"/>
  </r>
  <r>
    <n v="81"/>
    <n v="916"/>
    <n v="83"/>
    <d v="2024-06-27T00:00:00"/>
    <s v="NYY"/>
    <s v="@"/>
    <s v="TOR"/>
    <s v="L, 2-9"/>
    <s v="CG"/>
    <x v="1"/>
    <n v="4"/>
    <n v="0"/>
    <n v="0"/>
    <n v="0"/>
    <n v="0"/>
    <n v="0"/>
    <n v="0"/>
    <n v="0"/>
    <n v="0"/>
    <n v="0"/>
    <n v="2"/>
    <n v="0.30499999999999999"/>
    <n v="0.42799999999999999"/>
    <n v="0.70199999999999996"/>
    <n v="1.131"/>
    <n v="0"/>
    <n v="0"/>
    <n v="0"/>
    <n v="0"/>
    <n v="0"/>
    <n v="0"/>
    <n v="0.38"/>
    <n v="-3.6999999999999998E-2"/>
    <n v="0.37"/>
    <n v="-2.0000000000000001E-4"/>
    <n v="-0.9"/>
    <n v="0"/>
    <n v="0"/>
    <n v="3"/>
    <s v="DH"/>
  </r>
  <r>
    <n v="82"/>
    <n v="917"/>
    <n v="84"/>
    <d v="2024-06-28T00:00:00"/>
    <s v="NYY"/>
    <s v="@"/>
    <s v="TOR"/>
    <s v="W, 16-5"/>
    <s v="GS-9"/>
    <x v="0"/>
    <n v="5"/>
    <n v="3"/>
    <n v="3"/>
    <n v="0"/>
    <n v="0"/>
    <n v="0"/>
    <n v="2"/>
    <n v="0"/>
    <n v="0"/>
    <n v="0"/>
    <n v="1"/>
    <n v="0.31"/>
    <n v="0.43099999999999999"/>
    <n v="0.70099999999999996"/>
    <n v="1.131"/>
    <n v="3"/>
    <n v="0"/>
    <n v="0"/>
    <n v="0"/>
    <n v="0"/>
    <n v="0"/>
    <n v="0.69"/>
    <n v="9.6000000000000002E-2"/>
    <n v="0.72"/>
    <n v="5.9999999999999995E-4"/>
    <n v="2.5499999999999998"/>
    <n v="19"/>
    <n v="25.6"/>
    <n v="3"/>
    <s v="CF"/>
  </r>
  <r>
    <n v="83"/>
    <n v="918"/>
    <n v="85"/>
    <d v="2024-06-29T00:00:00"/>
    <s v="NYY"/>
    <s v="@"/>
    <s v="TOR"/>
    <s v="L, 3-9"/>
    <s v="CG"/>
    <x v="1"/>
    <n v="3"/>
    <n v="0"/>
    <n v="2"/>
    <n v="0"/>
    <n v="0"/>
    <n v="0"/>
    <n v="1"/>
    <n v="0"/>
    <n v="0"/>
    <n v="1"/>
    <n v="0"/>
    <n v="0.313"/>
    <n v="0.434"/>
    <n v="0.7"/>
    <n v="1.1339999999999999"/>
    <n v="2"/>
    <n v="0"/>
    <n v="0"/>
    <n v="0"/>
    <n v="0"/>
    <n v="1"/>
    <n v="0.87"/>
    <n v="0.11700000000000001"/>
    <n v="0.86"/>
    <n v="6.9999999999999999E-4"/>
    <n v="1.21"/>
    <n v="10"/>
    <n v="12.5"/>
    <n v="3"/>
    <s v="DH"/>
  </r>
  <r>
    <n v="84"/>
    <n v="919"/>
    <n v="86"/>
    <d v="2024-06-30T00:00:00"/>
    <s v="NYY"/>
    <s v="@"/>
    <s v="TOR"/>
    <s v="W, 8-1"/>
    <s v="CG"/>
    <x v="0"/>
    <n v="4"/>
    <n v="1"/>
    <n v="2"/>
    <n v="0"/>
    <n v="0"/>
    <n v="1"/>
    <n v="2"/>
    <n v="0"/>
    <n v="0"/>
    <n v="0"/>
    <n v="2"/>
    <n v="0.316"/>
    <n v="0.436"/>
    <n v="0.70799999999999996"/>
    <n v="1.1439999999999999"/>
    <n v="5"/>
    <n v="0"/>
    <n v="1"/>
    <n v="0"/>
    <n v="0"/>
    <n v="0"/>
    <n v="0.55000000000000004"/>
    <n v="0.151"/>
    <n v="0.56000000000000005"/>
    <n v="8.9999999999999998E-4"/>
    <n v="1.18"/>
    <n v="21"/>
    <n v="28.2"/>
    <n v="3"/>
    <s v="DH"/>
  </r>
  <r>
    <n v="85"/>
    <n v="920"/>
    <n v="87"/>
    <d v="2024-07-02T00:00:00"/>
    <s v="NYY"/>
    <m/>
    <s v="CIN"/>
    <s v="L, 4-5"/>
    <s v="CG"/>
    <x v="1"/>
    <n v="4"/>
    <n v="2"/>
    <n v="3"/>
    <n v="0"/>
    <n v="0"/>
    <n v="1"/>
    <n v="1"/>
    <n v="0"/>
    <n v="0"/>
    <n v="0"/>
    <n v="0"/>
    <n v="0.32100000000000001"/>
    <n v="0.44"/>
    <n v="0.71799999999999997"/>
    <n v="1.1579999999999999"/>
    <n v="6"/>
    <n v="0"/>
    <n v="0"/>
    <n v="0"/>
    <n v="0"/>
    <n v="0"/>
    <n v="0.7"/>
    <n v="0.14000000000000001"/>
    <n v="0.7"/>
    <n v="8.0000000000000004E-4"/>
    <n v="1.31"/>
    <n v="22"/>
    <n v="27.9"/>
    <n v="3"/>
    <s v="DH"/>
  </r>
  <r>
    <n v="86"/>
    <n v="921"/>
    <n v="88"/>
    <d v="2024-07-03T00:00:00"/>
    <s v="NYY"/>
    <m/>
    <s v="CIN"/>
    <s v="L, 2-3"/>
    <s v="CG"/>
    <x v="1"/>
    <n v="3"/>
    <n v="0"/>
    <n v="0"/>
    <n v="0"/>
    <n v="0"/>
    <n v="0"/>
    <n v="0"/>
    <n v="0"/>
    <n v="0"/>
    <n v="1"/>
    <n v="0"/>
    <n v="0.318"/>
    <n v="0.438"/>
    <n v="0.71099999999999997"/>
    <n v="1.149"/>
    <n v="0"/>
    <n v="1"/>
    <n v="0"/>
    <n v="0"/>
    <n v="0"/>
    <n v="0"/>
    <n v="1.74"/>
    <n v="-0.28000000000000003"/>
    <n v="1.77"/>
    <n v="-1.6999999999999999E-3"/>
    <n v="-1.49"/>
    <n v="2"/>
    <n v="3"/>
    <n v="3"/>
    <s v="CF"/>
  </r>
  <r>
    <n v="87"/>
    <n v="922"/>
    <n v="89"/>
    <d v="2024-07-04T00:00:00"/>
    <s v="NYY"/>
    <m/>
    <s v="CIN"/>
    <s v="L, 4-8"/>
    <s v="CG"/>
    <x v="1"/>
    <n v="4"/>
    <n v="0"/>
    <n v="0"/>
    <n v="0"/>
    <n v="0"/>
    <n v="0"/>
    <n v="0"/>
    <n v="0"/>
    <n v="0"/>
    <n v="0"/>
    <n v="2"/>
    <n v="0.314"/>
    <n v="0.433"/>
    <n v="0.70199999999999996"/>
    <n v="1.135"/>
    <n v="0"/>
    <n v="0"/>
    <n v="0"/>
    <n v="0"/>
    <n v="0"/>
    <n v="0"/>
    <n v="0.56999999999999995"/>
    <n v="-5.8999999999999997E-2"/>
    <n v="0.57999999999999996"/>
    <n v="-4.0000000000000002E-4"/>
    <n v="-0.59"/>
    <n v="0"/>
    <n v="0"/>
    <n v="3"/>
    <s v="DH"/>
  </r>
  <r>
    <n v="88"/>
    <n v="923"/>
    <n v="90"/>
    <d v="2024-07-05T00:00:00"/>
    <s v="NYY"/>
    <m/>
    <s v="BOS"/>
    <s v="L, 3-5 (10)"/>
    <s v="CG(10)"/>
    <x v="0"/>
    <n v="4"/>
    <n v="1"/>
    <n v="0"/>
    <n v="0"/>
    <n v="0"/>
    <n v="0"/>
    <n v="0"/>
    <n v="0"/>
    <n v="0"/>
    <n v="1"/>
    <n v="1"/>
    <n v="0.31"/>
    <n v="0.43"/>
    <n v="0.69299999999999995"/>
    <n v="1.123"/>
    <n v="0"/>
    <n v="0"/>
    <n v="0"/>
    <n v="0"/>
    <n v="0"/>
    <n v="0"/>
    <n v="1.78"/>
    <n v="-0.124"/>
    <n v="2.2000000000000002"/>
    <n v="-8.9999999999999998E-4"/>
    <n v="-0.67"/>
    <n v="4"/>
    <n v="6.2"/>
    <n v="3"/>
    <s v="DH"/>
  </r>
  <r>
    <n v="89"/>
    <n v="924"/>
    <n v="91"/>
    <d v="2024-07-06T00:00:00"/>
    <s v="NYY"/>
    <m/>
    <s v="BOS"/>
    <s v="W, 14-4"/>
    <s v="GS-8"/>
    <x v="0"/>
    <n v="5"/>
    <n v="2"/>
    <n v="2"/>
    <n v="0"/>
    <n v="0"/>
    <n v="0"/>
    <n v="0"/>
    <n v="0"/>
    <n v="0"/>
    <n v="0"/>
    <n v="1"/>
    <n v="0.312"/>
    <n v="0.43"/>
    <n v="0.68799999999999994"/>
    <n v="1.1180000000000001"/>
    <n v="2"/>
    <n v="0"/>
    <n v="0"/>
    <n v="0"/>
    <n v="0"/>
    <n v="0"/>
    <n v="0.46"/>
    <n v="5.2999999999999999E-2"/>
    <n v="0.55000000000000004"/>
    <n v="4.0000000000000002E-4"/>
    <n v="0.02"/>
    <n v="10"/>
    <n v="12.4"/>
    <n v="3"/>
    <s v="RF"/>
  </r>
  <r>
    <n v="90"/>
    <n v="925"/>
    <n v="92"/>
    <d v="2024-07-07T00:00:00"/>
    <s v="NYY"/>
    <m/>
    <s v="BOS"/>
    <s v="L, 0-3"/>
    <s v="CG"/>
    <x v="1"/>
    <n v="4"/>
    <n v="0"/>
    <n v="0"/>
    <n v="0"/>
    <n v="0"/>
    <n v="0"/>
    <n v="0"/>
    <n v="0"/>
    <n v="0"/>
    <n v="0"/>
    <n v="3"/>
    <n v="0.308"/>
    <n v="0.42499999999999999"/>
    <n v="0.68"/>
    <n v="1.105"/>
    <n v="0"/>
    <n v="0"/>
    <n v="0"/>
    <n v="0"/>
    <n v="0"/>
    <n v="0"/>
    <n v="0.92"/>
    <n v="-0.11899999999999999"/>
    <n v="1.0900000000000001"/>
    <n v="-8.9999999999999998E-4"/>
    <n v="-0.75"/>
    <n v="0"/>
    <n v="0"/>
    <n v="3"/>
    <s v="DH"/>
  </r>
  <r>
    <n v="91"/>
    <n v="926"/>
    <n v="93"/>
    <d v="2024-07-09T00:00:00"/>
    <s v="NYY"/>
    <s v="@"/>
    <s v="TBR"/>
    <s v="L, 3-5"/>
    <s v="CG"/>
    <x v="1"/>
    <n v="3"/>
    <n v="0"/>
    <n v="1"/>
    <n v="0"/>
    <n v="0"/>
    <n v="0"/>
    <n v="0"/>
    <n v="0"/>
    <n v="0"/>
    <n v="1"/>
    <n v="0"/>
    <n v="0.308"/>
    <n v="0.42599999999999999"/>
    <n v="0.67700000000000005"/>
    <n v="1.103"/>
    <n v="1"/>
    <n v="0"/>
    <n v="0"/>
    <n v="0"/>
    <n v="0"/>
    <n v="0"/>
    <n v="0.75"/>
    <n v="-1.2E-2"/>
    <n v="0.88"/>
    <n v="-1E-4"/>
    <n v="-0.26"/>
    <n v="5"/>
    <n v="6"/>
    <n v="3"/>
    <s v="DH"/>
  </r>
  <r>
    <n v="92"/>
    <n v="927"/>
    <n v="94"/>
    <d v="2024-07-10T00:00:00"/>
    <s v="NYY"/>
    <s v="@"/>
    <s v="TBR"/>
    <s v="W, 2-1"/>
    <s v="CG"/>
    <x v="1"/>
    <n v="4"/>
    <n v="0"/>
    <n v="1"/>
    <n v="0"/>
    <n v="0"/>
    <n v="0"/>
    <n v="0"/>
    <n v="0"/>
    <n v="0"/>
    <n v="0"/>
    <n v="2"/>
    <n v="0.307"/>
    <n v="0.42399999999999999"/>
    <n v="0.67200000000000004"/>
    <n v="1.0960000000000001"/>
    <n v="1"/>
    <n v="0"/>
    <n v="0"/>
    <n v="0"/>
    <n v="0"/>
    <n v="0"/>
    <n v="0.97"/>
    <n v="-3.3000000000000002E-2"/>
    <n v="1.17"/>
    <n v="-2.0000000000000001E-4"/>
    <n v="-0.35"/>
    <n v="3"/>
    <n v="3"/>
    <n v="3"/>
    <s v="DH"/>
  </r>
  <r>
    <n v="93"/>
    <n v="928"/>
    <n v="95"/>
    <d v="2024-07-11T00:00:00"/>
    <s v="NYY"/>
    <s v="@"/>
    <s v="TBR"/>
    <s v="L, 4-5"/>
    <s v="CG"/>
    <x v="0"/>
    <n v="4"/>
    <n v="0"/>
    <n v="0"/>
    <n v="0"/>
    <n v="0"/>
    <n v="0"/>
    <n v="0"/>
    <n v="0"/>
    <n v="0"/>
    <n v="1"/>
    <n v="1"/>
    <n v="0.30399999999999999"/>
    <n v="0.42199999999999999"/>
    <n v="0.66400000000000003"/>
    <n v="1.085"/>
    <n v="0"/>
    <n v="0"/>
    <n v="0"/>
    <n v="0"/>
    <n v="0"/>
    <n v="0"/>
    <n v="1.87"/>
    <n v="-0.16800000000000001"/>
    <n v="2.21"/>
    <n v="-1.1999999999999999E-3"/>
    <n v="-1.25"/>
    <n v="2"/>
    <n v="3"/>
    <n v="3"/>
    <s v="DH"/>
  </r>
  <r>
    <n v="94"/>
    <n v="929"/>
    <n v="96"/>
    <d v="2024-07-12T00:00:00"/>
    <s v="NYY"/>
    <s v="@"/>
    <s v="BAL"/>
    <s v="W, 4-1"/>
    <s v="CG"/>
    <x v="0"/>
    <n v="1"/>
    <n v="1"/>
    <n v="1"/>
    <n v="0"/>
    <n v="0"/>
    <n v="1"/>
    <n v="1"/>
    <n v="0"/>
    <n v="0"/>
    <n v="4"/>
    <n v="0"/>
    <n v="0.30599999999999999"/>
    <n v="0.42899999999999999"/>
    <n v="0.67400000000000004"/>
    <n v="1.1020000000000001"/>
    <n v="4"/>
    <n v="0"/>
    <n v="0"/>
    <n v="0"/>
    <n v="0"/>
    <n v="0"/>
    <n v="0.56999999999999995"/>
    <n v="0.17"/>
    <n v="0.99"/>
    <n v="1.8E-3"/>
    <n v="2.0699999999999998"/>
    <n v="22"/>
    <n v="30.7"/>
    <n v="3"/>
    <s v="CF"/>
  </r>
  <r>
    <n v="95"/>
    <n v="930"/>
    <n v="97"/>
    <d v="2024-07-13T00:00:00"/>
    <s v="NYY"/>
    <s v="@"/>
    <s v="BAL"/>
    <s v="W, 6-1"/>
    <s v="CG"/>
    <x v="0"/>
    <n v="4"/>
    <n v="2"/>
    <n v="2"/>
    <n v="1"/>
    <n v="0"/>
    <n v="1"/>
    <n v="1"/>
    <n v="0"/>
    <n v="0"/>
    <n v="1"/>
    <n v="2"/>
    <n v="0.308"/>
    <n v="0.43099999999999999"/>
    <n v="0.68300000000000005"/>
    <n v="1.1140000000000001"/>
    <n v="6"/>
    <n v="0"/>
    <n v="0"/>
    <n v="0"/>
    <n v="0"/>
    <n v="0"/>
    <n v="0.35"/>
    <n v="0.09"/>
    <n v="0.62"/>
    <n v="1E-3"/>
    <n v="1.3"/>
    <n v="23"/>
    <n v="30.9"/>
    <n v="3"/>
    <s v="RF"/>
  </r>
  <r>
    <n v="96"/>
    <n v="931"/>
    <n v="98"/>
    <d v="2024-07-14T00:00:00"/>
    <s v="NYY"/>
    <s v="@"/>
    <s v="BAL"/>
    <s v="L, 5-6"/>
    <s v="CG"/>
    <x v="0"/>
    <n v="2"/>
    <n v="0"/>
    <n v="0"/>
    <n v="0"/>
    <n v="0"/>
    <n v="0"/>
    <n v="0"/>
    <n v="0"/>
    <n v="0"/>
    <n v="2"/>
    <n v="1"/>
    <n v="0.30599999999999999"/>
    <n v="0.433"/>
    <n v="0.67900000000000005"/>
    <n v="1.1120000000000001"/>
    <n v="0"/>
    <n v="0"/>
    <n v="1"/>
    <n v="0"/>
    <n v="0"/>
    <n v="0"/>
    <n v="0.56999999999999995"/>
    <n v="4.8000000000000001E-2"/>
    <n v="1.05"/>
    <n v="5.0000000000000001E-4"/>
    <n v="0.2"/>
    <n v="6"/>
    <n v="9"/>
    <n v="3"/>
    <s v="DH"/>
  </r>
  <r>
    <n v="97"/>
    <n v="932"/>
    <n v="99"/>
    <d v="2024-07-19T00:00:00"/>
    <s v="NYY"/>
    <m/>
    <s v="TBR"/>
    <s v="W, 6-1"/>
    <s v="CG"/>
    <x v="0"/>
    <n v="4"/>
    <n v="1"/>
    <n v="2"/>
    <n v="0"/>
    <n v="0"/>
    <n v="0"/>
    <n v="1"/>
    <n v="0"/>
    <n v="0"/>
    <n v="1"/>
    <n v="1"/>
    <n v="0.308"/>
    <n v="0.435"/>
    <n v="0.67700000000000005"/>
    <n v="1.1120000000000001"/>
    <n v="2"/>
    <n v="0"/>
    <n v="0"/>
    <n v="0"/>
    <n v="0"/>
    <n v="0"/>
    <n v="0.71"/>
    <n v="0.13200000000000001"/>
    <n v="0.94"/>
    <n v="1E-3"/>
    <n v="1.81"/>
    <n v="12"/>
    <n v="15.7"/>
    <n v="3"/>
    <s v="DH"/>
  </r>
  <r>
    <n v="98"/>
    <n v="933"/>
    <n v="100"/>
    <d v="2024-07-20T00:00:00"/>
    <s v="NYY"/>
    <m/>
    <s v="TBR"/>
    <s v="L, 1-9"/>
    <s v="GS-9"/>
    <x v="3"/>
    <n v="2"/>
    <n v="0"/>
    <n v="0"/>
    <n v="0"/>
    <n v="0"/>
    <n v="0"/>
    <n v="0"/>
    <n v="0"/>
    <n v="0"/>
    <n v="1"/>
    <n v="1"/>
    <n v="0.307"/>
    <n v="0.434"/>
    <n v="0.67300000000000004"/>
    <n v="1.107"/>
    <n v="0"/>
    <n v="0"/>
    <n v="0"/>
    <n v="0"/>
    <n v="0"/>
    <n v="0"/>
    <n v="0.73"/>
    <n v="-2.5999999999999999E-2"/>
    <n v="0.91"/>
    <n v="-2.0000000000000001E-4"/>
    <n v="-0.43"/>
    <n v="2"/>
    <n v="3"/>
    <n v="3"/>
    <s v="RF"/>
  </r>
  <r>
    <n v="99"/>
    <n v="934"/>
    <n v="101"/>
    <d v="2024-07-21T00:00:00"/>
    <s v="NYY"/>
    <m/>
    <s v="TBR"/>
    <s v="L, 4-6"/>
    <s v="CG"/>
    <x v="0"/>
    <n v="4"/>
    <n v="1"/>
    <n v="2"/>
    <n v="0"/>
    <n v="0"/>
    <n v="1"/>
    <n v="3"/>
    <n v="0"/>
    <n v="0"/>
    <n v="1"/>
    <n v="0"/>
    <n v="0.309"/>
    <n v="0.436"/>
    <n v="0.68"/>
    <n v="1.1160000000000001"/>
    <n v="5"/>
    <n v="0"/>
    <n v="0"/>
    <n v="0"/>
    <n v="0"/>
    <n v="0"/>
    <n v="1.41"/>
    <n v="0.11700000000000001"/>
    <n v="1.79"/>
    <n v="8.9999999999999998E-4"/>
    <n v="2.65"/>
    <n v="23"/>
    <n v="31.7"/>
    <n v="3"/>
    <s v="DH"/>
  </r>
  <r>
    <n v="100"/>
    <n v="935"/>
    <n v="102"/>
    <d v="2024-07-22T00:00:00"/>
    <s v="NYY"/>
    <m/>
    <s v="TBR"/>
    <s v="W, 9-1"/>
    <s v="CG"/>
    <x v="0"/>
    <n v="5"/>
    <n v="1"/>
    <n v="2"/>
    <n v="0"/>
    <n v="0"/>
    <n v="0"/>
    <n v="0"/>
    <n v="0"/>
    <n v="0"/>
    <n v="0"/>
    <n v="1"/>
    <n v="0.31"/>
    <n v="0.435"/>
    <n v="0.67600000000000005"/>
    <n v="1.111"/>
    <n v="2"/>
    <n v="0"/>
    <n v="0"/>
    <n v="0"/>
    <n v="0"/>
    <n v="0"/>
    <n v="0.27"/>
    <n v="3.0000000000000001E-3"/>
    <n v="0.36"/>
    <n v="0"/>
    <n v="-0.18"/>
    <n v="8"/>
    <n v="9.1999999999999993"/>
    <n v="3"/>
    <s v="DH"/>
  </r>
  <r>
    <n v="101"/>
    <n v="936"/>
    <n v="103"/>
    <d v="2024-07-23T00:00:00"/>
    <s v="NYY"/>
    <m/>
    <s v="NYM"/>
    <s v="L, 2-3"/>
    <s v="CG"/>
    <x v="0"/>
    <n v="1"/>
    <n v="0"/>
    <n v="0"/>
    <n v="0"/>
    <n v="0"/>
    <n v="0"/>
    <n v="0"/>
    <n v="0"/>
    <n v="0"/>
    <n v="4"/>
    <n v="1"/>
    <n v="0.309"/>
    <n v="0.439"/>
    <n v="0.67400000000000004"/>
    <n v="1.1140000000000001"/>
    <n v="0"/>
    <n v="0"/>
    <n v="0"/>
    <n v="0"/>
    <n v="0"/>
    <n v="1"/>
    <n v="1.79"/>
    <n v="-2.1999999999999999E-2"/>
    <n v="2.2599999999999998"/>
    <n v="-2.0000000000000001E-4"/>
    <n v="0.45"/>
    <n v="8"/>
    <n v="12"/>
    <n v="3"/>
    <s v="CF"/>
  </r>
  <r>
    <n v="102"/>
    <n v="937"/>
    <n v="104"/>
    <d v="2024-07-24T00:00:00"/>
    <s v="NYY"/>
    <m/>
    <s v="NYM"/>
    <s v="L, 3-12"/>
    <s v="GS-9"/>
    <x v="1"/>
    <n v="3"/>
    <n v="0"/>
    <n v="0"/>
    <n v="0"/>
    <n v="0"/>
    <n v="0"/>
    <n v="0"/>
    <n v="0"/>
    <n v="0"/>
    <n v="0"/>
    <n v="1"/>
    <n v="0.307"/>
    <n v="0.438"/>
    <n v="0.66900000000000004"/>
    <n v="1.1060000000000001"/>
    <n v="0"/>
    <n v="0"/>
    <n v="1"/>
    <n v="0"/>
    <n v="0"/>
    <n v="0"/>
    <n v="0.74"/>
    <n v="-3.3000000000000002E-2"/>
    <n v="0.93"/>
    <n v="-2.9999999999999997E-4"/>
    <n v="-0.5"/>
    <n v="2"/>
    <n v="3"/>
    <n v="3"/>
    <s v="CF"/>
  </r>
  <r>
    <n v="103"/>
    <n v="938"/>
    <n v="105"/>
    <d v="2024-07-26T00:00:00"/>
    <s v="NYY"/>
    <s v="@"/>
    <s v="BOS"/>
    <s v="L, 7-9"/>
    <s v="CG"/>
    <x v="0"/>
    <n v="4"/>
    <n v="1"/>
    <n v="1"/>
    <n v="0"/>
    <n v="0"/>
    <n v="1"/>
    <n v="3"/>
    <n v="0"/>
    <n v="0"/>
    <n v="1"/>
    <n v="1"/>
    <n v="0.30599999999999999"/>
    <n v="0.437"/>
    <n v="0.67200000000000004"/>
    <n v="1.109"/>
    <n v="4"/>
    <n v="1"/>
    <n v="0"/>
    <n v="0"/>
    <n v="0"/>
    <n v="0"/>
    <n v="1.62"/>
    <n v="0.29899999999999999"/>
    <n v="2.38"/>
    <n v="2.5999999999999999E-3"/>
    <n v="1.45"/>
    <n v="20"/>
    <n v="28.7"/>
    <n v="3"/>
    <s v="DH"/>
  </r>
  <r>
    <n v="104"/>
    <n v="939"/>
    <n v="106"/>
    <d v="2024-07-27T00:00:00"/>
    <s v="NYY"/>
    <s v="@"/>
    <s v="BOS"/>
    <s v="W, 11-8 (10)"/>
    <s v="CG(10)"/>
    <x v="4"/>
    <n v="4"/>
    <n v="3"/>
    <n v="4"/>
    <n v="1"/>
    <n v="0"/>
    <n v="1"/>
    <n v="3"/>
    <n v="0"/>
    <n v="0"/>
    <n v="2"/>
    <n v="0"/>
    <n v="0.314"/>
    <n v="0.44500000000000001"/>
    <n v="0.68600000000000005"/>
    <n v="1.131"/>
    <n v="8"/>
    <n v="0"/>
    <n v="0"/>
    <n v="0"/>
    <n v="0"/>
    <n v="0"/>
    <n v="2.48"/>
    <n v="0.315"/>
    <n v="3.97"/>
    <n v="3.0000000000000001E-3"/>
    <n v="3.03"/>
    <n v="37"/>
    <n v="50.1"/>
    <n v="3"/>
    <s v="DH"/>
  </r>
  <r>
    <n v="105"/>
    <n v="940"/>
    <n v="107"/>
    <d v="2024-07-28T00:00:00"/>
    <s v="NYY"/>
    <s v="@"/>
    <s v="BOS"/>
    <s v="W, 8-2"/>
    <s v="CG"/>
    <x v="0"/>
    <n v="3"/>
    <n v="1"/>
    <n v="1"/>
    <n v="0"/>
    <n v="0"/>
    <n v="0"/>
    <n v="1"/>
    <n v="0"/>
    <n v="0"/>
    <n v="2"/>
    <n v="0"/>
    <n v="0.314"/>
    <n v="0.44600000000000001"/>
    <n v="0.68400000000000005"/>
    <n v="1.1299999999999999"/>
    <n v="1"/>
    <n v="0"/>
    <n v="0"/>
    <n v="0"/>
    <n v="0"/>
    <n v="0"/>
    <n v="0.85"/>
    <n v="8.4000000000000005E-2"/>
    <n v="1.31"/>
    <n v="8.0000000000000004E-4"/>
    <n v="1.25"/>
    <n v="11"/>
    <n v="15.7"/>
    <n v="3"/>
    <s v="DH"/>
  </r>
  <r>
    <n v="106"/>
    <n v="941"/>
    <n v="108"/>
    <d v="2024-07-29T00:00:00"/>
    <s v="NYY"/>
    <s v="@"/>
    <s v="PHI"/>
    <s v="W, 14-4"/>
    <s v="GS-9"/>
    <x v="0"/>
    <n v="5"/>
    <n v="2"/>
    <n v="2"/>
    <n v="0"/>
    <n v="0"/>
    <n v="2"/>
    <n v="3"/>
    <n v="0"/>
    <n v="0"/>
    <n v="0"/>
    <n v="3"/>
    <n v="0.315"/>
    <n v="0.44600000000000001"/>
    <n v="0.69599999999999995"/>
    <n v="1.1419999999999999"/>
    <n v="8"/>
    <n v="0"/>
    <n v="0"/>
    <n v="0"/>
    <n v="0"/>
    <n v="0"/>
    <n v="0.34"/>
    <n v="9.2999999999999999E-2"/>
    <n v="0.46"/>
    <n v="8.0000000000000004E-4"/>
    <n v="1.51"/>
    <n v="30"/>
    <n v="40.9"/>
    <n v="3"/>
    <s v="CF"/>
  </r>
  <r>
    <n v="107"/>
    <n v="942"/>
    <n v="109"/>
    <d v="2024-07-30T00:00:00"/>
    <s v="NYY"/>
    <s v="@"/>
    <s v="PHI"/>
    <s v="W, 7-6 (12)"/>
    <s v="CG(12)"/>
    <x v="4"/>
    <n v="4"/>
    <n v="1"/>
    <n v="3"/>
    <n v="0"/>
    <n v="0"/>
    <n v="0"/>
    <n v="0"/>
    <n v="0"/>
    <n v="0"/>
    <n v="2"/>
    <n v="0"/>
    <n v="0.31900000000000001"/>
    <n v="0.45100000000000001"/>
    <n v="0.69599999999999995"/>
    <n v="1.147"/>
    <n v="3"/>
    <n v="0"/>
    <n v="0"/>
    <n v="0"/>
    <n v="0"/>
    <n v="0"/>
    <n v="1.1299999999999999"/>
    <n v="0.20399999999999999"/>
    <n v="1.45"/>
    <n v="1.6000000000000001E-3"/>
    <n v="1.64"/>
    <n v="15"/>
    <n v="18.2"/>
    <n v="3"/>
    <s v="DH"/>
  </r>
  <r>
    <n v="108"/>
    <n v="943"/>
    <n v="110"/>
    <d v="2024-07-31T00:00:00"/>
    <s v="NYY"/>
    <s v="@"/>
    <s v="PHI"/>
    <s v="W, 6-5"/>
    <s v="CG"/>
    <x v="1"/>
    <n v="4"/>
    <n v="0"/>
    <n v="0"/>
    <n v="0"/>
    <n v="0"/>
    <n v="0"/>
    <n v="0"/>
    <n v="0"/>
    <n v="0"/>
    <n v="0"/>
    <n v="4"/>
    <n v="0.316"/>
    <n v="0.44700000000000001"/>
    <n v="0.68899999999999995"/>
    <n v="1.1359999999999999"/>
    <n v="0"/>
    <n v="0"/>
    <n v="0"/>
    <n v="0"/>
    <n v="0"/>
    <n v="0"/>
    <n v="0.61"/>
    <n v="-6.2E-2"/>
    <n v="0.75"/>
    <n v="-5.0000000000000001E-4"/>
    <n v="-0.99"/>
    <n v="0"/>
    <n v="0"/>
    <n v="3"/>
    <s v="CF"/>
  </r>
  <r>
    <n v="109"/>
    <n v="944"/>
    <n v="111"/>
    <d v="2024-08-02T00:00:00"/>
    <s v="NYY"/>
    <m/>
    <s v="TOR"/>
    <s v="L, 5-8"/>
    <s v="CG"/>
    <x v="0"/>
    <n v="4"/>
    <n v="1"/>
    <n v="2"/>
    <n v="0"/>
    <n v="0"/>
    <n v="1"/>
    <n v="2"/>
    <n v="0"/>
    <n v="0"/>
    <n v="1"/>
    <n v="2"/>
    <n v="0.318"/>
    <n v="0.44900000000000001"/>
    <n v="0.69499999999999995"/>
    <n v="1.143"/>
    <n v="5"/>
    <n v="0"/>
    <n v="0"/>
    <n v="0"/>
    <n v="0"/>
    <n v="0"/>
    <n v="0.79"/>
    <n v="0.16600000000000001"/>
    <n v="1.01"/>
    <n v="1.2999999999999999E-3"/>
    <n v="1.76"/>
    <n v="21"/>
    <n v="28.2"/>
    <n v="3"/>
    <s v="CF"/>
  </r>
  <r>
    <n v="110"/>
    <n v="945"/>
    <n v="112"/>
    <d v="2024-08-03T00:00:00"/>
    <s v="NYY"/>
    <m/>
    <s v="TOR"/>
    <s v="W, 8-3"/>
    <s v="CG"/>
    <x v="0"/>
    <n v="3"/>
    <n v="2"/>
    <n v="2"/>
    <n v="0"/>
    <n v="0"/>
    <n v="1"/>
    <n v="2"/>
    <n v="0"/>
    <n v="0"/>
    <n v="2"/>
    <n v="1"/>
    <n v="0.32100000000000001"/>
    <n v="0.45200000000000001"/>
    <n v="0.70199999999999996"/>
    <n v="1.1539999999999999"/>
    <n v="5"/>
    <n v="0"/>
    <n v="0"/>
    <n v="0"/>
    <n v="0"/>
    <n v="1"/>
    <n v="0.38"/>
    <n v="0.192"/>
    <n v="0.51"/>
    <n v="1.6000000000000001E-3"/>
    <n v="2.41"/>
    <n v="25"/>
    <n v="34.4"/>
    <n v="3"/>
    <s v="DH"/>
  </r>
  <r>
    <n v="111"/>
    <n v="946"/>
    <n v="113"/>
    <d v="2024-08-04T00:00:00"/>
    <s v="NYY"/>
    <m/>
    <s v="TOR"/>
    <s v="W, 4-3 (10)"/>
    <s v="CG(10)"/>
    <x v="0"/>
    <n v="2"/>
    <n v="0"/>
    <n v="1"/>
    <n v="0"/>
    <n v="0"/>
    <n v="0"/>
    <n v="0"/>
    <n v="0"/>
    <n v="0"/>
    <n v="3"/>
    <n v="1"/>
    <n v="0.32200000000000001"/>
    <n v="0.45600000000000002"/>
    <n v="0.70099999999999996"/>
    <n v="1.157"/>
    <n v="1"/>
    <n v="0"/>
    <n v="0"/>
    <n v="0"/>
    <n v="0"/>
    <n v="3"/>
    <n v="1.79"/>
    <n v="6.9000000000000006E-2"/>
    <n v="2.27"/>
    <n v="5.0000000000000001E-4"/>
    <n v="0.56000000000000005"/>
    <n v="9"/>
    <n v="12"/>
    <n v="3"/>
    <s v="LF"/>
  </r>
  <r>
    <n v="112"/>
    <n v="947"/>
    <n v="114"/>
    <s v="2024-08-07 (1)"/>
    <s v="NYY"/>
    <m/>
    <s v="LAA"/>
    <s v="W, 5-2"/>
    <s v="CG"/>
    <x v="0"/>
    <n v="3"/>
    <n v="1"/>
    <n v="2"/>
    <n v="0"/>
    <n v="0"/>
    <n v="0"/>
    <n v="1"/>
    <n v="0"/>
    <n v="0"/>
    <n v="2"/>
    <n v="0"/>
    <n v="0.32400000000000001"/>
    <n v="0.45900000000000002"/>
    <n v="0.70099999999999996"/>
    <n v="1.1599999999999999"/>
    <n v="2"/>
    <n v="0"/>
    <n v="0"/>
    <n v="0"/>
    <n v="0"/>
    <n v="1"/>
    <n v="0.53"/>
    <n v="6.6000000000000003E-2"/>
    <n v="0.68"/>
    <n v="5.0000000000000001E-4"/>
    <n v="1.26"/>
    <n v="14"/>
    <n v="18.7"/>
    <n v="3"/>
    <s v="DH"/>
  </r>
  <r>
    <n v="113"/>
    <n v="948"/>
    <n v="115"/>
    <s v="2024-08-07 (2)"/>
    <s v="NYY"/>
    <m/>
    <s v="LAA"/>
    <s v="L, 2-8"/>
    <s v="CG"/>
    <x v="1"/>
    <n v="3"/>
    <n v="0"/>
    <n v="1"/>
    <n v="0"/>
    <n v="0"/>
    <n v="0"/>
    <n v="0"/>
    <n v="0"/>
    <n v="0"/>
    <n v="1"/>
    <n v="0"/>
    <n v="0.32400000000000001"/>
    <n v="0.45900000000000002"/>
    <n v="0.69799999999999995"/>
    <n v="1.1579999999999999"/>
    <n v="1"/>
    <n v="0"/>
    <n v="0"/>
    <n v="0"/>
    <n v="0"/>
    <n v="0"/>
    <n v="0.5"/>
    <n v="-8.9999999999999993E-3"/>
    <n v="0.61"/>
    <n v="-1E-4"/>
    <n v="-0.08"/>
    <n v="5"/>
    <n v="6"/>
    <n v="3"/>
    <s v="CF"/>
  </r>
  <r>
    <n v="114"/>
    <n v="949"/>
    <n v="116"/>
    <d v="2024-08-08T00:00:00"/>
    <s v="NYY"/>
    <m/>
    <s v="LAA"/>
    <s v="L, 4-9"/>
    <s v="CG"/>
    <x v="1"/>
    <n v="4"/>
    <n v="0"/>
    <n v="0"/>
    <n v="0"/>
    <n v="0"/>
    <n v="0"/>
    <n v="0"/>
    <n v="0"/>
    <n v="0"/>
    <n v="0"/>
    <n v="2"/>
    <n v="0.32100000000000001"/>
    <n v="0.45600000000000002"/>
    <n v="0.69099999999999995"/>
    <n v="1.147"/>
    <n v="0"/>
    <n v="0"/>
    <n v="0"/>
    <n v="0"/>
    <n v="0"/>
    <n v="0"/>
    <n v="0.69"/>
    <n v="-6.7000000000000004E-2"/>
    <n v="0.86"/>
    <n v="-5.0000000000000001E-4"/>
    <n v="-1.1599999999999999"/>
    <n v="0"/>
    <n v="0"/>
    <n v="3"/>
    <s v="CF"/>
  </r>
  <r>
    <n v="115"/>
    <n v="950"/>
    <n v="117"/>
    <s v="2024-08-10 (1)"/>
    <s v="NYY"/>
    <m/>
    <s v="TEX"/>
    <s v="W, 8-0"/>
    <s v="CG"/>
    <x v="0"/>
    <n v="4"/>
    <n v="2"/>
    <n v="3"/>
    <n v="1"/>
    <n v="0"/>
    <n v="0"/>
    <n v="1"/>
    <n v="0"/>
    <n v="0"/>
    <n v="1"/>
    <n v="1"/>
    <n v="0.32500000000000001"/>
    <n v="0.45900000000000002"/>
    <n v="0.69399999999999995"/>
    <n v="1.1539999999999999"/>
    <n v="4"/>
    <n v="0"/>
    <n v="0"/>
    <n v="0"/>
    <n v="0"/>
    <n v="0"/>
    <n v="0.67"/>
    <n v="0.14399999999999999"/>
    <n v="0.84"/>
    <n v="1.1000000000000001E-3"/>
    <n v="2.65"/>
    <n v="19"/>
    <n v="24.9"/>
    <n v="3"/>
    <s v="DH"/>
  </r>
  <r>
    <n v="116"/>
    <n v="951"/>
    <n v="118"/>
    <s v="2024-08-10 (2)"/>
    <s v="NYY"/>
    <m/>
    <s v="TEX"/>
    <s v="L, 4-9"/>
    <s v="CG"/>
    <x v="1"/>
    <n v="3"/>
    <n v="1"/>
    <n v="0"/>
    <n v="0"/>
    <n v="0"/>
    <n v="0"/>
    <n v="0"/>
    <n v="0"/>
    <n v="0"/>
    <n v="1"/>
    <n v="1"/>
    <n v="0.32300000000000001"/>
    <n v="0.45800000000000002"/>
    <n v="0.68899999999999995"/>
    <n v="1.147"/>
    <n v="0"/>
    <n v="1"/>
    <n v="0"/>
    <n v="0"/>
    <n v="0"/>
    <n v="0"/>
    <n v="0.65"/>
    <n v="-0.129"/>
    <n v="0.79"/>
    <n v="-8.9999999999999998E-4"/>
    <n v="-1.39"/>
    <n v="4"/>
    <n v="6.2"/>
    <n v="3"/>
    <s v="CF"/>
  </r>
  <r>
    <n v="117"/>
    <n v="952"/>
    <n v="119"/>
    <d v="2024-08-11T00:00:00"/>
    <s v="NYY"/>
    <m/>
    <s v="TEX"/>
    <s v="W, 8-7"/>
    <s v="CG"/>
    <x v="1"/>
    <n v="3"/>
    <n v="2"/>
    <n v="3"/>
    <n v="0"/>
    <n v="0"/>
    <n v="1"/>
    <n v="1"/>
    <n v="1"/>
    <n v="0"/>
    <n v="1"/>
    <n v="0"/>
    <n v="0.32800000000000001"/>
    <n v="0.46200000000000002"/>
    <n v="0.69899999999999995"/>
    <n v="1.1599999999999999"/>
    <n v="6"/>
    <n v="0"/>
    <n v="0"/>
    <n v="0"/>
    <n v="0"/>
    <n v="1"/>
    <n v="0.73"/>
    <n v="9.8000000000000004E-2"/>
    <n v="0.93"/>
    <n v="6.9999999999999999E-4"/>
    <n v="2.0299999999999998"/>
    <n v="29"/>
    <n v="36.9"/>
    <n v="3"/>
    <s v="CF"/>
  </r>
  <r>
    <n v="118"/>
    <n v="953"/>
    <n v="120"/>
    <d v="2024-08-12T00:00:00"/>
    <s v="NYY"/>
    <s v="@"/>
    <s v="CHW"/>
    <s v="L, 2-12"/>
    <s v="CG"/>
    <x v="0"/>
    <n v="4"/>
    <n v="0"/>
    <n v="2"/>
    <n v="1"/>
    <n v="0"/>
    <n v="0"/>
    <n v="1"/>
    <n v="0"/>
    <n v="0"/>
    <n v="1"/>
    <n v="1"/>
    <n v="0.32900000000000001"/>
    <n v="0.46300000000000002"/>
    <n v="0.69899999999999995"/>
    <n v="1.1619999999999999"/>
    <n v="3"/>
    <n v="0"/>
    <n v="0"/>
    <n v="0"/>
    <n v="0"/>
    <n v="1"/>
    <n v="1.8"/>
    <n v="3.7999999999999999E-2"/>
    <n v="2.2799999999999998"/>
    <n v="2.9999999999999997E-4"/>
    <n v="0.76"/>
    <n v="12"/>
    <n v="15.5"/>
    <n v="3"/>
    <s v="CF"/>
  </r>
  <r>
    <n v="119"/>
    <n v="954"/>
    <n v="121"/>
    <d v="2024-08-13T00:00:00"/>
    <s v="NYY"/>
    <s v="@"/>
    <s v="CHW"/>
    <s v="W, 4-1"/>
    <s v="CG"/>
    <x v="0"/>
    <n v="3"/>
    <n v="0"/>
    <n v="2"/>
    <n v="0"/>
    <n v="0"/>
    <n v="0"/>
    <n v="0"/>
    <n v="0"/>
    <n v="0"/>
    <n v="2"/>
    <n v="1"/>
    <n v="0.33200000000000002"/>
    <n v="0.46600000000000003"/>
    <n v="0.69899999999999995"/>
    <n v="1.165"/>
    <n v="2"/>
    <n v="0"/>
    <n v="0"/>
    <n v="0"/>
    <n v="0"/>
    <n v="0"/>
    <n v="0.35"/>
    <n v="3.2000000000000001E-2"/>
    <n v="0.43"/>
    <n v="2.0000000000000001E-4"/>
    <n v="1.06"/>
    <n v="10"/>
    <n v="12"/>
    <n v="3"/>
    <s v="CF"/>
  </r>
  <r>
    <n v="120"/>
    <n v="955"/>
    <n v="122"/>
    <d v="2024-08-14T00:00:00"/>
    <s v="NYY"/>
    <s v="@"/>
    <s v="CHW"/>
    <s v="W, 10-2"/>
    <s v="CG"/>
    <x v="0"/>
    <n v="4"/>
    <n v="2"/>
    <n v="2"/>
    <n v="1"/>
    <n v="0"/>
    <n v="1"/>
    <n v="3"/>
    <n v="0"/>
    <n v="0"/>
    <n v="1"/>
    <n v="2"/>
    <n v="0.33300000000000002"/>
    <n v="0.46700000000000003"/>
    <n v="0.70699999999999996"/>
    <n v="1.1739999999999999"/>
    <n v="6"/>
    <n v="0"/>
    <n v="0"/>
    <n v="0"/>
    <n v="0"/>
    <n v="0"/>
    <n v="1.1000000000000001"/>
    <n v="0.14299999999999999"/>
    <n v="1.43"/>
    <n v="1.1000000000000001E-3"/>
    <n v="3.03"/>
    <n v="27"/>
    <n v="37.9"/>
    <n v="3"/>
    <s v="DH"/>
  </r>
  <r>
    <n v="121"/>
    <n v="956"/>
    <n v="123"/>
    <d v="2024-08-16T00:00:00"/>
    <s v="NYY"/>
    <s v="@"/>
    <s v="DET"/>
    <s v="W, 3-0"/>
    <s v="CG"/>
    <x v="1"/>
    <n v="4"/>
    <n v="1"/>
    <n v="1"/>
    <n v="0"/>
    <n v="0"/>
    <n v="1"/>
    <n v="1"/>
    <n v="0"/>
    <n v="0"/>
    <n v="0"/>
    <n v="1"/>
    <n v="0.33300000000000002"/>
    <n v="0.46600000000000003"/>
    <n v="0.70899999999999996"/>
    <n v="1.175"/>
    <n v="4"/>
    <n v="0"/>
    <n v="0"/>
    <n v="0"/>
    <n v="0"/>
    <n v="0"/>
    <n v="0.96"/>
    <n v="-2.5000000000000001E-2"/>
    <n v="1.17"/>
    <n v="-2.0000000000000001E-4"/>
    <n v="-0.05"/>
    <n v="14"/>
    <n v="18.7"/>
    <n v="3"/>
    <s v="CF"/>
  </r>
  <r>
    <n v="122"/>
    <n v="957"/>
    <n v="124"/>
    <d v="2024-08-17T00:00:00"/>
    <s v="NYY"/>
    <s v="@"/>
    <s v="DET"/>
    <s v="L, 0-4"/>
    <s v="CG"/>
    <x v="1"/>
    <n v="4"/>
    <n v="0"/>
    <n v="1"/>
    <n v="1"/>
    <n v="0"/>
    <n v="0"/>
    <n v="0"/>
    <n v="0"/>
    <n v="0"/>
    <n v="0"/>
    <n v="1"/>
    <n v="0.33200000000000002"/>
    <n v="0.46400000000000002"/>
    <n v="0.70699999999999996"/>
    <n v="1.1719999999999999"/>
    <n v="2"/>
    <n v="0"/>
    <n v="0"/>
    <n v="0"/>
    <n v="0"/>
    <n v="0"/>
    <n v="0.5"/>
    <n v="-2.1000000000000001E-2"/>
    <n v="0.6"/>
    <n v="-2.0000000000000001E-4"/>
    <n v="0.17"/>
    <n v="5"/>
    <n v="6"/>
    <n v="3"/>
    <s v="CF"/>
  </r>
  <r>
    <n v="123"/>
    <n v="958"/>
    <n v="125"/>
    <d v="2024-08-18T00:00:00"/>
    <s v="NYY"/>
    <s v="@"/>
    <s v="DET"/>
    <s v="L, 2-3 (10)"/>
    <s v="CG(10)"/>
    <x v="1"/>
    <n v="4"/>
    <n v="0"/>
    <n v="1"/>
    <n v="0"/>
    <n v="0"/>
    <n v="0"/>
    <n v="0"/>
    <n v="0"/>
    <n v="0"/>
    <n v="0"/>
    <n v="2"/>
    <n v="0.33100000000000002"/>
    <n v="0.46300000000000002"/>
    <n v="0.70299999999999996"/>
    <n v="1.1659999999999999"/>
    <n v="1"/>
    <n v="1"/>
    <n v="0"/>
    <n v="0"/>
    <n v="0"/>
    <n v="0"/>
    <n v="1.1499999999999999"/>
    <n v="-0.124"/>
    <n v="1.5"/>
    <n v="-1E-3"/>
    <n v="-0.94"/>
    <n v="3"/>
    <n v="3"/>
    <n v="3"/>
    <s v="CF"/>
  </r>
  <r>
    <n v="124"/>
    <n v="959"/>
    <n v="126"/>
    <d v="2024-08-20T00:00:00"/>
    <s v="NYY"/>
    <m/>
    <s v="CLE"/>
    <s v="L, 5-9 (12)"/>
    <s v="CG(12)"/>
    <x v="4"/>
    <n v="5"/>
    <n v="1"/>
    <n v="2"/>
    <n v="1"/>
    <n v="0"/>
    <n v="1"/>
    <n v="3"/>
    <n v="0"/>
    <n v="0"/>
    <n v="1"/>
    <n v="0"/>
    <n v="0.33200000000000002"/>
    <n v="0.46300000000000002"/>
    <n v="0.70899999999999996"/>
    <n v="1.1719999999999999"/>
    <n v="6"/>
    <n v="0"/>
    <n v="0"/>
    <n v="0"/>
    <n v="0"/>
    <n v="1"/>
    <n v="2.06"/>
    <n v="1E-3"/>
    <n v="2.85"/>
    <n v="0"/>
    <n v="2.37"/>
    <n v="25"/>
    <n v="34.700000000000003"/>
    <n v="3"/>
    <s v="CF"/>
  </r>
  <r>
    <n v="125"/>
    <n v="960"/>
    <n v="127"/>
    <d v="2024-08-21T00:00:00"/>
    <s v="NYY"/>
    <m/>
    <s v="CLE"/>
    <s v="W, 8-1"/>
    <s v="GS-8"/>
    <x v="1"/>
    <n v="3"/>
    <n v="2"/>
    <n v="2"/>
    <n v="0"/>
    <n v="0"/>
    <n v="2"/>
    <n v="3"/>
    <n v="0"/>
    <n v="0"/>
    <n v="0"/>
    <n v="0"/>
    <n v="0.33400000000000002"/>
    <n v="0.46500000000000002"/>
    <n v="0.72199999999999998"/>
    <n v="1.1870000000000001"/>
    <n v="8"/>
    <n v="0"/>
    <n v="1"/>
    <n v="0"/>
    <n v="0"/>
    <n v="0"/>
    <n v="0.37"/>
    <n v="0.109"/>
    <n v="0.54"/>
    <n v="1E-3"/>
    <n v="2.89"/>
    <n v="32"/>
    <n v="43.9"/>
    <n v="3"/>
    <s v="CF"/>
  </r>
  <r>
    <n v="126"/>
    <n v="961"/>
    <n v="128"/>
    <d v="2024-08-22T00:00:00"/>
    <s v="NYY"/>
    <m/>
    <s v="CLE"/>
    <s v="W, 6-0"/>
    <s v="CG"/>
    <x v="1"/>
    <n v="3"/>
    <n v="2"/>
    <n v="1"/>
    <n v="0"/>
    <n v="0"/>
    <n v="1"/>
    <n v="1"/>
    <n v="0"/>
    <n v="0"/>
    <n v="1"/>
    <n v="0"/>
    <n v="0.33400000000000002"/>
    <n v="0.46500000000000002"/>
    <n v="0.72599999999999998"/>
    <n v="1.1910000000000001"/>
    <n v="4"/>
    <n v="0"/>
    <n v="0"/>
    <n v="0"/>
    <n v="0"/>
    <n v="1"/>
    <n v="0.95"/>
    <n v="0.128"/>
    <n v="1.37"/>
    <n v="1.1000000000000001E-3"/>
    <n v="0.86"/>
    <n v="18"/>
    <n v="24.9"/>
    <n v="3"/>
    <s v="CF"/>
  </r>
  <r>
    <n v="127"/>
    <n v="962"/>
    <n v="129"/>
    <d v="2024-08-23T00:00:00"/>
    <s v="NYY"/>
    <m/>
    <s v="COL"/>
    <s v="W, 3-0"/>
    <s v="CG"/>
    <x v="1"/>
    <n v="4"/>
    <n v="1"/>
    <n v="1"/>
    <n v="0"/>
    <n v="0"/>
    <n v="1"/>
    <n v="1"/>
    <n v="0"/>
    <n v="0"/>
    <n v="0"/>
    <n v="0"/>
    <n v="0.33300000000000002"/>
    <n v="0.46400000000000002"/>
    <n v="0.72799999999999998"/>
    <n v="1.1919999999999999"/>
    <n v="4"/>
    <n v="1"/>
    <n v="0"/>
    <n v="0"/>
    <n v="0"/>
    <n v="0"/>
    <n v="0.8"/>
    <n v="-5.6000000000000001E-2"/>
    <n v="1.07"/>
    <n v="-5.0000000000000001E-4"/>
    <n v="-0.44"/>
    <n v="14"/>
    <n v="18.7"/>
    <n v="3"/>
    <s v="CF"/>
  </r>
  <r>
    <n v="128"/>
    <n v="963"/>
    <n v="130"/>
    <d v="2024-08-24T00:00:00"/>
    <s v="NYY"/>
    <m/>
    <s v="COL"/>
    <s v="L, 2-9"/>
    <s v="CG"/>
    <x v="1"/>
    <n v="2"/>
    <n v="0"/>
    <n v="0"/>
    <n v="0"/>
    <n v="0"/>
    <n v="0"/>
    <n v="0"/>
    <n v="0"/>
    <n v="0"/>
    <n v="1"/>
    <n v="0"/>
    <n v="0.33200000000000002"/>
    <n v="0.46400000000000002"/>
    <n v="0.72499999999999998"/>
    <n v="1.1890000000000001"/>
    <n v="0"/>
    <n v="0"/>
    <n v="1"/>
    <n v="0"/>
    <n v="0"/>
    <n v="0"/>
    <n v="0.76"/>
    <n v="-2.1999999999999999E-2"/>
    <n v="0.92"/>
    <n v="-2.0000000000000001E-4"/>
    <n v="0.04"/>
    <n v="4"/>
    <n v="6"/>
    <n v="3"/>
    <s v="DH"/>
  </r>
  <r>
    <n v="129"/>
    <n v="964"/>
    <n v="131"/>
    <d v="2024-08-25T00:00:00"/>
    <s v="NYY"/>
    <m/>
    <s v="COL"/>
    <s v="W, 10-3"/>
    <s v="CG"/>
    <x v="0"/>
    <n v="4"/>
    <n v="2"/>
    <n v="2"/>
    <n v="0"/>
    <n v="0"/>
    <n v="2"/>
    <n v="3"/>
    <n v="0"/>
    <n v="0"/>
    <n v="1"/>
    <n v="0"/>
    <n v="0.33300000000000002"/>
    <n v="0.46500000000000002"/>
    <n v="0.73599999999999999"/>
    <n v="1.202"/>
    <n v="8"/>
    <n v="0"/>
    <n v="0"/>
    <n v="0"/>
    <n v="0"/>
    <n v="0"/>
    <n v="0.72"/>
    <n v="0.246"/>
    <n v="0.92"/>
    <n v="1.9E-3"/>
    <n v="2.5299999999999998"/>
    <n v="32"/>
    <n v="43.9"/>
    <n v="3"/>
    <s v="CF"/>
  </r>
  <r>
    <n v="130"/>
    <n v="965"/>
    <n v="132"/>
    <d v="2024-08-26T00:00:00"/>
    <s v="NYY"/>
    <s v="@"/>
    <s v="WSN"/>
    <s v="W, 5-2"/>
    <s v="CG"/>
    <x v="0"/>
    <n v="4"/>
    <n v="0"/>
    <n v="1"/>
    <n v="0"/>
    <n v="0"/>
    <n v="0"/>
    <n v="0"/>
    <n v="0"/>
    <n v="0"/>
    <n v="1"/>
    <n v="1"/>
    <n v="0.33300000000000002"/>
    <n v="0.46500000000000002"/>
    <n v="0.73199999999999998"/>
    <n v="1.1970000000000001"/>
    <n v="1"/>
    <n v="1"/>
    <n v="0"/>
    <n v="0"/>
    <n v="0"/>
    <n v="0"/>
    <n v="0.53"/>
    <n v="-5.5E-2"/>
    <n v="0.64"/>
    <n v="-4.0000000000000002E-4"/>
    <n v="-0.64"/>
    <n v="5"/>
    <n v="6"/>
    <n v="3"/>
    <s v="CF"/>
  </r>
  <r>
    <n v="131"/>
    <n v="966"/>
    <n v="133"/>
    <d v="2024-08-27T00:00:00"/>
    <s v="NYY"/>
    <s v="@"/>
    <s v="WSN"/>
    <s v="L, 2-4"/>
    <s v="CG"/>
    <x v="1"/>
    <n v="3"/>
    <n v="0"/>
    <n v="1"/>
    <n v="1"/>
    <n v="0"/>
    <n v="0"/>
    <n v="0"/>
    <n v="0"/>
    <n v="0"/>
    <n v="1"/>
    <n v="1"/>
    <n v="0.33300000000000002"/>
    <n v="0.46500000000000002"/>
    <n v="0.73199999999999998"/>
    <n v="1.1970000000000001"/>
    <n v="2"/>
    <n v="1"/>
    <n v="0"/>
    <n v="0"/>
    <n v="0"/>
    <n v="0"/>
    <n v="1.23"/>
    <n v="-0.128"/>
    <n v="1.42"/>
    <n v="-8.9999999999999998E-4"/>
    <n v="-0.86"/>
    <n v="7"/>
    <n v="9"/>
    <n v="3"/>
    <s v="CF"/>
  </r>
  <r>
    <n v="132"/>
    <n v="967"/>
    <n v="134"/>
    <d v="2024-08-28T00:00:00"/>
    <s v="NYY"/>
    <s v="@"/>
    <s v="WSN"/>
    <s v="L, 2-5"/>
    <s v="CG"/>
    <x v="1"/>
    <n v="2"/>
    <n v="0"/>
    <n v="1"/>
    <n v="0"/>
    <n v="0"/>
    <n v="0"/>
    <n v="1"/>
    <n v="1"/>
    <n v="0"/>
    <n v="2"/>
    <n v="1"/>
    <n v="0.33300000000000002"/>
    <n v="0.46700000000000003"/>
    <n v="0.73099999999999998"/>
    <n v="1.198"/>
    <n v="1"/>
    <n v="0"/>
    <n v="0"/>
    <n v="0"/>
    <n v="0"/>
    <n v="0"/>
    <n v="0.79"/>
    <n v="5.3999999999999999E-2"/>
    <n v="0.98"/>
    <n v="4.0000000000000002E-4"/>
    <n v="0.98"/>
    <n v="14"/>
    <n v="18.5"/>
    <n v="3"/>
    <s v="CF"/>
  </r>
  <r>
    <n v="133"/>
    <n v="968"/>
    <n v="135"/>
    <d v="2024-08-30T00:00:00"/>
    <s v="NYY"/>
    <m/>
    <s v="STL"/>
    <s v="W, 6-3"/>
    <s v="CG"/>
    <x v="1"/>
    <n v="4"/>
    <n v="0"/>
    <n v="0"/>
    <n v="0"/>
    <n v="0"/>
    <n v="0"/>
    <n v="0"/>
    <n v="0"/>
    <n v="0"/>
    <n v="0"/>
    <n v="3"/>
    <n v="0.33100000000000002"/>
    <n v="0.46400000000000002"/>
    <n v="0.72499999999999998"/>
    <n v="1.1879999999999999"/>
    <n v="0"/>
    <n v="0"/>
    <n v="0"/>
    <n v="0"/>
    <n v="0"/>
    <n v="0"/>
    <n v="0.94"/>
    <n v="-9.6000000000000002E-2"/>
    <n v="1.18"/>
    <n v="-6.9999999999999999E-4"/>
    <n v="-1.17"/>
    <n v="0"/>
    <n v="0"/>
    <n v="3"/>
    <s v="CF"/>
  </r>
  <r>
    <n v="134"/>
    <n v="969"/>
    <n v="136"/>
    <d v="2024-08-31T00:00:00"/>
    <s v="NYY"/>
    <m/>
    <s v="STL"/>
    <s v="L, 5-6"/>
    <s v="CG"/>
    <x v="0"/>
    <n v="4"/>
    <n v="1"/>
    <n v="1"/>
    <n v="0"/>
    <n v="0"/>
    <n v="0"/>
    <n v="0"/>
    <n v="0"/>
    <n v="0"/>
    <n v="1"/>
    <n v="1"/>
    <n v="0.33"/>
    <n v="0.46300000000000002"/>
    <n v="0.72099999999999997"/>
    <n v="1.1839999999999999"/>
    <n v="1"/>
    <n v="0"/>
    <n v="0"/>
    <n v="0"/>
    <n v="0"/>
    <n v="1"/>
    <n v="1.39"/>
    <n v="0.05"/>
    <n v="1.78"/>
    <n v="4.0000000000000002E-4"/>
    <n v="0.28999999999999998"/>
    <n v="7"/>
    <n v="9.1999999999999993"/>
    <n v="3"/>
    <s v="DH"/>
  </r>
  <r>
    <n v="135"/>
    <n v="970"/>
    <n v="137"/>
    <d v="2024-09-01T00:00:00"/>
    <s v="NYY"/>
    <m/>
    <s v="STL"/>
    <s v="L, 7-14"/>
    <s v="CG"/>
    <x v="0"/>
    <n v="4"/>
    <n v="0"/>
    <n v="0"/>
    <n v="0"/>
    <n v="0"/>
    <n v="0"/>
    <n v="0"/>
    <n v="0"/>
    <n v="0"/>
    <n v="1"/>
    <n v="3"/>
    <n v="0.32700000000000001"/>
    <n v="0.46100000000000002"/>
    <n v="0.71499999999999997"/>
    <n v="1.1759999999999999"/>
    <n v="0"/>
    <n v="0"/>
    <n v="0"/>
    <n v="0"/>
    <n v="0"/>
    <n v="1"/>
    <n v="0.85"/>
    <n v="-4.2000000000000003E-2"/>
    <n v="1.06"/>
    <n v="-2.9999999999999997E-4"/>
    <n v="-0.78"/>
    <n v="2"/>
    <n v="3"/>
    <n v="3"/>
    <s v="CF"/>
  </r>
  <r>
    <n v="136"/>
    <n v="971"/>
    <n v="138"/>
    <d v="2024-09-02T00:00:00"/>
    <s v="NYY"/>
    <s v="@"/>
    <s v="TEX"/>
    <s v="W, 8-4"/>
    <s v="CG"/>
    <x v="0"/>
    <n v="5"/>
    <n v="1"/>
    <n v="1"/>
    <n v="1"/>
    <n v="0"/>
    <n v="0"/>
    <n v="1"/>
    <n v="0"/>
    <n v="0"/>
    <n v="0"/>
    <n v="2"/>
    <n v="0.32600000000000001"/>
    <n v="0.45900000000000002"/>
    <n v="0.71099999999999997"/>
    <n v="1.17"/>
    <n v="2"/>
    <n v="0"/>
    <n v="0"/>
    <n v="0"/>
    <n v="0"/>
    <n v="0"/>
    <n v="0.69"/>
    <n v="8.4000000000000005E-2"/>
    <n v="0.92"/>
    <n v="6.9999999999999999E-4"/>
    <n v="0.47"/>
    <n v="9"/>
    <n v="12.7"/>
    <n v="3"/>
    <s v="CF"/>
  </r>
  <r>
    <n v="137"/>
    <n v="972"/>
    <n v="139"/>
    <d v="2024-09-03T00:00:00"/>
    <s v="NYY"/>
    <s v="@"/>
    <s v="TEX"/>
    <s v="L, 4-7"/>
    <s v="CG"/>
    <x v="0"/>
    <n v="5"/>
    <n v="1"/>
    <n v="1"/>
    <n v="0"/>
    <n v="0"/>
    <n v="0"/>
    <n v="0"/>
    <n v="0"/>
    <n v="0"/>
    <n v="0"/>
    <n v="2"/>
    <n v="0.32400000000000001"/>
    <n v="0.45700000000000002"/>
    <n v="0.70599999999999996"/>
    <n v="1.163"/>
    <n v="1"/>
    <n v="0"/>
    <n v="0"/>
    <n v="0"/>
    <n v="0"/>
    <n v="0"/>
    <n v="1.25"/>
    <n v="-9.0999999999999998E-2"/>
    <n v="1.67"/>
    <n v="-6.9999999999999999E-4"/>
    <n v="-0.72"/>
    <n v="5"/>
    <n v="6.2"/>
    <n v="3"/>
    <s v="CF"/>
  </r>
  <r>
    <n v="138"/>
    <n v="973"/>
    <n v="140"/>
    <d v="2024-09-04T00:00:00"/>
    <s v="NYY"/>
    <s v="@"/>
    <s v="TEX"/>
    <s v="L, 6-10"/>
    <s v="GS-8"/>
    <x v="1"/>
    <n v="3"/>
    <n v="0"/>
    <n v="0"/>
    <n v="0"/>
    <n v="0"/>
    <n v="0"/>
    <n v="0"/>
    <n v="0"/>
    <n v="0"/>
    <n v="1"/>
    <n v="1"/>
    <n v="0.32300000000000001"/>
    <n v="0.45500000000000002"/>
    <n v="0.70199999999999996"/>
    <n v="1.157"/>
    <n v="0"/>
    <n v="0"/>
    <n v="0"/>
    <n v="0"/>
    <n v="0"/>
    <n v="0"/>
    <n v="0.86"/>
    <n v="-7.0000000000000001E-3"/>
    <n v="1.1100000000000001"/>
    <n v="-1E-4"/>
    <n v="-0.47"/>
    <n v="2"/>
    <n v="3"/>
    <n v="3"/>
    <s v="CF"/>
  </r>
  <r>
    <n v="139"/>
    <n v="974"/>
    <n v="141"/>
    <d v="2024-09-06T00:00:00"/>
    <s v="NYY"/>
    <s v="@"/>
    <s v="CHC"/>
    <s v="W, 3-0"/>
    <s v="CG"/>
    <x v="1"/>
    <n v="3"/>
    <n v="1"/>
    <n v="1"/>
    <n v="1"/>
    <n v="0"/>
    <n v="0"/>
    <n v="1"/>
    <n v="0"/>
    <n v="0"/>
    <n v="1"/>
    <n v="1"/>
    <n v="0.32300000000000001"/>
    <n v="0.45600000000000002"/>
    <n v="0.70199999999999996"/>
    <n v="1.157"/>
    <n v="2"/>
    <n v="0"/>
    <n v="0"/>
    <n v="0"/>
    <n v="0"/>
    <n v="0"/>
    <n v="0.96"/>
    <n v="0.16800000000000001"/>
    <n v="1.32"/>
    <n v="1.4E-3"/>
    <n v="1.49"/>
    <n v="11"/>
    <n v="15.7"/>
    <n v="3"/>
    <s v="CF"/>
  </r>
  <r>
    <n v="140"/>
    <n v="975"/>
    <n v="142"/>
    <d v="2024-09-07T00:00:00"/>
    <s v="NYY"/>
    <s v="@"/>
    <s v="CHC"/>
    <s v="W, 2-0"/>
    <s v="CG"/>
    <x v="1"/>
    <n v="3"/>
    <n v="1"/>
    <n v="0"/>
    <n v="0"/>
    <n v="0"/>
    <n v="0"/>
    <n v="0"/>
    <n v="1"/>
    <n v="0"/>
    <n v="1"/>
    <n v="1"/>
    <n v="0.32100000000000001"/>
    <n v="0.45400000000000001"/>
    <n v="0.69699999999999995"/>
    <n v="1.1519999999999999"/>
    <n v="0"/>
    <n v="0"/>
    <n v="0"/>
    <n v="0"/>
    <n v="0"/>
    <n v="0"/>
    <n v="1.1499999999999999"/>
    <n v="6.7000000000000004E-2"/>
    <n v="1.56"/>
    <n v="5.9999999999999995E-4"/>
    <n v="0.2"/>
    <n v="9"/>
    <n v="12.2"/>
    <n v="3"/>
    <s v="CF"/>
  </r>
  <r>
    <n v="141"/>
    <n v="976"/>
    <n v="143"/>
    <d v="2024-09-08T00:00:00"/>
    <s v="NYY"/>
    <s v="@"/>
    <s v="CHC"/>
    <s v="L, 1-2"/>
    <s v="CG"/>
    <x v="1"/>
    <n v="3"/>
    <n v="0"/>
    <n v="1"/>
    <n v="0"/>
    <n v="0"/>
    <n v="0"/>
    <n v="0"/>
    <n v="0"/>
    <n v="0"/>
    <n v="1"/>
    <n v="0"/>
    <n v="0.32100000000000001"/>
    <n v="0.45500000000000002"/>
    <n v="0.69499999999999995"/>
    <n v="1.1499999999999999"/>
    <n v="1"/>
    <n v="0"/>
    <n v="0"/>
    <n v="0"/>
    <n v="0"/>
    <n v="0"/>
    <n v="1.25"/>
    <n v="-2.9000000000000001E-2"/>
    <n v="1.6"/>
    <n v="-2.0000000000000001E-4"/>
    <n v="0.04"/>
    <n v="5"/>
    <n v="6"/>
    <n v="3"/>
    <s v="CF"/>
  </r>
  <r>
    <n v="142"/>
    <n v="977"/>
    <n v="144"/>
    <d v="2024-09-09T00:00:00"/>
    <s v="NYY"/>
    <m/>
    <s v="KCR"/>
    <s v="W, 10-4"/>
    <s v="CG"/>
    <x v="0"/>
    <n v="4"/>
    <n v="1"/>
    <n v="2"/>
    <n v="0"/>
    <n v="0"/>
    <n v="0"/>
    <n v="1"/>
    <n v="0"/>
    <n v="0"/>
    <n v="1"/>
    <n v="1"/>
    <n v="0.32200000000000001"/>
    <n v="0.45600000000000002"/>
    <n v="0.69399999999999995"/>
    <n v="1.1499999999999999"/>
    <n v="2"/>
    <n v="1"/>
    <n v="0"/>
    <n v="0"/>
    <n v="0"/>
    <n v="0"/>
    <n v="1.73"/>
    <n v="0.223"/>
    <n v="2.4700000000000002"/>
    <n v="1.9E-3"/>
    <n v="0.2"/>
    <n v="12"/>
    <n v="15.7"/>
    <n v="3"/>
    <s v="DH"/>
  </r>
  <r>
    <n v="143"/>
    <n v="978"/>
    <n v="145"/>
    <d v="2024-09-10T00:00:00"/>
    <s v="NYY"/>
    <m/>
    <s v="KCR"/>
    <s v="L, 0-5"/>
    <s v="CG"/>
    <x v="1"/>
    <n v="4"/>
    <n v="0"/>
    <n v="0"/>
    <n v="0"/>
    <n v="0"/>
    <n v="0"/>
    <n v="0"/>
    <n v="0"/>
    <n v="0"/>
    <n v="0"/>
    <n v="2"/>
    <n v="0.32"/>
    <n v="0.45300000000000001"/>
    <n v="0.68799999999999994"/>
    <n v="1.141"/>
    <n v="0"/>
    <n v="0"/>
    <n v="0"/>
    <n v="0"/>
    <n v="0"/>
    <n v="0"/>
    <n v="0.67"/>
    <n v="-6.5000000000000002E-2"/>
    <n v="0.93"/>
    <n v="-5.0000000000000001E-4"/>
    <n v="-0.79"/>
    <n v="0"/>
    <n v="0"/>
    <n v="3"/>
    <s v="CF"/>
  </r>
  <r>
    <n v="144"/>
    <n v="979"/>
    <n v="146"/>
    <d v="2024-09-11T00:00:00"/>
    <s v="NYY"/>
    <m/>
    <s v="KCR"/>
    <s v="W, 4-3 (11)"/>
    <s v="CG(11)"/>
    <x v="0"/>
    <n v="3"/>
    <n v="0"/>
    <n v="1"/>
    <n v="0"/>
    <n v="0"/>
    <n v="0"/>
    <n v="0"/>
    <n v="0"/>
    <n v="0"/>
    <n v="2"/>
    <n v="1"/>
    <n v="0.32"/>
    <n v="0.45400000000000001"/>
    <n v="0.68600000000000005"/>
    <n v="1.1399999999999999"/>
    <n v="1"/>
    <n v="0"/>
    <n v="0"/>
    <n v="0"/>
    <n v="0"/>
    <n v="1"/>
    <n v="2.15"/>
    <n v="4.9000000000000002E-2"/>
    <n v="3.36"/>
    <n v="5.0000000000000001E-4"/>
    <n v="0.57999999999999996"/>
    <n v="7"/>
    <n v="9"/>
    <n v="3"/>
    <s v="CF"/>
  </r>
  <r>
    <n v="145"/>
    <n v="980"/>
    <n v="147"/>
    <d v="2024-09-12T00:00:00"/>
    <s v="NYY"/>
    <m/>
    <s v="BOS"/>
    <s v="W, 2-1 (10)"/>
    <s v="CG(10)"/>
    <x v="1"/>
    <n v="4"/>
    <n v="0"/>
    <n v="1"/>
    <n v="0"/>
    <n v="0"/>
    <n v="0"/>
    <n v="0"/>
    <n v="0"/>
    <n v="0"/>
    <n v="0"/>
    <n v="0"/>
    <n v="0.31900000000000001"/>
    <n v="0.45300000000000001"/>
    <n v="0.68300000000000005"/>
    <n v="1.1359999999999999"/>
    <n v="1"/>
    <n v="1"/>
    <n v="0"/>
    <n v="0"/>
    <n v="0"/>
    <n v="0"/>
    <n v="0.83"/>
    <n v="-7.0999999999999994E-2"/>
    <n v="1.1399999999999999"/>
    <n v="-5.9999999999999995E-4"/>
    <n v="-0.66"/>
    <n v="3"/>
    <n v="3"/>
    <n v="3"/>
    <s v="CF"/>
  </r>
  <r>
    <n v="146"/>
    <n v="981"/>
    <n v="148"/>
    <d v="2024-09-13T00:00:00"/>
    <s v="NYY"/>
    <m/>
    <s v="BOS"/>
    <s v="W, 5-4"/>
    <s v="CG"/>
    <x v="1"/>
    <n v="3"/>
    <n v="1"/>
    <n v="2"/>
    <n v="0"/>
    <n v="0"/>
    <n v="1"/>
    <n v="4"/>
    <n v="0"/>
    <n v="0"/>
    <n v="1"/>
    <n v="1"/>
    <n v="0.32100000000000001"/>
    <n v="0.45500000000000002"/>
    <n v="0.68799999999999994"/>
    <n v="1.143"/>
    <n v="5"/>
    <n v="0"/>
    <n v="0"/>
    <n v="0"/>
    <n v="0"/>
    <n v="0"/>
    <n v="1.66"/>
    <n v="0.48799999999999999"/>
    <n v="2.2000000000000002"/>
    <n v="3.8999999999999998E-3"/>
    <n v="2.68"/>
    <n v="25"/>
    <n v="35.200000000000003"/>
    <n v="3"/>
    <s v="CF"/>
  </r>
  <r>
    <n v="147"/>
    <n v="982"/>
    <n v="149"/>
    <d v="2024-09-14T00:00:00"/>
    <s v="NYY"/>
    <m/>
    <s v="BOS"/>
    <s v="L, 1-7"/>
    <s v="CG"/>
    <x v="1"/>
    <n v="4"/>
    <n v="0"/>
    <n v="1"/>
    <n v="1"/>
    <n v="0"/>
    <n v="0"/>
    <n v="0"/>
    <n v="0"/>
    <n v="0"/>
    <n v="0"/>
    <n v="1"/>
    <n v="0.32100000000000001"/>
    <n v="0.45300000000000001"/>
    <n v="0.68700000000000006"/>
    <n v="1.1399999999999999"/>
    <n v="2"/>
    <n v="0"/>
    <n v="0"/>
    <n v="0"/>
    <n v="0"/>
    <n v="0"/>
    <n v="0.65"/>
    <n v="-4.1000000000000002E-2"/>
    <n v="0.7"/>
    <n v="-2.9999999999999997E-4"/>
    <n v="-0.13"/>
    <n v="5"/>
    <n v="6"/>
    <n v="3"/>
    <s v="DH"/>
  </r>
  <r>
    <n v="148"/>
    <n v="983"/>
    <n v="150"/>
    <d v="2024-09-15T00:00:00"/>
    <s v="NYY"/>
    <m/>
    <s v="BOS"/>
    <s v="W, 5-2"/>
    <s v="CG"/>
    <x v="1"/>
    <n v="2"/>
    <n v="1"/>
    <n v="1"/>
    <n v="0"/>
    <n v="0"/>
    <n v="1"/>
    <n v="2"/>
    <n v="1"/>
    <n v="0"/>
    <n v="2"/>
    <n v="1"/>
    <n v="0.32100000000000001"/>
    <n v="0.45500000000000002"/>
    <n v="0.69199999999999995"/>
    <n v="1.147"/>
    <n v="4"/>
    <n v="0"/>
    <n v="0"/>
    <n v="0"/>
    <n v="0"/>
    <n v="0"/>
    <n v="0.54"/>
    <n v="0.129"/>
    <n v="0.76"/>
    <n v="1.1000000000000001E-3"/>
    <n v="2.3199999999999998"/>
    <n v="25"/>
    <n v="34.200000000000003"/>
    <n v="3"/>
    <s v="CF"/>
  </r>
  <r>
    <n v="149"/>
    <n v="984"/>
    <n v="151"/>
    <d v="2024-09-17T00:00:00"/>
    <s v="NYY"/>
    <s v="@"/>
    <s v="SEA"/>
    <s v="W, 11-2"/>
    <s v="CG"/>
    <x v="0"/>
    <n v="4"/>
    <n v="1"/>
    <n v="2"/>
    <n v="1"/>
    <n v="0"/>
    <n v="0"/>
    <n v="4"/>
    <n v="0"/>
    <n v="0"/>
    <n v="1"/>
    <n v="1"/>
    <n v="0.32300000000000001"/>
    <n v="0.45600000000000002"/>
    <n v="0.69199999999999995"/>
    <n v="1.149"/>
    <n v="3"/>
    <n v="0"/>
    <n v="0"/>
    <n v="0"/>
    <n v="0"/>
    <n v="0"/>
    <n v="0.77"/>
    <n v="0.23200000000000001"/>
    <n v="0.88"/>
    <n v="1.6000000000000001E-3"/>
    <n v="2.79"/>
    <n v="20"/>
    <n v="29.2"/>
    <n v="3"/>
    <s v="DH"/>
  </r>
  <r>
    <n v="150"/>
    <n v="985"/>
    <n v="152"/>
    <d v="2024-09-18T00:00:00"/>
    <s v="NYY"/>
    <s v="@"/>
    <s v="SEA"/>
    <s v="W, 2-1 (10)"/>
    <s v="CG(10)"/>
    <x v="1"/>
    <n v="3"/>
    <n v="0"/>
    <n v="0"/>
    <n v="0"/>
    <n v="0"/>
    <n v="0"/>
    <n v="0"/>
    <n v="0"/>
    <n v="0"/>
    <n v="1"/>
    <n v="3"/>
    <n v="0.32100000000000001"/>
    <n v="0.45500000000000002"/>
    <n v="0.68899999999999995"/>
    <n v="1.1439999999999999"/>
    <n v="0"/>
    <n v="0"/>
    <n v="0"/>
    <n v="0"/>
    <n v="0"/>
    <n v="1"/>
    <n v="1.01"/>
    <n v="-6.3E-2"/>
    <n v="0.82"/>
    <n v="-2.9999999999999997E-4"/>
    <n v="-0.57999999999999996"/>
    <n v="2"/>
    <n v="3"/>
    <n v="3"/>
    <s v="DH"/>
  </r>
  <r>
    <n v="151"/>
    <n v="986"/>
    <n v="153"/>
    <d v="2024-09-19T00:00:00"/>
    <s v="NYY"/>
    <s v="@"/>
    <s v="SEA"/>
    <s v="L, 2-3"/>
    <s v="CG"/>
    <x v="1"/>
    <n v="3"/>
    <n v="1"/>
    <n v="1"/>
    <n v="0"/>
    <n v="0"/>
    <n v="0"/>
    <n v="0"/>
    <n v="1"/>
    <n v="0"/>
    <n v="1"/>
    <n v="0"/>
    <n v="0.32100000000000001"/>
    <n v="0.45500000000000002"/>
    <n v="0.68700000000000006"/>
    <n v="1.1419999999999999"/>
    <n v="1"/>
    <n v="0"/>
    <n v="0"/>
    <n v="0"/>
    <n v="0"/>
    <n v="0"/>
    <n v="1.29"/>
    <n v="5.3999999999999999E-2"/>
    <n v="0.56000000000000005"/>
    <n v="1E-4"/>
    <n v="0.62"/>
    <n v="12"/>
    <n v="15.2"/>
    <n v="3"/>
    <s v="CF"/>
  </r>
  <r>
    <n v="152"/>
    <n v="987"/>
    <n v="154"/>
    <d v="2024-09-20T00:00:00"/>
    <s v="NYY"/>
    <s v="@"/>
    <s v="OAK"/>
    <s v="W, 4-2 (10)"/>
    <s v="CG(10)"/>
    <x v="1"/>
    <n v="3"/>
    <n v="0"/>
    <n v="0"/>
    <n v="0"/>
    <n v="0"/>
    <n v="0"/>
    <n v="0"/>
    <n v="0"/>
    <n v="0"/>
    <n v="1"/>
    <n v="1"/>
    <n v="0.31900000000000001"/>
    <n v="0.45400000000000001"/>
    <n v="0.68300000000000005"/>
    <n v="1.137"/>
    <n v="0"/>
    <n v="0"/>
    <n v="0"/>
    <n v="0"/>
    <n v="0"/>
    <n v="0"/>
    <n v="0.82"/>
    <n v="-4.5999999999999999E-2"/>
    <n v="0.54"/>
    <n v="-2.0000000000000001E-4"/>
    <n v="-0.22"/>
    <n v="2"/>
    <n v="3"/>
    <n v="3"/>
    <s v="RF"/>
  </r>
  <r>
    <n v="153"/>
    <n v="988"/>
    <n v="155"/>
    <d v="2024-09-21T00:00:00"/>
    <s v="NYY"/>
    <s v="@"/>
    <s v="OAK"/>
    <s v="W, 10-0"/>
    <s v="GS-7"/>
    <x v="1"/>
    <n v="3"/>
    <n v="2"/>
    <n v="2"/>
    <n v="0"/>
    <n v="0"/>
    <n v="1"/>
    <n v="1"/>
    <n v="0"/>
    <n v="0"/>
    <n v="1"/>
    <n v="1"/>
    <n v="0.32100000000000001"/>
    <n v="0.45600000000000002"/>
    <n v="0.68799999999999994"/>
    <n v="1.1439999999999999"/>
    <n v="5"/>
    <n v="0"/>
    <n v="0"/>
    <n v="0"/>
    <n v="0"/>
    <n v="0"/>
    <n v="0.72"/>
    <n v="0.11"/>
    <n v="0.45"/>
    <n v="4.0000000000000002E-4"/>
    <n v="2.36"/>
    <n v="21"/>
    <n v="27.9"/>
    <n v="3"/>
    <s v="CF"/>
  </r>
  <r>
    <n v="154"/>
    <n v="989"/>
    <n v="156"/>
    <d v="2024-09-22T00:00:00"/>
    <s v="NYY"/>
    <s v="@"/>
    <s v="OAK"/>
    <s v="W, 7-4"/>
    <s v="CG"/>
    <x v="0"/>
    <n v="3"/>
    <n v="2"/>
    <n v="2"/>
    <n v="1"/>
    <n v="0"/>
    <n v="1"/>
    <n v="1"/>
    <n v="0"/>
    <n v="0"/>
    <n v="2"/>
    <n v="0"/>
    <n v="0.32300000000000001"/>
    <n v="0.45800000000000002"/>
    <n v="0.69499999999999995"/>
    <n v="1.1539999999999999"/>
    <n v="6"/>
    <n v="0"/>
    <n v="0"/>
    <n v="0"/>
    <n v="0"/>
    <n v="0"/>
    <n v="0.81"/>
    <n v="0.21199999999999999"/>
    <n v="0.25"/>
    <n v="4.0000000000000002E-4"/>
    <n v="2.67"/>
    <n v="25"/>
    <n v="33.9"/>
    <n v="3"/>
    <s v="CF"/>
  </r>
  <r>
    <n v="155"/>
    <n v="990"/>
    <n v="157"/>
    <d v="2024-09-24T00:00:00"/>
    <s v="NYY"/>
    <m/>
    <s v="BAL"/>
    <s v="L, 3-5"/>
    <s v="CG"/>
    <x v="1"/>
    <n v="3"/>
    <n v="1"/>
    <n v="1"/>
    <n v="0"/>
    <n v="0"/>
    <n v="1"/>
    <n v="1"/>
    <n v="0"/>
    <n v="0"/>
    <n v="1"/>
    <n v="0"/>
    <n v="0.32300000000000001"/>
    <n v="0.45900000000000002"/>
    <n v="0.69899999999999995"/>
    <n v="1.1579999999999999"/>
    <n v="4"/>
    <n v="0"/>
    <n v="0"/>
    <n v="0"/>
    <n v="0"/>
    <n v="0"/>
    <n v="1.24"/>
    <n v="8.8999999999999996E-2"/>
    <n v="0.2"/>
    <n v="1E-4"/>
    <n v="0.73"/>
    <n v="16"/>
    <n v="21.7"/>
    <n v="3"/>
    <s v="CF"/>
  </r>
  <r>
    <n v="156"/>
    <n v="991"/>
    <n v="158"/>
    <d v="2024-09-25T00:00:00"/>
    <s v="NYY"/>
    <m/>
    <s v="BAL"/>
    <s v="L, 7-9"/>
    <s v="CG"/>
    <x v="0"/>
    <n v="4"/>
    <n v="1"/>
    <n v="2"/>
    <n v="0"/>
    <n v="0"/>
    <n v="1"/>
    <n v="3"/>
    <n v="0"/>
    <n v="0"/>
    <n v="1"/>
    <n v="0"/>
    <n v="0.32400000000000001"/>
    <n v="0.46"/>
    <n v="0.70299999999999996"/>
    <n v="1.163"/>
    <n v="5"/>
    <n v="0"/>
    <n v="0"/>
    <n v="0"/>
    <n v="0"/>
    <n v="0"/>
    <n v="0.55000000000000004"/>
    <n v="4.2999999999999997E-2"/>
    <n v="0.16"/>
    <n v="1E-4"/>
    <n v="2.2799999999999998"/>
    <n v="23"/>
    <n v="31.7"/>
    <n v="3"/>
    <s v="CF"/>
  </r>
  <r>
    <n v="157"/>
    <n v="992"/>
    <n v="159"/>
    <d v="2024-09-26T00:00:00"/>
    <s v="NYY"/>
    <m/>
    <s v="BAL"/>
    <s v="W, 10-1"/>
    <s v="CG"/>
    <x v="1"/>
    <n v="2"/>
    <n v="2"/>
    <n v="1"/>
    <n v="0"/>
    <n v="0"/>
    <n v="1"/>
    <n v="2"/>
    <n v="0"/>
    <n v="0"/>
    <n v="2"/>
    <n v="1"/>
    <n v="0.32500000000000001"/>
    <n v="0.46100000000000002"/>
    <n v="0.70799999999999996"/>
    <n v="1.169"/>
    <n v="4"/>
    <n v="0"/>
    <n v="0"/>
    <n v="0"/>
    <n v="0"/>
    <n v="0"/>
    <n v="0.74"/>
    <n v="7.5999999999999998E-2"/>
    <n v="0.26"/>
    <n v="2.0000000000000001E-4"/>
    <n v="2.68"/>
    <n v="22"/>
    <n v="31.4"/>
    <n v="3"/>
    <s v="CF"/>
  </r>
  <r>
    <n v="158"/>
    <n v="993"/>
    <n v="161"/>
    <d v="2024-09-28T00:00:00"/>
    <s v="NYY"/>
    <m/>
    <s v="PIT"/>
    <s v="L, 4-9"/>
    <s v="CG"/>
    <x v="0"/>
    <n v="5"/>
    <n v="0"/>
    <n v="0"/>
    <n v="0"/>
    <n v="0"/>
    <n v="0"/>
    <n v="0"/>
    <n v="0"/>
    <n v="0"/>
    <n v="0"/>
    <n v="5"/>
    <n v="0.32200000000000001"/>
    <n v="0.45800000000000002"/>
    <n v="0.70099999999999996"/>
    <n v="1.159"/>
    <n v="0"/>
    <n v="0"/>
    <n v="0"/>
    <n v="0"/>
    <n v="0"/>
    <n v="0"/>
    <n v="1.0900000000000001"/>
    <n v="-0.127"/>
    <n v="0.19"/>
    <n v="-1E-4"/>
    <n v="-1.9"/>
    <n v="0"/>
    <n v="0"/>
    <n v="3"/>
    <s v="CF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8A2CB1-7E4A-A943-9563-BF4E7AD4398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# of PA's">
  <location ref="AP2:AR8" firstHeaderRow="0" firstDataRow="1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2"/>
        <item x="3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# of Games" fld="9" subtotal="count" baseField="0" baseItem="0"/>
    <dataField name="% of Games" fld="9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ACB6A4-A2BB-1E4E-BD22-DAC0A28803DE}">
  <we:reference id="wa200000018" version="25.0.2.0" store="en-US" storeType="OMEX"/>
  <we:alternateReferences>
    <we:reference id="WA200000018" version="25.0.2.0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leaderboard/statcast-venue?venueId=4705" TargetMode="External"/><Relationship Id="rId13" Type="http://schemas.openxmlformats.org/officeDocument/2006/relationships/hyperlink" Target="https://baseballsavant.mlb.com/leaderboard/statcast-venue?venueId=2889" TargetMode="External"/><Relationship Id="rId18" Type="http://schemas.openxmlformats.org/officeDocument/2006/relationships/hyperlink" Target="https://baseballsavant.mlb.com/leaderboard/statcast-venue?venueId=2" TargetMode="External"/><Relationship Id="rId26" Type="http://schemas.openxmlformats.org/officeDocument/2006/relationships/hyperlink" Target="https://baseballsavant.mlb.com/leaderboard/statcast-venue?venueId=2395" TargetMode="External"/><Relationship Id="rId3" Type="http://schemas.openxmlformats.org/officeDocument/2006/relationships/hyperlink" Target="https://baseballsavant.mlb.com/leaderboard/statcast-venue?venueId=15" TargetMode="External"/><Relationship Id="rId21" Type="http://schemas.openxmlformats.org/officeDocument/2006/relationships/hyperlink" Target="https://baseballsavant.mlb.com/leaderboard/statcast-venue?venueId=2394" TargetMode="External"/><Relationship Id="rId7" Type="http://schemas.openxmlformats.org/officeDocument/2006/relationships/hyperlink" Target="https://baseballsavant.mlb.com/leaderboard/statcast-venue?venueId=3312" TargetMode="External"/><Relationship Id="rId12" Type="http://schemas.openxmlformats.org/officeDocument/2006/relationships/hyperlink" Target="https://baseballsavant.mlb.com/leaderboard/statcast-venue?venueId=31" TargetMode="External"/><Relationship Id="rId17" Type="http://schemas.openxmlformats.org/officeDocument/2006/relationships/hyperlink" Target="https://baseballsavant.mlb.com/leaderboard/statcast-venue?venueId=5325" TargetMode="External"/><Relationship Id="rId25" Type="http://schemas.openxmlformats.org/officeDocument/2006/relationships/hyperlink" Target="https://baseballsavant.mlb.com/leaderboard/statcast-venue?venueId=32" TargetMode="External"/><Relationship Id="rId2" Type="http://schemas.openxmlformats.org/officeDocument/2006/relationships/hyperlink" Target="https://baseballsavant.mlb.com/leaderboard/statcast-venue?venueId=3" TargetMode="External"/><Relationship Id="rId16" Type="http://schemas.openxmlformats.org/officeDocument/2006/relationships/hyperlink" Target="https://baseballsavant.mlb.com/leaderboard/statcast-venue?venueId=2392" TargetMode="External"/><Relationship Id="rId20" Type="http://schemas.openxmlformats.org/officeDocument/2006/relationships/hyperlink" Target="https://baseballsavant.mlb.com/leaderboard/statcast-venue?venueId=2680" TargetMode="External"/><Relationship Id="rId29" Type="http://schemas.openxmlformats.org/officeDocument/2006/relationships/hyperlink" Target="https://baseballsavant.mlb.com/leaderboard/statcast-venue?venueId=2523" TargetMode="External"/><Relationship Id="rId1" Type="http://schemas.openxmlformats.org/officeDocument/2006/relationships/hyperlink" Target="https://baseballsavant.mlb.com/leaderboard/statcast-venue?venueId=19" TargetMode="External"/><Relationship Id="rId6" Type="http://schemas.openxmlformats.org/officeDocument/2006/relationships/hyperlink" Target="https://baseballsavant.mlb.com/leaderboard/statcast-venue?venueId=4169" TargetMode="External"/><Relationship Id="rId11" Type="http://schemas.openxmlformats.org/officeDocument/2006/relationships/hyperlink" Target="https://baseballsavant.mlb.com/leaderboard/statcast-venue?venueId=3313" TargetMode="External"/><Relationship Id="rId24" Type="http://schemas.openxmlformats.org/officeDocument/2006/relationships/hyperlink" Target="https://baseballsavant.mlb.com/leaderboard/statcast-venue?venueId=5" TargetMode="External"/><Relationship Id="rId5" Type="http://schemas.openxmlformats.org/officeDocument/2006/relationships/hyperlink" Target="https://baseballsavant.mlb.com/leaderboard/statcast-venue?venueId=7" TargetMode="External"/><Relationship Id="rId15" Type="http://schemas.openxmlformats.org/officeDocument/2006/relationships/hyperlink" Target="https://baseballsavant.mlb.com/leaderboard/statcast-venue?venueId=22" TargetMode="External"/><Relationship Id="rId23" Type="http://schemas.openxmlformats.org/officeDocument/2006/relationships/hyperlink" Target="https://baseballsavant.mlb.com/leaderboard/statcast-venue?venueId=3289" TargetMode="External"/><Relationship Id="rId28" Type="http://schemas.openxmlformats.org/officeDocument/2006/relationships/hyperlink" Target="https://baseballsavant.mlb.com/leaderboard/statcast-venue?venueId=680" TargetMode="External"/><Relationship Id="rId10" Type="http://schemas.openxmlformats.org/officeDocument/2006/relationships/hyperlink" Target="https://baseballsavant.mlb.com/leaderboard/statcast-venue?venueId=3309" TargetMode="External"/><Relationship Id="rId19" Type="http://schemas.openxmlformats.org/officeDocument/2006/relationships/hyperlink" Target="https://baseballsavant.mlb.com/leaderboard/statcast-venue?venueId=14" TargetMode="External"/><Relationship Id="rId4" Type="http://schemas.openxmlformats.org/officeDocument/2006/relationships/hyperlink" Target="https://baseballsavant.mlb.com/leaderboard/statcast-venue?venueId=2602" TargetMode="External"/><Relationship Id="rId9" Type="http://schemas.openxmlformats.org/officeDocument/2006/relationships/hyperlink" Target="https://baseballsavant.mlb.com/leaderboard/statcast-venue?venueId=1" TargetMode="External"/><Relationship Id="rId14" Type="http://schemas.openxmlformats.org/officeDocument/2006/relationships/hyperlink" Target="https://baseballsavant.mlb.com/leaderboard/statcast-venue?venueId=2681" TargetMode="External"/><Relationship Id="rId22" Type="http://schemas.openxmlformats.org/officeDocument/2006/relationships/hyperlink" Target="https://baseballsavant.mlb.com/leaderboard/statcast-venue?venueId=4" TargetMode="External"/><Relationship Id="rId27" Type="http://schemas.openxmlformats.org/officeDocument/2006/relationships/hyperlink" Target="https://baseballsavant.mlb.com/leaderboard/statcast-venue?venueId=17" TargetMode="External"/><Relationship Id="rId30" Type="http://schemas.openxmlformats.org/officeDocument/2006/relationships/hyperlink" Target="https://baseballsavant.mlb.com/leaderboard/statcast-venue?venueId=252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seballsavant.mlb.com/leaderboard/statcast-venue?venueId=252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leaderboard/statcast-venue?venueId=4705" TargetMode="External"/><Relationship Id="rId13" Type="http://schemas.openxmlformats.org/officeDocument/2006/relationships/hyperlink" Target="https://baseballsavant.mlb.com/leaderboard/statcast-venue?venueId=2889" TargetMode="External"/><Relationship Id="rId18" Type="http://schemas.openxmlformats.org/officeDocument/2006/relationships/hyperlink" Target="https://baseballsavant.mlb.com/leaderboard/statcast-venue?venueId=2" TargetMode="External"/><Relationship Id="rId26" Type="http://schemas.openxmlformats.org/officeDocument/2006/relationships/hyperlink" Target="https://baseballsavant.mlb.com/leaderboard/statcast-venue?venueId=2395" TargetMode="External"/><Relationship Id="rId3" Type="http://schemas.openxmlformats.org/officeDocument/2006/relationships/hyperlink" Target="https://baseballsavant.mlb.com/leaderboard/statcast-venue?venueId=15" TargetMode="External"/><Relationship Id="rId21" Type="http://schemas.openxmlformats.org/officeDocument/2006/relationships/hyperlink" Target="https://baseballsavant.mlb.com/leaderboard/statcast-venue?venueId=2394" TargetMode="External"/><Relationship Id="rId7" Type="http://schemas.openxmlformats.org/officeDocument/2006/relationships/hyperlink" Target="https://baseballsavant.mlb.com/leaderboard/statcast-venue?venueId=3312" TargetMode="External"/><Relationship Id="rId12" Type="http://schemas.openxmlformats.org/officeDocument/2006/relationships/hyperlink" Target="https://baseballsavant.mlb.com/leaderboard/statcast-venue?venueId=31" TargetMode="External"/><Relationship Id="rId17" Type="http://schemas.openxmlformats.org/officeDocument/2006/relationships/hyperlink" Target="https://baseballsavant.mlb.com/leaderboard/statcast-venue?venueId=5325" TargetMode="External"/><Relationship Id="rId25" Type="http://schemas.openxmlformats.org/officeDocument/2006/relationships/hyperlink" Target="https://baseballsavant.mlb.com/leaderboard/statcast-venue?venueId=32" TargetMode="External"/><Relationship Id="rId2" Type="http://schemas.openxmlformats.org/officeDocument/2006/relationships/hyperlink" Target="https://baseballsavant.mlb.com/leaderboard/statcast-venue?venueId=3" TargetMode="External"/><Relationship Id="rId16" Type="http://schemas.openxmlformats.org/officeDocument/2006/relationships/hyperlink" Target="https://baseballsavant.mlb.com/leaderboard/statcast-venue?venueId=2392" TargetMode="External"/><Relationship Id="rId20" Type="http://schemas.openxmlformats.org/officeDocument/2006/relationships/hyperlink" Target="https://baseballsavant.mlb.com/leaderboard/statcast-venue?venueId=2680" TargetMode="External"/><Relationship Id="rId29" Type="http://schemas.openxmlformats.org/officeDocument/2006/relationships/hyperlink" Target="https://baseballsavant.mlb.com/leaderboard/statcast-venue?venueId=2523" TargetMode="External"/><Relationship Id="rId1" Type="http://schemas.openxmlformats.org/officeDocument/2006/relationships/hyperlink" Target="https://baseballsavant.mlb.com/leaderboard/statcast-venue?venueId=19" TargetMode="External"/><Relationship Id="rId6" Type="http://schemas.openxmlformats.org/officeDocument/2006/relationships/hyperlink" Target="https://baseballsavant.mlb.com/leaderboard/statcast-venue?venueId=4169" TargetMode="External"/><Relationship Id="rId11" Type="http://schemas.openxmlformats.org/officeDocument/2006/relationships/hyperlink" Target="https://baseballsavant.mlb.com/leaderboard/statcast-venue?venueId=3313" TargetMode="External"/><Relationship Id="rId24" Type="http://schemas.openxmlformats.org/officeDocument/2006/relationships/hyperlink" Target="https://baseballsavant.mlb.com/leaderboard/statcast-venue?venueId=5" TargetMode="External"/><Relationship Id="rId5" Type="http://schemas.openxmlformats.org/officeDocument/2006/relationships/hyperlink" Target="https://baseballsavant.mlb.com/leaderboard/statcast-venue?venueId=7" TargetMode="External"/><Relationship Id="rId15" Type="http://schemas.openxmlformats.org/officeDocument/2006/relationships/hyperlink" Target="https://baseballsavant.mlb.com/leaderboard/statcast-venue?venueId=22" TargetMode="External"/><Relationship Id="rId23" Type="http://schemas.openxmlformats.org/officeDocument/2006/relationships/hyperlink" Target="https://baseballsavant.mlb.com/leaderboard/statcast-venue?venueId=3289" TargetMode="External"/><Relationship Id="rId28" Type="http://schemas.openxmlformats.org/officeDocument/2006/relationships/hyperlink" Target="https://baseballsavant.mlb.com/leaderboard/statcast-venue?venueId=680" TargetMode="External"/><Relationship Id="rId10" Type="http://schemas.openxmlformats.org/officeDocument/2006/relationships/hyperlink" Target="https://baseballsavant.mlb.com/leaderboard/statcast-venue?venueId=3309" TargetMode="External"/><Relationship Id="rId19" Type="http://schemas.openxmlformats.org/officeDocument/2006/relationships/hyperlink" Target="https://baseballsavant.mlb.com/leaderboard/statcast-venue?venueId=14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baseballsavant.mlb.com/leaderboard/statcast-venue?venueId=2602" TargetMode="External"/><Relationship Id="rId9" Type="http://schemas.openxmlformats.org/officeDocument/2006/relationships/hyperlink" Target="https://baseballsavant.mlb.com/leaderboard/statcast-venue?venueId=1" TargetMode="External"/><Relationship Id="rId14" Type="http://schemas.openxmlformats.org/officeDocument/2006/relationships/hyperlink" Target="https://baseballsavant.mlb.com/leaderboard/statcast-venue?venueId=2681" TargetMode="External"/><Relationship Id="rId22" Type="http://schemas.openxmlformats.org/officeDocument/2006/relationships/hyperlink" Target="https://baseballsavant.mlb.com/leaderboard/statcast-venue?venueId=4" TargetMode="External"/><Relationship Id="rId27" Type="http://schemas.openxmlformats.org/officeDocument/2006/relationships/hyperlink" Target="https://baseballsavant.mlb.com/leaderboard/statcast-venue?venueId=17" TargetMode="External"/><Relationship Id="rId30" Type="http://schemas.openxmlformats.org/officeDocument/2006/relationships/hyperlink" Target="https://baseballsavant.mlb.com/leaderboard/statcast-venue?venueId=2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2BB2-5FD8-AC45-BBD7-E3A43875DA95}">
  <dimension ref="A1:D25"/>
  <sheetViews>
    <sheetView zoomScale="157" workbookViewId="0">
      <selection activeCell="D24" sqref="D24"/>
    </sheetView>
  </sheetViews>
  <sheetFormatPr baseColWidth="10" defaultRowHeight="16" x14ac:dyDescent="0.2"/>
  <cols>
    <col min="1" max="1" width="16.33203125" bestFit="1" customWidth="1"/>
    <col min="4" max="4" width="45.83203125" customWidth="1"/>
  </cols>
  <sheetData>
    <row r="1" spans="1:4" x14ac:dyDescent="0.2">
      <c r="A1" t="s">
        <v>611</v>
      </c>
    </row>
    <row r="4" spans="1:4" x14ac:dyDescent="0.2">
      <c r="A4" s="119" t="s">
        <v>618</v>
      </c>
      <c r="B4" s="119"/>
    </row>
    <row r="5" spans="1:4" x14ac:dyDescent="0.2">
      <c r="A5" s="120" t="s">
        <v>606</v>
      </c>
      <c r="B5" s="121"/>
    </row>
    <row r="6" spans="1:4" x14ac:dyDescent="0.2">
      <c r="A6" s="10" t="s">
        <v>152</v>
      </c>
      <c r="B6" s="95">
        <f ca="1">'24 Simple'!B15</f>
        <v>53</v>
      </c>
      <c r="D6" t="s">
        <v>612</v>
      </c>
    </row>
    <row r="7" spans="1:4" x14ac:dyDescent="0.2">
      <c r="A7" s="10" t="s">
        <v>153</v>
      </c>
      <c r="B7" s="93">
        <f ca="1">'24 Simple'!B16</f>
        <v>0.64319999999999999</v>
      </c>
      <c r="D7" t="s">
        <v>629</v>
      </c>
    </row>
    <row r="8" spans="1:4" x14ac:dyDescent="0.2">
      <c r="A8" s="11" t="s">
        <v>151</v>
      </c>
      <c r="B8" s="94">
        <f ca="1">'24 Simple'!B17</f>
        <v>0.96320000000000006</v>
      </c>
      <c r="D8" t="s">
        <v>613</v>
      </c>
    </row>
    <row r="10" spans="1:4" x14ac:dyDescent="0.2">
      <c r="A10" s="120" t="s">
        <v>608</v>
      </c>
      <c r="B10" s="121"/>
    </row>
    <row r="11" spans="1:4" x14ac:dyDescent="0.2">
      <c r="A11" s="10" t="s">
        <v>152</v>
      </c>
      <c r="B11" s="96">
        <f ca="1">'24 Home Away'!J13</f>
        <v>53</v>
      </c>
      <c r="D11" t="s">
        <v>619</v>
      </c>
    </row>
    <row r="12" spans="1:4" x14ac:dyDescent="0.2">
      <c r="A12" s="10" t="s">
        <v>153</v>
      </c>
      <c r="B12" s="93">
        <f ca="1">'24 Home Away'!J14</f>
        <v>0.66320000000000001</v>
      </c>
      <c r="D12" t="s">
        <v>620</v>
      </c>
    </row>
    <row r="13" spans="1:4" x14ac:dyDescent="0.2">
      <c r="A13" s="11" t="s">
        <v>151</v>
      </c>
      <c r="B13" s="94">
        <f ca="1">'24 Home Away'!J15</f>
        <v>0.9708</v>
      </c>
      <c r="D13" t="s">
        <v>621</v>
      </c>
    </row>
    <row r="15" spans="1:4" x14ac:dyDescent="0.2">
      <c r="A15" s="120" t="s">
        <v>609</v>
      </c>
      <c r="B15" s="121"/>
    </row>
    <row r="16" spans="1:4" x14ac:dyDescent="0.2">
      <c r="A16" s="10" t="s">
        <v>170</v>
      </c>
      <c r="B16" s="96">
        <f ca="1">'24 LHP RHP'!J16</f>
        <v>53</v>
      </c>
      <c r="D16" t="s">
        <v>622</v>
      </c>
    </row>
    <row r="17" spans="1:4" x14ac:dyDescent="0.2">
      <c r="A17" s="10" t="s">
        <v>153</v>
      </c>
      <c r="B17" s="93">
        <f ca="1">'24 LHP RHP'!J17</f>
        <v>0.64359999999999995</v>
      </c>
      <c r="D17" t="s">
        <v>623</v>
      </c>
    </row>
    <row r="18" spans="1:4" x14ac:dyDescent="0.2">
      <c r="A18" s="11" t="s">
        <v>151</v>
      </c>
      <c r="B18" s="94">
        <f ca="1">'24 LHP RHP'!J18</f>
        <v>0.96240000000000003</v>
      </c>
      <c r="D18" t="s">
        <v>624</v>
      </c>
    </row>
    <row r="20" spans="1:4" x14ac:dyDescent="0.2">
      <c r="A20" s="120" t="s">
        <v>610</v>
      </c>
      <c r="B20" s="121"/>
    </row>
    <row r="21" spans="1:4" x14ac:dyDescent="0.2">
      <c r="A21" s="1" t="s">
        <v>152</v>
      </c>
      <c r="B21" s="95">
        <f ca="1">'24 Ballpark Factor'!J9</f>
        <v>58.699199999999998</v>
      </c>
      <c r="D21" t="s">
        <v>625</v>
      </c>
    </row>
    <row r="22" spans="1:4" x14ac:dyDescent="0.2">
      <c r="A22" s="4" t="s">
        <v>440</v>
      </c>
      <c r="B22" s="93">
        <f ca="1">'24 Ballpark Factor'!J10</f>
        <v>0.86799999999999999</v>
      </c>
      <c r="D22" t="s">
        <v>626</v>
      </c>
    </row>
    <row r="23" spans="1:4" x14ac:dyDescent="0.2">
      <c r="A23" s="6" t="s">
        <v>441</v>
      </c>
      <c r="B23" s="94">
        <f ca="1">'24 Ballpark Factor'!J11</f>
        <v>0.99680000000000002</v>
      </c>
      <c r="D23" t="s">
        <v>627</v>
      </c>
    </row>
    <row r="24" spans="1:4" x14ac:dyDescent="0.2">
      <c r="B24" s="101"/>
      <c r="D24" t="s">
        <v>798</v>
      </c>
    </row>
    <row r="25" spans="1:4" ht="81" customHeight="1" x14ac:dyDescent="0.2">
      <c r="D25" s="97" t="s">
        <v>628</v>
      </c>
    </row>
  </sheetData>
  <mergeCells count="5">
    <mergeCell ref="A4:B4"/>
    <mergeCell ref="A5:B5"/>
    <mergeCell ref="A10:B10"/>
    <mergeCell ref="A15:B15"/>
    <mergeCell ref="A20:B2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D592-6F76-D741-B120-F0E65AC3FC4E}">
  <dimension ref="A1:P19"/>
  <sheetViews>
    <sheetView zoomScale="148" workbookViewId="0">
      <selection activeCell="E17" sqref="E17"/>
    </sheetView>
  </sheetViews>
  <sheetFormatPr baseColWidth="10" defaultRowHeight="16" x14ac:dyDescent="0.2"/>
  <cols>
    <col min="1" max="1" width="19" bestFit="1" customWidth="1"/>
    <col min="16" max="16" width="11.6640625" customWidth="1"/>
  </cols>
  <sheetData>
    <row r="1" spans="1:16" x14ac:dyDescent="0.2">
      <c r="A1" s="92" t="s">
        <v>0</v>
      </c>
      <c r="B1" s="67" t="s">
        <v>2</v>
      </c>
      <c r="C1" s="67" t="s">
        <v>3</v>
      </c>
      <c r="D1" s="67" t="s">
        <v>4</v>
      </c>
      <c r="E1" s="67" t="s">
        <v>5</v>
      </c>
      <c r="F1" s="67" t="s">
        <v>6</v>
      </c>
      <c r="G1" s="67" t="s">
        <v>7</v>
      </c>
      <c r="H1" s="67" t="s">
        <v>8</v>
      </c>
      <c r="I1" s="67" t="s">
        <v>9</v>
      </c>
      <c r="J1" s="67" t="s">
        <v>10</v>
      </c>
      <c r="K1" s="67" t="s">
        <v>11</v>
      </c>
      <c r="L1" s="67" t="s">
        <v>12</v>
      </c>
      <c r="M1" s="67" t="s">
        <v>13</v>
      </c>
      <c r="N1" s="67" t="s">
        <v>14</v>
      </c>
      <c r="O1" s="67" t="s">
        <v>15</v>
      </c>
      <c r="P1" s="68" t="s">
        <v>16</v>
      </c>
    </row>
    <row r="2" spans="1:16" x14ac:dyDescent="0.2">
      <c r="A2" s="92" t="s">
        <v>60</v>
      </c>
      <c r="B2" s="67">
        <v>2024</v>
      </c>
      <c r="C2" s="67">
        <v>559</v>
      </c>
      <c r="D2" s="67">
        <v>704</v>
      </c>
      <c r="E2" s="67">
        <v>58</v>
      </c>
      <c r="F2" s="67">
        <v>24.3</v>
      </c>
      <c r="G2" s="67">
        <v>18.899999999999999</v>
      </c>
      <c r="H2" s="67">
        <v>0.47599999999999998</v>
      </c>
      <c r="I2" s="67">
        <v>0.47899999999999998</v>
      </c>
      <c r="J2" s="67">
        <v>40.799999999999997</v>
      </c>
      <c r="K2" s="67">
        <v>26.9</v>
      </c>
      <c r="L2" s="67">
        <v>61</v>
      </c>
      <c r="M2" s="67">
        <v>107.20043567</v>
      </c>
      <c r="N2" s="67">
        <v>99.103701521000005</v>
      </c>
      <c r="O2" s="67">
        <v>30.7</v>
      </c>
      <c r="P2" s="68">
        <v>42</v>
      </c>
    </row>
    <row r="4" spans="1:16" x14ac:dyDescent="0.2">
      <c r="A4" s="120" t="s">
        <v>154</v>
      </c>
      <c r="B4" s="121"/>
      <c r="D4" s="17"/>
      <c r="E4" s="17"/>
      <c r="G4" s="17"/>
      <c r="H4" s="17"/>
    </row>
    <row r="5" spans="1:16" x14ac:dyDescent="0.2">
      <c r="A5" s="9" t="s">
        <v>146</v>
      </c>
      <c r="B5" s="9">
        <v>58</v>
      </c>
    </row>
    <row r="6" spans="1:16" x14ac:dyDescent="0.2">
      <c r="A6" s="10" t="s">
        <v>147</v>
      </c>
      <c r="B6" s="10">
        <v>704</v>
      </c>
    </row>
    <row r="7" spans="1:16" x14ac:dyDescent="0.2">
      <c r="A7" s="11" t="s">
        <v>148</v>
      </c>
      <c r="B7" s="12">
        <f>B5/B6</f>
        <v>8.2386363636363633E-2</v>
      </c>
      <c r="E7" s="15"/>
      <c r="H7" s="15"/>
    </row>
    <row r="10" spans="1:16" x14ac:dyDescent="0.2">
      <c r="A10" t="s">
        <v>149</v>
      </c>
    </row>
    <row r="12" spans="1:16" x14ac:dyDescent="0.2">
      <c r="A12" s="120" t="s">
        <v>607</v>
      </c>
      <c r="B12" s="121"/>
    </row>
    <row r="13" spans="1:16" x14ac:dyDescent="0.2">
      <c r="A13" s="9" t="s">
        <v>150</v>
      </c>
      <c r="B13" s="9" cm="1">
        <f t="array" aca="1" ref="B13" ca="1">FLOOR(_xll.PSIUNIFORM(600,700), 1)</f>
        <v>614</v>
      </c>
      <c r="C13" t="str">
        <f ca="1">_xlfn.FORMULATEXT(B13)</f>
        <v>=FLOOR(PSIUNIFORM(600,700), 1)</v>
      </c>
      <c r="F13" s="9"/>
    </row>
    <row r="14" spans="1:16" x14ac:dyDescent="0.2">
      <c r="A14" s="10" t="s">
        <v>146</v>
      </c>
      <c r="B14" s="10" cm="1">
        <f t="array" aca="1" ref="B14" ca="1">_xll.PSIBINOMIAL(B13,B7)</f>
        <v>56</v>
      </c>
      <c r="C14" t="str">
        <f ca="1">_xlfn.FORMULATEXT(B14)</f>
        <v>=PSIBINOMIAL(B13,B7)</v>
      </c>
    </row>
    <row r="15" spans="1:16" x14ac:dyDescent="0.2">
      <c r="A15" s="85" t="s">
        <v>152</v>
      </c>
      <c r="B15" s="85" cm="1">
        <f t="array" aca="1" ref="B15" ca="1">FLOOR(_xll.PSIMEAN(B14),1 )</f>
        <v>53</v>
      </c>
      <c r="C15" t="str">
        <f ca="1">_xlfn.FORMULATEXT(B15)</f>
        <v>=FLOOR(PSIMEAN(B14),1 )</v>
      </c>
    </row>
    <row r="16" spans="1:16" x14ac:dyDescent="0.2">
      <c r="A16" s="10" t="s">
        <v>153</v>
      </c>
      <c r="B16" s="86" cm="1">
        <f t="array" aca="1" ref="B16" ca="1">1-_xll.PSITARGET(B14,50)</f>
        <v>0.64319999999999999</v>
      </c>
      <c r="C16" t="str">
        <f t="shared" ref="C16:C17" ca="1" si="0">_xlfn.FORMULATEXT(B16)</f>
        <v>=1-PSITARGET(B14,50)</v>
      </c>
    </row>
    <row r="17" spans="1:3" x14ac:dyDescent="0.2">
      <c r="A17" s="11" t="s">
        <v>151</v>
      </c>
      <c r="B17" s="87" cm="1">
        <f t="array" aca="1" ref="B17" ca="1">1-_xll.PSITARGET(B14,40)</f>
        <v>0.96320000000000006</v>
      </c>
      <c r="C17" t="str">
        <f t="shared" ca="1" si="0"/>
        <v>=1-PSITARGET(B14,40)</v>
      </c>
    </row>
    <row r="18" spans="1:3" x14ac:dyDescent="0.2">
      <c r="A18" s="9" t="s">
        <v>631</v>
      </c>
      <c r="B18" s="9" cm="1">
        <f t="array" aca="1" ref="B18" ca="1">_xll.PSIPERCENTILE(B14, 0.025)</f>
        <v>39</v>
      </c>
    </row>
    <row r="19" spans="1:3" x14ac:dyDescent="0.2">
      <c r="A19" s="11" t="s">
        <v>632</v>
      </c>
      <c r="B19" s="11" cm="1">
        <f t="array" aca="1" ref="B19" ca="1">_xll.PSIPERCENTILE(B14, 0.975)</f>
        <v>68</v>
      </c>
    </row>
  </sheetData>
  <mergeCells count="2">
    <mergeCell ref="A4:B4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D790-50F8-344D-AABA-00E5DD610E43}">
  <dimension ref="A1:K17"/>
  <sheetViews>
    <sheetView zoomScale="150" workbookViewId="0">
      <selection activeCell="E21" sqref="E21"/>
    </sheetView>
  </sheetViews>
  <sheetFormatPr baseColWidth="10" defaultRowHeight="16" x14ac:dyDescent="0.2"/>
  <cols>
    <col min="3" max="3" width="9.6640625" customWidth="1"/>
    <col min="9" max="9" width="12.6640625" customWidth="1"/>
  </cols>
  <sheetData>
    <row r="1" spans="1:11" x14ac:dyDescent="0.2">
      <c r="A1" t="s">
        <v>616</v>
      </c>
    </row>
    <row r="4" spans="1:11" x14ac:dyDescent="0.2">
      <c r="A4" s="120" t="s">
        <v>155</v>
      </c>
      <c r="B4" s="121"/>
      <c r="C4" s="14"/>
      <c r="E4" s="120" t="s">
        <v>156</v>
      </c>
      <c r="F4" s="121"/>
      <c r="G4" s="14"/>
      <c r="I4" t="s">
        <v>159</v>
      </c>
    </row>
    <row r="5" spans="1:11" x14ac:dyDescent="0.2">
      <c r="A5" s="9" t="s">
        <v>146</v>
      </c>
      <c r="B5" s="9">
        <v>31</v>
      </c>
      <c r="E5" s="9" t="s">
        <v>146</v>
      </c>
      <c r="F5" s="9">
        <v>27</v>
      </c>
      <c r="I5" t="s">
        <v>161</v>
      </c>
    </row>
    <row r="6" spans="1:11" x14ac:dyDescent="0.2">
      <c r="A6" s="10" t="s">
        <v>147</v>
      </c>
      <c r="B6" s="10">
        <v>341</v>
      </c>
      <c r="E6" s="10" t="s">
        <v>147</v>
      </c>
      <c r="F6" s="10">
        <v>363</v>
      </c>
    </row>
    <row r="7" spans="1:11" x14ac:dyDescent="0.2">
      <c r="A7" s="11" t="s">
        <v>148</v>
      </c>
      <c r="B7" s="12">
        <f>B5/B6</f>
        <v>9.0909090909090912E-2</v>
      </c>
      <c r="C7" s="15"/>
      <c r="E7" s="11" t="s">
        <v>148</v>
      </c>
      <c r="F7" s="12">
        <f>F5/F6</f>
        <v>7.43801652892562E-2</v>
      </c>
      <c r="G7" s="15"/>
    </row>
    <row r="10" spans="1:11" x14ac:dyDescent="0.2">
      <c r="A10" s="120" t="s">
        <v>157</v>
      </c>
      <c r="B10" s="121"/>
      <c r="C10" s="14"/>
      <c r="E10" s="120" t="s">
        <v>158</v>
      </c>
      <c r="F10" s="121"/>
      <c r="G10" s="14"/>
      <c r="I10" s="120" t="s">
        <v>160</v>
      </c>
      <c r="J10" s="121"/>
    </row>
    <row r="11" spans="1:11" x14ac:dyDescent="0.2">
      <c r="A11" s="9" t="s">
        <v>147</v>
      </c>
      <c r="B11" s="9">
        <f ca="1">CEILING(J11/2, 1)</f>
        <v>300</v>
      </c>
      <c r="C11" s="16" t="str">
        <f ca="1">_xlfn.FORMULATEXT(B11)</f>
        <v>=CEILING(J11/2, 1)</v>
      </c>
      <c r="E11" s="9" t="s">
        <v>147</v>
      </c>
      <c r="F11" s="9">
        <f ca="1">FLOOR(J11/2, 1)</f>
        <v>300</v>
      </c>
      <c r="G11" s="16" t="str">
        <f ca="1">_xlfn.FORMULATEXT(F11)</f>
        <v>=FLOOR(J11/2, 1)</v>
      </c>
      <c r="I11" s="9" t="s">
        <v>147</v>
      </c>
      <c r="J11" s="9" cm="1">
        <f t="array" aca="1" ref="J11" ca="1">FLOOR(_xll.PSIUNIFORM(600,700), 1)</f>
        <v>600</v>
      </c>
      <c r="K11" s="16" t="str">
        <f ca="1">_xlfn.FORMULATEXT(J11)</f>
        <v>=FLOOR(PSIUNIFORM(600,700), 1)</v>
      </c>
    </row>
    <row r="12" spans="1:11" x14ac:dyDescent="0.2">
      <c r="A12" s="11" t="s">
        <v>146</v>
      </c>
      <c r="B12" s="11" cm="1">
        <f t="array" aca="1" ref="B12" ca="1">_xll.PSIBINOMIAL(B11,B7)</f>
        <v>26</v>
      </c>
      <c r="C12" t="str">
        <f ca="1">_xlfn.FORMULATEXT(B12)</f>
        <v>=PSIBINOMIAL(B11,B7)</v>
      </c>
      <c r="E12" s="11" t="s">
        <v>146</v>
      </c>
      <c r="F12" s="11" cm="1">
        <f t="array" aca="1" ref="F12" ca="1">_xll.PSIBINOMIAL(F11,F7)</f>
        <v>26</v>
      </c>
      <c r="G12" t="str">
        <f ca="1">_xlfn.FORMULATEXT(F12)</f>
        <v>=PSIBINOMIAL(F11,F7)</v>
      </c>
      <c r="I12" s="10" t="s">
        <v>146</v>
      </c>
      <c r="J12" s="10">
        <f ca="1">F12+B12</f>
        <v>52</v>
      </c>
      <c r="K12" s="16" t="str">
        <f ca="1">_xlfn.FORMULATEXT(J12)</f>
        <v>=F12+B12</v>
      </c>
    </row>
    <row r="13" spans="1:11" x14ac:dyDescent="0.2">
      <c r="I13" s="85" t="s">
        <v>152</v>
      </c>
      <c r="J13" s="85" cm="1">
        <f t="array" aca="1" ref="J13" ca="1">FLOOR(_xll.PSIMEAN(J12),1 )</f>
        <v>53</v>
      </c>
      <c r="K13" s="16" t="str">
        <f ca="1">_xlfn.FORMULATEXT(J13)</f>
        <v>=FLOOR(PSIMEAN(J12),1 )</v>
      </c>
    </row>
    <row r="14" spans="1:11" x14ac:dyDescent="0.2">
      <c r="I14" s="10" t="s">
        <v>153</v>
      </c>
      <c r="J14" s="70" cm="1">
        <f t="array" aca="1" ref="J14" ca="1">1-_xll.PSITARGET(J12,50)</f>
        <v>0.66320000000000001</v>
      </c>
      <c r="K14" s="16" t="str">
        <f ca="1">_xlfn.FORMULATEXT(J14)</f>
        <v>=1-PSITARGET(J12,50)</v>
      </c>
    </row>
    <row r="15" spans="1:11" x14ac:dyDescent="0.2">
      <c r="B15" s="13"/>
      <c r="C15" s="13"/>
      <c r="I15" s="11" t="s">
        <v>151</v>
      </c>
      <c r="J15" s="12" cm="1">
        <f t="array" aca="1" ref="J15" ca="1">1-_xll.PSITARGET(J12,40)</f>
        <v>0.9708</v>
      </c>
      <c r="K15" s="16" t="str">
        <f ca="1">_xlfn.FORMULATEXT(J15)</f>
        <v>=1-PSITARGET(J12,40)</v>
      </c>
    </row>
    <row r="16" spans="1:11" x14ac:dyDescent="0.2">
      <c r="B16" s="13"/>
      <c r="C16" s="13"/>
      <c r="I16" s="9" t="s">
        <v>631</v>
      </c>
      <c r="J16" s="9" cm="1">
        <f t="array" aca="1" ref="J16" ca="1">_xll.PSIPERCENTILE(J12, 0.025)</f>
        <v>40</v>
      </c>
    </row>
    <row r="17" spans="9:10" x14ac:dyDescent="0.2">
      <c r="I17" s="11" t="s">
        <v>632</v>
      </c>
      <c r="J17" s="11" cm="1">
        <f t="array" aca="1" ref="J17" ca="1">_xll.PSIPERCENTILE(J12, 0.975)</f>
        <v>68</v>
      </c>
    </row>
  </sheetData>
  <mergeCells count="5">
    <mergeCell ref="A4:B4"/>
    <mergeCell ref="E4:F4"/>
    <mergeCell ref="A10:B10"/>
    <mergeCell ref="E10:F10"/>
    <mergeCell ref="I10:J1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9FA5-45F0-F54A-BE4C-749A6B1F7875}">
  <dimension ref="A1:K20"/>
  <sheetViews>
    <sheetView zoomScale="141" workbookViewId="0">
      <selection activeCell="G24" sqref="G24"/>
    </sheetView>
  </sheetViews>
  <sheetFormatPr baseColWidth="10" defaultRowHeight="16" x14ac:dyDescent="0.2"/>
  <cols>
    <col min="9" max="9" width="12.6640625" bestFit="1" customWidth="1"/>
  </cols>
  <sheetData>
    <row r="1" spans="1:11" x14ac:dyDescent="0.2">
      <c r="A1" t="s">
        <v>615</v>
      </c>
    </row>
    <row r="4" spans="1:11" x14ac:dyDescent="0.2">
      <c r="A4" s="120" t="s">
        <v>162</v>
      </c>
      <c r="B4" s="121"/>
      <c r="C4" s="14"/>
      <c r="E4" s="120" t="s">
        <v>163</v>
      </c>
      <c r="F4" s="121"/>
      <c r="I4" s="17"/>
      <c r="J4" s="17"/>
      <c r="K4" t="s">
        <v>169</v>
      </c>
    </row>
    <row r="5" spans="1:11" x14ac:dyDescent="0.2">
      <c r="A5" s="9" t="s">
        <v>146</v>
      </c>
      <c r="B5" s="9">
        <v>16</v>
      </c>
      <c r="E5" s="9" t="s">
        <v>146</v>
      </c>
      <c r="F5" s="9">
        <v>42</v>
      </c>
    </row>
    <row r="6" spans="1:11" x14ac:dyDescent="0.2">
      <c r="A6" s="10" t="s">
        <v>147</v>
      </c>
      <c r="B6" s="10">
        <v>184</v>
      </c>
      <c r="E6" s="10" t="s">
        <v>147</v>
      </c>
      <c r="F6" s="10">
        <v>520</v>
      </c>
    </row>
    <row r="7" spans="1:11" x14ac:dyDescent="0.2">
      <c r="A7" s="10" t="s">
        <v>166</v>
      </c>
      <c r="B7" s="18">
        <f>B6/704</f>
        <v>0.26136363636363635</v>
      </c>
      <c r="E7" s="10" t="s">
        <v>166</v>
      </c>
      <c r="F7" s="18">
        <f>F6/704</f>
        <v>0.73863636363636365</v>
      </c>
    </row>
    <row r="8" spans="1:11" x14ac:dyDescent="0.2">
      <c r="A8" s="11" t="s">
        <v>148</v>
      </c>
      <c r="B8" s="12">
        <f>B5/B6</f>
        <v>8.6956521739130432E-2</v>
      </c>
      <c r="C8" s="15"/>
      <c r="E8" s="11" t="s">
        <v>148</v>
      </c>
      <c r="F8" s="12">
        <f>F5/F6</f>
        <v>8.0769230769230774E-2</v>
      </c>
    </row>
    <row r="11" spans="1:11" x14ac:dyDescent="0.2">
      <c r="A11" s="120" t="s">
        <v>165</v>
      </c>
      <c r="B11" s="121"/>
      <c r="E11" s="120" t="s">
        <v>164</v>
      </c>
      <c r="F11" s="121"/>
      <c r="I11" s="122" t="s">
        <v>160</v>
      </c>
      <c r="J11" s="122"/>
    </row>
    <row r="12" spans="1:11" x14ac:dyDescent="0.2">
      <c r="A12" s="9" t="s">
        <v>147</v>
      </c>
      <c r="B12" s="9">
        <f ca="1">FLOOR(J14*J13,1)</f>
        <v>170</v>
      </c>
      <c r="C12" t="str">
        <f ca="1">_xlfn.FORMULATEXT(B12)</f>
        <v>=FLOOR(J14*J13,1)</v>
      </c>
      <c r="E12" s="9" t="s">
        <v>147</v>
      </c>
      <c r="F12" s="9">
        <f ca="1">CEILING(J14*J12,1)</f>
        <v>461</v>
      </c>
      <c r="G12" t="str">
        <f t="shared" ref="G12:G13" ca="1" si="0">_xlfn.FORMULATEXT(F12)</f>
        <v>=CEILING(J14*J12,1)</v>
      </c>
      <c r="I12" s="9" t="s">
        <v>167</v>
      </c>
      <c r="J12" s="84" cm="1">
        <f t="array" aca="1" ref="J12" ca="1">_xll.PSIUNIFORM(0.7,0.8)</f>
        <v>0.7305100397587122</v>
      </c>
      <c r="K12" t="str">
        <f ca="1">_xlfn.FORMULATEXT(J12)</f>
        <v>=PSIUNIFORM(0.7,0.8)</v>
      </c>
    </row>
    <row r="13" spans="1:11" x14ac:dyDescent="0.2">
      <c r="A13" s="11" t="s">
        <v>146</v>
      </c>
      <c r="B13" s="11" cm="1">
        <f t="array" aca="1" ref="B13" ca="1">_xll.PSIBINOMIAL(B12,B8)</f>
        <v>15</v>
      </c>
      <c r="C13" t="str">
        <f ca="1">_xlfn.FORMULATEXT(B13)</f>
        <v>=PSIBINOMIAL(B12,B8)</v>
      </c>
      <c r="E13" s="11" t="s">
        <v>146</v>
      </c>
      <c r="F13" s="11" cm="1">
        <f t="array" aca="1" ref="F13" ca="1">_xll.PSIBINOMIAL(F12,F8)</f>
        <v>43</v>
      </c>
      <c r="G13" t="str">
        <f t="shared" ca="1" si="0"/>
        <v>=PSIBINOMIAL(F12,F8)</v>
      </c>
      <c r="I13" s="10" t="s">
        <v>168</v>
      </c>
      <c r="J13" s="18">
        <f ca="1">1-J12</f>
        <v>0.2694899602412878</v>
      </c>
      <c r="K13" t="str">
        <f ca="1">_xlfn.FORMULATEXT(J13)</f>
        <v>=1-J12</v>
      </c>
    </row>
    <row r="14" spans="1:11" x14ac:dyDescent="0.2">
      <c r="I14" s="10" t="s">
        <v>147</v>
      </c>
      <c r="J14" s="10" cm="1">
        <f t="array" aca="1" ref="J14" ca="1">FLOOR(_xll.PSIUNIFORM(600,700),1)</f>
        <v>631</v>
      </c>
      <c r="K14" t="str">
        <f ca="1">_xlfn.FORMULATEXT(J14)</f>
        <v>=FLOOR(PSIUNIFORM(600,700),1)</v>
      </c>
    </row>
    <row r="15" spans="1:11" x14ac:dyDescent="0.2">
      <c r="I15" s="10" t="s">
        <v>146</v>
      </c>
      <c r="J15" s="10">
        <f ca="1">F13+B13</f>
        <v>58</v>
      </c>
    </row>
    <row r="16" spans="1:11" x14ac:dyDescent="0.2">
      <c r="I16" s="85" t="s">
        <v>170</v>
      </c>
      <c r="J16" s="85" cm="1">
        <f t="array" aca="1" ref="J16" ca="1">FLOOR(_xll.PSIMEAN(J15),1)</f>
        <v>53</v>
      </c>
    </row>
    <row r="17" spans="9:10" x14ac:dyDescent="0.2">
      <c r="I17" s="10" t="s">
        <v>153</v>
      </c>
      <c r="J17" s="70" cm="1">
        <f t="array" aca="1" ref="J17" ca="1">1-_xll.PSITARGET(J15,50)</f>
        <v>0.64359999999999995</v>
      </c>
    </row>
    <row r="18" spans="9:10" x14ac:dyDescent="0.2">
      <c r="I18" s="11" t="s">
        <v>151</v>
      </c>
      <c r="J18" s="12" cm="1">
        <f t="array" aca="1" ref="J18" ca="1">1-_xll.PSITARGET(J15,40)</f>
        <v>0.96240000000000003</v>
      </c>
    </row>
    <row r="19" spans="9:10" x14ac:dyDescent="0.2">
      <c r="I19" s="9" t="s">
        <v>631</v>
      </c>
      <c r="J19" s="9" cm="1">
        <f t="array" aca="1" ref="J19" ca="1">_xll.PSIPERCENTILE(J15, 0.025)</f>
        <v>40</v>
      </c>
    </row>
    <row r="20" spans="9:10" x14ac:dyDescent="0.2">
      <c r="I20" s="11" t="s">
        <v>632</v>
      </c>
      <c r="J20" s="11" cm="1">
        <f t="array" aca="1" ref="J20" ca="1">_xll.PSIPERCENTILE(J15, 0.975)</f>
        <v>68</v>
      </c>
    </row>
  </sheetData>
  <mergeCells count="5">
    <mergeCell ref="A4:B4"/>
    <mergeCell ref="E4:F4"/>
    <mergeCell ref="A11:B11"/>
    <mergeCell ref="E11:F11"/>
    <mergeCell ref="I11:J1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9C0F-7CE8-0746-8519-DA83552064F5}">
  <dimension ref="A1:R33"/>
  <sheetViews>
    <sheetView tabSelected="1" zoomScale="132" workbookViewId="0">
      <selection activeCell="H18" sqref="H18"/>
    </sheetView>
  </sheetViews>
  <sheetFormatPr baseColWidth="10" defaultRowHeight="16" x14ac:dyDescent="0.2"/>
  <cols>
    <col min="1" max="1" width="24.83203125" bestFit="1" customWidth="1"/>
    <col min="2" max="2" width="10.83203125" bestFit="1" customWidth="1"/>
    <col min="3" max="3" width="10" customWidth="1"/>
    <col min="4" max="4" width="10.6640625" customWidth="1"/>
    <col min="5" max="6" width="11.1640625" customWidth="1"/>
    <col min="8" max="8" width="25" bestFit="1" customWidth="1"/>
    <col min="9" max="9" width="12.1640625" bestFit="1" customWidth="1"/>
    <col min="10" max="10" width="10.83203125" customWidth="1"/>
  </cols>
  <sheetData>
    <row r="1" spans="1:18" ht="17" thickBot="1" x14ac:dyDescent="0.25">
      <c r="A1" t="s">
        <v>617</v>
      </c>
    </row>
    <row r="2" spans="1:18" ht="35" thickBot="1" x14ac:dyDescent="0.25">
      <c r="A2" s="44" t="s">
        <v>442</v>
      </c>
      <c r="B2" s="48" t="s">
        <v>174</v>
      </c>
      <c r="C2" s="89" t="s">
        <v>614</v>
      </c>
      <c r="D2" s="89" t="s">
        <v>796</v>
      </c>
      <c r="E2" s="89" t="s">
        <v>795</v>
      </c>
      <c r="F2" s="100" t="s">
        <v>797</v>
      </c>
      <c r="G2" s="90" t="s">
        <v>444</v>
      </c>
      <c r="H2" s="91" t="s">
        <v>446</v>
      </c>
    </row>
    <row r="3" spans="1:18" x14ac:dyDescent="0.2">
      <c r="A3" s="45" t="s">
        <v>435</v>
      </c>
      <c r="B3" s="102">
        <f>VLOOKUP(A3,'ballpark factors raw'!$D$2:$E$31,2, FALSE)</f>
        <v>113</v>
      </c>
      <c r="C3" s="116">
        <f>$N$6*(B3/$B$15)</f>
        <v>9.2174842484248426E-2</v>
      </c>
      <c r="D3" s="113">
        <v>0</v>
      </c>
      <c r="E3" s="103">
        <f>COUNTIF('nyy 2025 schedule'!$F$2:$F$163,'24 Ballpark Factor'!A3)</f>
        <v>3</v>
      </c>
      <c r="F3" s="96">
        <f>E3-D3</f>
        <v>3</v>
      </c>
      <c r="G3" s="104" cm="1">
        <f t="array" aca="1" ref="G3" ca="1">_xll.PSIBINOMIAL(E3*$J$3,C3)</f>
        <v>1</v>
      </c>
      <c r="H3" t="str">
        <f ca="1">_xlfn.FORMULATEXT(G3)</f>
        <v>=PSIBINOMIAL(E3*$J$3,C3)</v>
      </c>
      <c r="I3" s="66" t="s">
        <v>438</v>
      </c>
      <c r="J3" s="67">
        <v>4.45</v>
      </c>
      <c r="K3" s="68" t="s">
        <v>447</v>
      </c>
      <c r="M3" s="120" t="s">
        <v>154</v>
      </c>
      <c r="N3" s="121"/>
      <c r="P3" s="120" t="s">
        <v>603</v>
      </c>
      <c r="Q3" s="123"/>
      <c r="R3" s="121"/>
    </row>
    <row r="4" spans="1:18" x14ac:dyDescent="0.2">
      <c r="A4" s="46" t="s">
        <v>176</v>
      </c>
      <c r="B4" s="105">
        <f>VLOOKUP(A4,'ballpark factors raw'!$D$2:$E$31,2, FALSE)</f>
        <v>112</v>
      </c>
      <c r="C4" s="117">
        <f t="shared" ref="C4:C32" si="0">$N$6*(B4/$B$15)</f>
        <v>9.1359135913591363E-2</v>
      </c>
      <c r="D4" s="114">
        <f>COUNTIF('nyy 2024 schedule'!$F$2:$F$163,A4)</f>
        <v>0</v>
      </c>
      <c r="E4" s="107">
        <f>COUNTIF('nyy 2025 schedule'!$F$2:$F$163,'24 Ballpark Factor'!A4)</f>
        <v>3</v>
      </c>
      <c r="F4" s="106">
        <f t="shared" ref="F4:F32" si="1">E4-D4</f>
        <v>3</v>
      </c>
      <c r="G4" s="108" cm="1">
        <f t="array" aca="1" ref="G4" ca="1">_xll.PSIBINOMIAL(E4*$J$3,C4)</f>
        <v>2</v>
      </c>
      <c r="M4" s="9" t="s">
        <v>146</v>
      </c>
      <c r="N4" s="9">
        <v>58</v>
      </c>
      <c r="P4" s="59" t="s">
        <v>601</v>
      </c>
      <c r="Q4" s="59" t="s">
        <v>443</v>
      </c>
      <c r="R4" s="59" t="s">
        <v>602</v>
      </c>
    </row>
    <row r="5" spans="1:18" x14ac:dyDescent="0.2">
      <c r="A5" s="46" t="s">
        <v>178</v>
      </c>
      <c r="B5" s="105">
        <f>VLOOKUP(A5,'ballpark factors raw'!$D$2:$E$31,2, FALSE)</f>
        <v>105</v>
      </c>
      <c r="C5" s="117">
        <f t="shared" si="0"/>
        <v>8.5649189918991897E-2</v>
      </c>
      <c r="D5" s="114">
        <f>COUNTIF('nyy 2024 schedule'!$F$2:$F$163,A5)</f>
        <v>6</v>
      </c>
      <c r="E5" s="107">
        <f>COUNTIF('nyy 2025 schedule'!$F$2:$F$163,'24 Ballpark Factor'!A5)</f>
        <v>6</v>
      </c>
      <c r="F5" s="106">
        <f t="shared" si="1"/>
        <v>0</v>
      </c>
      <c r="G5" s="108" cm="1">
        <f t="array" aca="1" ref="G5" ca="1">_xll.PSIBINOMIAL(E5*$J$3,C5)</f>
        <v>2</v>
      </c>
      <c r="M5" s="10" t="s">
        <v>147</v>
      </c>
      <c r="N5" s="10">
        <v>704</v>
      </c>
      <c r="P5" s="60">
        <v>2</v>
      </c>
      <c r="Q5" s="63">
        <v>1</v>
      </c>
      <c r="R5" s="56">
        <v>6.3E-3</v>
      </c>
    </row>
    <row r="6" spans="1:18" x14ac:dyDescent="0.2">
      <c r="A6" s="46" t="s">
        <v>433</v>
      </c>
      <c r="B6" s="105">
        <f>VLOOKUP(A6,'ballpark factors raw'!$D$2:$E$31,2, FALSE)</f>
        <v>104</v>
      </c>
      <c r="C6" s="117">
        <f t="shared" si="0"/>
        <v>8.4833483348334834E-2</v>
      </c>
      <c r="D6" s="114">
        <v>0</v>
      </c>
      <c r="E6" s="107">
        <f>COUNTIF('nyy 2025 schedule'!$F$2:$F$163,'24 Ballpark Factor'!A6)</f>
        <v>6</v>
      </c>
      <c r="F6" s="106">
        <f t="shared" si="1"/>
        <v>6</v>
      </c>
      <c r="G6" s="108" cm="1">
        <f t="array" aca="1" ref="G6" ca="1">_xll.PSIBINOMIAL(E6*$J$3,C6)</f>
        <v>2</v>
      </c>
      <c r="M6" s="11" t="s">
        <v>148</v>
      </c>
      <c r="N6" s="12">
        <f>N4/N5</f>
        <v>8.2386363636363633E-2</v>
      </c>
      <c r="P6" s="61">
        <v>3</v>
      </c>
      <c r="Q6" s="64">
        <v>3</v>
      </c>
      <c r="R6" s="57">
        <v>1.9E-2</v>
      </c>
    </row>
    <row r="7" spans="1:18" x14ac:dyDescent="0.2">
      <c r="A7" s="46" t="s">
        <v>180</v>
      </c>
      <c r="B7" s="105">
        <f>VLOOKUP(A7,'ballpark factors raw'!$D$2:$E$31,2, FALSE)</f>
        <v>103</v>
      </c>
      <c r="C7" s="117">
        <f t="shared" si="0"/>
        <v>8.4017776777677772E-2</v>
      </c>
      <c r="D7" s="114">
        <f>COUNTIF('nyy 2024 schedule'!$F$2:$F$163,A7)</f>
        <v>3</v>
      </c>
      <c r="E7" s="107">
        <f>COUNTIF('nyy 2025 schedule'!$F$2:$F$163,'24 Ballpark Factor'!A7)</f>
        <v>0</v>
      </c>
      <c r="F7" s="106">
        <f t="shared" si="1"/>
        <v>-3</v>
      </c>
      <c r="G7" s="108" cm="1">
        <f t="array" aca="1" ref="G7" ca="1">_xll.PSIBINOMIAL(E7*$J$3,C7)</f>
        <v>0</v>
      </c>
      <c r="I7" s="120" t="s">
        <v>605</v>
      </c>
      <c r="J7" s="121"/>
      <c r="P7" s="61">
        <v>4</v>
      </c>
      <c r="Q7" s="64">
        <v>80</v>
      </c>
      <c r="R7" s="57">
        <v>0.50629999999999997</v>
      </c>
    </row>
    <row r="8" spans="1:18" x14ac:dyDescent="0.2">
      <c r="A8" s="46" t="s">
        <v>182</v>
      </c>
      <c r="B8" s="105">
        <f>VLOOKUP(A8,'ballpark factors raw'!$D$2:$E$31,2, FALSE)</f>
        <v>103</v>
      </c>
      <c r="C8" s="117">
        <f t="shared" si="0"/>
        <v>8.4017776777677772E-2</v>
      </c>
      <c r="D8" s="114">
        <f>COUNTIF('nyy 2024 schedule'!$F$2:$F$163,A8)</f>
        <v>0</v>
      </c>
      <c r="E8" s="107">
        <f>COUNTIF('nyy 2025 schedule'!$F$2:$F$163,'24 Ballpark Factor'!A8)</f>
        <v>3</v>
      </c>
      <c r="F8" s="106">
        <f t="shared" si="1"/>
        <v>3</v>
      </c>
      <c r="G8" s="108" cm="1">
        <f t="array" aca="1" ref="G8" ca="1">_xll.PSIBINOMIAL(E8*$J$3,C8)</f>
        <v>1</v>
      </c>
      <c r="I8" s="9" t="s">
        <v>439</v>
      </c>
      <c r="J8" s="69">
        <f ca="1">SUM(G3:G32)</f>
        <v>60</v>
      </c>
      <c r="P8" s="61">
        <v>5</v>
      </c>
      <c r="Q8" s="64">
        <v>71</v>
      </c>
      <c r="R8" s="57">
        <v>0.44940000000000002</v>
      </c>
    </row>
    <row r="9" spans="1:18" x14ac:dyDescent="0.2">
      <c r="A9" s="46" t="s">
        <v>184</v>
      </c>
      <c r="B9" s="105">
        <f>VLOOKUP(A9,'ballpark factors raw'!$D$2:$E$31,2, FALSE)</f>
        <v>103</v>
      </c>
      <c r="C9" s="117">
        <f t="shared" si="0"/>
        <v>8.4017776777677772E-2</v>
      </c>
      <c r="D9" s="114">
        <f>COUNTIF('nyy 2024 schedule'!$F$2:$F$163,A9)</f>
        <v>4</v>
      </c>
      <c r="E9" s="107">
        <f>COUNTIF('nyy 2025 schedule'!$F$2:$F$163,'24 Ballpark Factor'!A9)</f>
        <v>3</v>
      </c>
      <c r="F9" s="106">
        <f t="shared" si="1"/>
        <v>-1</v>
      </c>
      <c r="G9" s="108" cm="1">
        <f t="array" aca="1" ref="G9" ca="1">_xll.PSIBINOMIAL(E9*$J$3,C9)</f>
        <v>2</v>
      </c>
      <c r="I9" s="85" t="s">
        <v>152</v>
      </c>
      <c r="J9" s="88" cm="1">
        <f t="array" aca="1" ref="J9" ca="1">_xll.PSIMEAN(J8)</f>
        <v>58.699199999999998</v>
      </c>
      <c r="P9" s="62">
        <v>6</v>
      </c>
      <c r="Q9" s="65">
        <v>3</v>
      </c>
      <c r="R9" s="58">
        <v>1.9E-2</v>
      </c>
    </row>
    <row r="10" spans="1:18" x14ac:dyDescent="0.2">
      <c r="A10" s="46" t="s">
        <v>186</v>
      </c>
      <c r="B10" s="105">
        <f>VLOOKUP(A10,'ballpark factors raw'!$D$2:$E$31,2, FALSE)</f>
        <v>102</v>
      </c>
      <c r="C10" s="117">
        <f t="shared" si="0"/>
        <v>8.3202070207020695E-2</v>
      </c>
      <c r="D10" s="114">
        <f>COUNTIF('nyy 2024 schedule'!$F$2:$F$163,A10)</f>
        <v>0</v>
      </c>
      <c r="E10" s="107">
        <f>COUNTIF('nyy 2025 schedule'!$F$2:$F$163,'24 Ballpark Factor'!A10)</f>
        <v>3</v>
      </c>
      <c r="F10" s="106">
        <f t="shared" si="1"/>
        <v>3</v>
      </c>
      <c r="G10" s="108" cm="1">
        <f t="array" aca="1" ref="G10" ca="1">_xll.PSIBINOMIAL(E10*$J$3,C10)</f>
        <v>1</v>
      </c>
      <c r="I10" s="10" t="s">
        <v>440</v>
      </c>
      <c r="J10" s="70" cm="1">
        <f t="array" aca="1" ref="J10" ca="1">1-_xll.PSITARGET(J8,50)</f>
        <v>0.86799999999999999</v>
      </c>
    </row>
    <row r="11" spans="1:18" x14ac:dyDescent="0.2">
      <c r="A11" s="46" t="s">
        <v>188</v>
      </c>
      <c r="B11" s="105">
        <f>VLOOKUP(A11,'ballpark factors raw'!$D$2:$E$31,2, FALSE)</f>
        <v>102</v>
      </c>
      <c r="C11" s="117">
        <f t="shared" si="0"/>
        <v>8.3202070207020695E-2</v>
      </c>
      <c r="D11" s="114">
        <f>COUNTIF('nyy 2024 schedule'!$F$2:$F$163,A11)</f>
        <v>3</v>
      </c>
      <c r="E11" s="107">
        <f>COUNTIF('nyy 2025 schedule'!$F$2:$F$163,'24 Ballpark Factor'!A11)</f>
        <v>3</v>
      </c>
      <c r="F11" s="106">
        <f t="shared" si="1"/>
        <v>0</v>
      </c>
      <c r="G11" s="108" cm="1">
        <f t="array" aca="1" ref="G11" ca="1">_xll.PSIBINOMIAL(E11*$J$3,C11)</f>
        <v>3</v>
      </c>
      <c r="I11" s="11" t="s">
        <v>441</v>
      </c>
      <c r="J11" s="12" cm="1">
        <f t="array" aca="1" ref="J11" ca="1">1-_xll.PSITARGET(J8,40)</f>
        <v>0.99680000000000002</v>
      </c>
    </row>
    <row r="12" spans="1:18" x14ac:dyDescent="0.2">
      <c r="A12" s="46" t="s">
        <v>190</v>
      </c>
      <c r="B12" s="105">
        <f>VLOOKUP(A12,'ballpark factors raw'!$D$2:$E$31,2, FALSE)</f>
        <v>101</v>
      </c>
      <c r="C12" s="117">
        <f t="shared" si="0"/>
        <v>8.2386363636363633E-2</v>
      </c>
      <c r="D12" s="114">
        <f>COUNTIF('nyy 2024 schedule'!$F$2:$F$163,A12)</f>
        <v>0</v>
      </c>
      <c r="E12" s="107">
        <f>COUNTIF('nyy 2025 schedule'!$F$2:$F$163,'24 Ballpark Factor'!A12)</f>
        <v>3</v>
      </c>
      <c r="F12" s="106">
        <f t="shared" si="1"/>
        <v>3</v>
      </c>
      <c r="G12" s="108" cm="1">
        <f t="array" aca="1" ref="G12" ca="1">_xll.PSIBINOMIAL(E12*$J$3,C12)</f>
        <v>1</v>
      </c>
      <c r="I12" s="9" t="s">
        <v>631</v>
      </c>
      <c r="J12" s="9" cm="1">
        <f t="array" aca="1" ref="J12" ca="1">_xll.PSIPERCENTILE(J8, 0.025)</f>
        <v>45</v>
      </c>
    </row>
    <row r="13" spans="1:18" x14ac:dyDescent="0.2">
      <c r="A13" s="46" t="s">
        <v>192</v>
      </c>
      <c r="B13" s="105">
        <f>VLOOKUP(A13,'ballpark factors raw'!$D$2:$E$31,2, FALSE)</f>
        <v>101</v>
      </c>
      <c r="C13" s="117">
        <f t="shared" si="0"/>
        <v>8.2386363636363633E-2</v>
      </c>
      <c r="D13" s="114">
        <f>COUNTIF('nyy 2024 schedule'!$F$2:$F$163,A13)</f>
        <v>3</v>
      </c>
      <c r="E13" s="107">
        <f>COUNTIF('nyy 2025 schedule'!$F$2:$F$163,'24 Ballpark Factor'!A13)</f>
        <v>3</v>
      </c>
      <c r="F13" s="106">
        <f t="shared" si="1"/>
        <v>0</v>
      </c>
      <c r="G13" s="108" cm="1">
        <f t="array" aca="1" ref="G13" ca="1">_xll.PSIBINOMIAL(E13*$J$3,C13)</f>
        <v>0</v>
      </c>
      <c r="I13" s="11" t="s">
        <v>632</v>
      </c>
      <c r="J13" s="11" cm="1">
        <f t="array" aca="1" ref="J13" ca="1">_xll.PSIPERCENTILE(J8, 0.975)</f>
        <v>73</v>
      </c>
    </row>
    <row r="14" spans="1:18" x14ac:dyDescent="0.2">
      <c r="A14" s="46" t="s">
        <v>194</v>
      </c>
      <c r="B14" s="105">
        <f>VLOOKUP(A14,'ballpark factors raw'!$D$2:$E$31,2, FALSE)</f>
        <v>101</v>
      </c>
      <c r="C14" s="117">
        <f t="shared" si="0"/>
        <v>8.2386363636363633E-2</v>
      </c>
      <c r="D14" s="114">
        <f>COUNTIF('nyy 2024 schedule'!$F$2:$F$163,A14)</f>
        <v>3</v>
      </c>
      <c r="E14" s="107">
        <f>COUNTIF('nyy 2025 schedule'!$F$2:$F$163,'24 Ballpark Factor'!A14)</f>
        <v>0</v>
      </c>
      <c r="F14" s="106">
        <f t="shared" si="1"/>
        <v>-3</v>
      </c>
      <c r="G14" s="108" cm="1">
        <f t="array" aca="1" ref="G14" ca="1">_xll.PSIBINOMIAL(E14*$J$3,C14)</f>
        <v>0</v>
      </c>
    </row>
    <row r="15" spans="1:18" x14ac:dyDescent="0.2">
      <c r="A15" s="46" t="s">
        <v>196</v>
      </c>
      <c r="B15" s="105">
        <f>VLOOKUP(A15,'ballpark factors raw'!$D$2:$E$31,2, FALSE)</f>
        <v>101</v>
      </c>
      <c r="C15" s="117">
        <f t="shared" si="0"/>
        <v>8.2386363636363633E-2</v>
      </c>
      <c r="D15" s="114">
        <f>COUNTIF('nyy 2024 schedule'!$F$2:$F$163,A15)</f>
        <v>81</v>
      </c>
      <c r="E15" s="107">
        <f>COUNTIF('nyy 2025 schedule'!$F$2:$F$163,'24 Ballpark Factor'!A15)</f>
        <v>81</v>
      </c>
      <c r="F15" s="106">
        <f t="shared" si="1"/>
        <v>0</v>
      </c>
      <c r="G15" s="108" cm="1">
        <f t="array" aca="1" ref="G15" ca="1">_xll.PSIBINOMIAL(E15*$J$3,C15)</f>
        <v>28</v>
      </c>
    </row>
    <row r="16" spans="1:18" x14ac:dyDescent="0.2">
      <c r="A16" s="46" t="s">
        <v>198</v>
      </c>
      <c r="B16" s="105">
        <f>VLOOKUP(A16,'ballpark factors raw'!$D$2:$E$31,2, FALSE)</f>
        <v>100</v>
      </c>
      <c r="C16" s="117">
        <f t="shared" si="0"/>
        <v>8.157065706570657E-2</v>
      </c>
      <c r="D16" s="114">
        <f>COUNTIF('nyy 2024 schedule'!$F$2:$F$163,A16)</f>
        <v>0</v>
      </c>
      <c r="E16" s="107">
        <f>COUNTIF('nyy 2025 schedule'!$F$2:$F$163,'24 Ballpark Factor'!A16)</f>
        <v>3</v>
      </c>
      <c r="F16" s="106">
        <f t="shared" si="1"/>
        <v>3</v>
      </c>
      <c r="G16" s="108" cm="1">
        <f t="array" aca="1" ref="G16" ca="1">_xll.PSIBINOMIAL(E16*$J$3,C16)</f>
        <v>0</v>
      </c>
      <c r="K16" t="s">
        <v>604</v>
      </c>
    </row>
    <row r="17" spans="1:7" x14ac:dyDescent="0.2">
      <c r="A17" s="46" t="s">
        <v>200</v>
      </c>
      <c r="B17" s="105">
        <f>VLOOKUP(A17,'ballpark factors raw'!$D$2:$E$31,2, FALSE)</f>
        <v>100</v>
      </c>
      <c r="C17" s="117">
        <f t="shared" si="0"/>
        <v>8.157065706570657E-2</v>
      </c>
      <c r="D17" s="114">
        <f>COUNTIF('nyy 2024 schedule'!$F$2:$F$163,A17)</f>
        <v>0</v>
      </c>
      <c r="E17" s="107">
        <f>COUNTIF('nyy 2025 schedule'!$F$2:$F$163,'24 Ballpark Factor'!A17)</f>
        <v>3</v>
      </c>
      <c r="F17" s="106">
        <f t="shared" si="1"/>
        <v>3</v>
      </c>
      <c r="G17" s="108" cm="1">
        <f t="array" aca="1" ref="G17" ca="1">_xll.PSIBINOMIAL(E17*$J$3,C17)</f>
        <v>1</v>
      </c>
    </row>
    <row r="18" spans="1:7" x14ac:dyDescent="0.2">
      <c r="A18" s="46" t="s">
        <v>202</v>
      </c>
      <c r="B18" s="105">
        <f>VLOOKUP(A18,'ballpark factors raw'!$D$2:$E$31,2, FALSE)</f>
        <v>100</v>
      </c>
      <c r="C18" s="117">
        <f t="shared" si="0"/>
        <v>8.157065706570657E-2</v>
      </c>
      <c r="D18" s="114">
        <f>COUNTIF('nyy 2024 schedule'!$F$2:$F$163,A18)</f>
        <v>3</v>
      </c>
      <c r="E18" s="107">
        <f>COUNTIF('nyy 2025 schedule'!$F$2:$F$163,'24 Ballpark Factor'!A18)</f>
        <v>0</v>
      </c>
      <c r="F18" s="106">
        <f t="shared" si="1"/>
        <v>-3</v>
      </c>
      <c r="G18" s="108" cm="1">
        <f t="array" aca="1" ref="G18" ca="1">_xll.PSIBINOMIAL(E18*$J$3,C18)</f>
        <v>0</v>
      </c>
    </row>
    <row r="19" spans="1:7" x14ac:dyDescent="0.2">
      <c r="A19" s="46" t="s">
        <v>204</v>
      </c>
      <c r="B19" s="105">
        <f>VLOOKUP(A19,'ballpark factors raw'!$D$2:$E$31,2, FALSE)</f>
        <v>100</v>
      </c>
      <c r="C19" s="117">
        <f t="shared" si="0"/>
        <v>8.157065706570657E-2</v>
      </c>
      <c r="D19" s="114">
        <f>COUNTIF('nyy 2024 schedule'!$F$2:$F$163,A19)</f>
        <v>0</v>
      </c>
      <c r="E19" s="107">
        <f>COUNTIF('nyy 2025 schedule'!$F$2:$F$163,'24 Ballpark Factor'!A19)</f>
        <v>3</v>
      </c>
      <c r="F19" s="106">
        <f t="shared" si="1"/>
        <v>3</v>
      </c>
      <c r="G19" s="108" cm="1">
        <f t="array" aca="1" ref="G19" ca="1">_xll.PSIBINOMIAL(E19*$J$3,C19)</f>
        <v>0</v>
      </c>
    </row>
    <row r="20" spans="1:7" x14ac:dyDescent="0.2">
      <c r="A20" s="46" t="s">
        <v>206</v>
      </c>
      <c r="B20" s="105">
        <f>VLOOKUP(A20,'ballpark factors raw'!$D$2:$E$31,2, FALSE)</f>
        <v>100</v>
      </c>
      <c r="C20" s="117">
        <f t="shared" si="0"/>
        <v>8.157065706570657E-2</v>
      </c>
      <c r="D20" s="114">
        <f>COUNTIF('nyy 2024 schedule'!$F$2:$F$163,A20)</f>
        <v>4</v>
      </c>
      <c r="E20" s="107">
        <f>COUNTIF('nyy 2025 schedule'!$F$2:$F$163,'24 Ballpark Factor'!A20)</f>
        <v>3</v>
      </c>
      <c r="F20" s="106">
        <f t="shared" si="1"/>
        <v>-1</v>
      </c>
      <c r="G20" s="108" cm="1">
        <f t="array" aca="1" ref="G20" ca="1">_xll.PSIBINOMIAL(E20*$J$3,C20)</f>
        <v>2</v>
      </c>
    </row>
    <row r="21" spans="1:7" x14ac:dyDescent="0.2">
      <c r="A21" s="46" t="s">
        <v>208</v>
      </c>
      <c r="B21" s="105">
        <f>VLOOKUP(A21,'ballpark factors raw'!$D$2:$E$31,2, FALSE)</f>
        <v>100</v>
      </c>
      <c r="C21" s="117">
        <f t="shared" si="0"/>
        <v>8.157065706570657E-2</v>
      </c>
      <c r="D21" s="114">
        <f>COUNTIF('nyy 2024 schedule'!$F$2:$F$163,A21)</f>
        <v>3</v>
      </c>
      <c r="E21" s="107">
        <f>COUNTIF('nyy 2025 schedule'!$F$2:$F$163,'24 Ballpark Factor'!A21)</f>
        <v>3</v>
      </c>
      <c r="F21" s="106">
        <f t="shared" si="1"/>
        <v>0</v>
      </c>
      <c r="G21" s="108" cm="1">
        <f t="array" aca="1" ref="G21" ca="1">_xll.PSIBINOMIAL(E21*$J$3,C21)</f>
        <v>0</v>
      </c>
    </row>
    <row r="22" spans="1:7" x14ac:dyDescent="0.2">
      <c r="A22" s="46" t="s">
        <v>210</v>
      </c>
      <c r="B22" s="105">
        <f>VLOOKUP(A22,'ballpark factors raw'!$D$2:$E$31,2, FALSE)</f>
        <v>99</v>
      </c>
      <c r="C22" s="117">
        <f t="shared" si="0"/>
        <v>8.0754950495049493E-2</v>
      </c>
      <c r="D22" s="114">
        <f>COUNTIF('nyy 2024 schedule'!$F$2:$F$163,A22)</f>
        <v>7</v>
      </c>
      <c r="E22" s="107">
        <f>COUNTIF('nyy 2025 schedule'!$F$2:$F$163,'24 Ballpark Factor'!A22)</f>
        <v>7</v>
      </c>
      <c r="F22" s="106">
        <f t="shared" si="1"/>
        <v>0</v>
      </c>
      <c r="G22" s="108" cm="1">
        <f t="array" aca="1" ref="G22" ca="1">_xll.PSIBINOMIAL(E22*$J$3,C22)</f>
        <v>4</v>
      </c>
    </row>
    <row r="23" spans="1:7" x14ac:dyDescent="0.2">
      <c r="A23" s="46" t="s">
        <v>212</v>
      </c>
      <c r="B23" s="105">
        <f>VLOOKUP(A23,'ballpark factors raw'!$D$2:$E$31,2, FALSE)</f>
        <v>99</v>
      </c>
      <c r="C23" s="117">
        <f t="shared" si="0"/>
        <v>8.0754950495049493E-2</v>
      </c>
      <c r="D23" s="114">
        <f>COUNTIF('nyy 2024 schedule'!$F$2:$F$163,A23)</f>
        <v>7</v>
      </c>
      <c r="E23" s="107">
        <f>COUNTIF('nyy 2025 schedule'!$F$2:$F$163,'24 Ballpark Factor'!A23)</f>
        <v>7</v>
      </c>
      <c r="F23" s="106">
        <f t="shared" si="1"/>
        <v>0</v>
      </c>
      <c r="G23" s="108" cm="1">
        <f t="array" aca="1" ref="G23" ca="1">_xll.PSIBINOMIAL(E23*$J$3,C23)</f>
        <v>5</v>
      </c>
    </row>
    <row r="24" spans="1:7" x14ac:dyDescent="0.2">
      <c r="A24" s="46" t="s">
        <v>214</v>
      </c>
      <c r="B24" s="105">
        <f>VLOOKUP(A24,'ballpark factors raw'!$D$2:$E$31,2, FALSE)</f>
        <v>98</v>
      </c>
      <c r="C24" s="117">
        <f t="shared" si="0"/>
        <v>7.9939243924392431E-2</v>
      </c>
      <c r="D24" s="114">
        <f>COUNTIF('nyy 2024 schedule'!$F$2:$F$163,A24)</f>
        <v>3</v>
      </c>
      <c r="E24" s="107">
        <f>COUNTIF('nyy 2025 schedule'!$F$2:$F$163,'24 Ballpark Factor'!A24)</f>
        <v>0</v>
      </c>
      <c r="F24" s="106">
        <f t="shared" si="1"/>
        <v>-3</v>
      </c>
      <c r="G24" s="108" cm="1">
        <f t="array" aca="1" ref="G24" ca="1">_xll.PSIBINOMIAL(E24*$J$3,C24)</f>
        <v>0</v>
      </c>
    </row>
    <row r="25" spans="1:7" x14ac:dyDescent="0.2">
      <c r="A25" s="46" t="s">
        <v>216</v>
      </c>
      <c r="B25" s="105">
        <f>VLOOKUP(A25,'ballpark factors raw'!$D$2:$E$31,2, FALSE)</f>
        <v>98</v>
      </c>
      <c r="C25" s="117">
        <f t="shared" si="0"/>
        <v>7.9939243924392431E-2</v>
      </c>
      <c r="D25" s="114">
        <f>COUNTIF('nyy 2024 schedule'!$F$2:$F$163,A25)</f>
        <v>3</v>
      </c>
      <c r="E25" s="107">
        <f>COUNTIF('nyy 2025 schedule'!$F$2:$F$163,'24 Ballpark Factor'!A25)</f>
        <v>3</v>
      </c>
      <c r="F25" s="106">
        <f t="shared" si="1"/>
        <v>0</v>
      </c>
      <c r="G25" s="108" cm="1">
        <f t="array" aca="1" ref="G25" ca="1">_xll.PSIBINOMIAL(E25*$J$3,C25)</f>
        <v>1</v>
      </c>
    </row>
    <row r="26" spans="1:7" x14ac:dyDescent="0.2">
      <c r="A26" s="46" t="s">
        <v>218</v>
      </c>
      <c r="B26" s="105">
        <f>VLOOKUP(A26,'ballpark factors raw'!$D$2:$E$31,2, FALSE)</f>
        <v>98</v>
      </c>
      <c r="C26" s="117">
        <f t="shared" si="0"/>
        <v>7.9939243924392431E-2</v>
      </c>
      <c r="D26" s="114">
        <f>COUNTIF('nyy 2024 schedule'!$F$2:$F$163,A26)</f>
        <v>3</v>
      </c>
      <c r="E26" s="107">
        <f>COUNTIF('nyy 2025 schedule'!$F$2:$F$163,'24 Ballpark Factor'!A26)</f>
        <v>4</v>
      </c>
      <c r="F26" s="106">
        <f t="shared" si="1"/>
        <v>1</v>
      </c>
      <c r="G26" s="108" cm="1">
        <f t="array" aca="1" ref="G26" ca="1">_xll.PSIBINOMIAL(E26*$J$3,C26)</f>
        <v>1</v>
      </c>
    </row>
    <row r="27" spans="1:7" x14ac:dyDescent="0.2">
      <c r="A27" s="46" t="s">
        <v>220</v>
      </c>
      <c r="B27" s="105">
        <f>VLOOKUP(A27,'ballpark factors raw'!$D$2:$E$31,2, FALSE)</f>
        <v>98</v>
      </c>
      <c r="C27" s="117">
        <f t="shared" si="0"/>
        <v>7.9939243924392431E-2</v>
      </c>
      <c r="D27" s="114">
        <f>COUNTIF('nyy 2024 schedule'!$F$2:$F$163,A27)</f>
        <v>2</v>
      </c>
      <c r="E27" s="107">
        <f>COUNTIF('nyy 2025 schedule'!$F$2:$F$163,'24 Ballpark Factor'!A27)</f>
        <v>3</v>
      </c>
      <c r="F27" s="106">
        <f t="shared" si="1"/>
        <v>1</v>
      </c>
      <c r="G27" s="108" cm="1">
        <f t="array" aca="1" ref="G27" ca="1">_xll.PSIBINOMIAL(E27*$J$3,C27)</f>
        <v>0</v>
      </c>
    </row>
    <row r="28" spans="1:7" x14ac:dyDescent="0.2">
      <c r="A28" s="46" t="s">
        <v>222</v>
      </c>
      <c r="B28" s="105">
        <f>VLOOKUP(A28,'ballpark factors raw'!$D$2:$E$31,2, FALSE)</f>
        <v>97</v>
      </c>
      <c r="C28" s="117">
        <f t="shared" si="0"/>
        <v>7.9123537353735368E-2</v>
      </c>
      <c r="D28" s="114">
        <f>COUNTIF('nyy 2024 schedule'!$F$2:$F$163,A28)</f>
        <v>3</v>
      </c>
      <c r="E28" s="107">
        <f>COUNTIF('nyy 2025 schedule'!$F$2:$F$163,'24 Ballpark Factor'!A28)</f>
        <v>3</v>
      </c>
      <c r="F28" s="106">
        <f t="shared" si="1"/>
        <v>0</v>
      </c>
      <c r="G28" s="108" cm="1">
        <f t="array" aca="1" ref="G28" ca="1">_xll.PSIBINOMIAL(E28*$J$3,C28)</f>
        <v>1</v>
      </c>
    </row>
    <row r="29" spans="1:7" x14ac:dyDescent="0.2">
      <c r="A29" s="46" t="s">
        <v>224</v>
      </c>
      <c r="B29" s="105">
        <f>VLOOKUP(A29,'ballpark factors raw'!$D$2:$E$31,2, FALSE)</f>
        <v>97</v>
      </c>
      <c r="C29" s="117">
        <f t="shared" si="0"/>
        <v>7.9123537353735368E-2</v>
      </c>
      <c r="D29" s="114">
        <f>COUNTIF('nyy 2024 schedule'!$F$2:$F$163,A29)</f>
        <v>3</v>
      </c>
      <c r="E29" s="107">
        <f>COUNTIF('nyy 2025 schedule'!$F$2:$F$163,'24 Ballpark Factor'!A29)</f>
        <v>0</v>
      </c>
      <c r="F29" s="106">
        <f t="shared" si="1"/>
        <v>-3</v>
      </c>
      <c r="G29" s="108" cm="1">
        <f t="array" aca="1" ref="G29" ca="1">_xll.PSIBINOMIAL(E29*$J$3,C29)</f>
        <v>0</v>
      </c>
    </row>
    <row r="30" spans="1:7" x14ac:dyDescent="0.2">
      <c r="A30" s="46" t="s">
        <v>226</v>
      </c>
      <c r="B30" s="105">
        <f>VLOOKUP(A30,'ballpark factors raw'!$D$2:$E$31,2, FALSE)</f>
        <v>96</v>
      </c>
      <c r="C30" s="117">
        <f t="shared" si="0"/>
        <v>7.8307830783078305E-2</v>
      </c>
      <c r="D30" s="114">
        <f>COUNTIF('nyy 2024 schedule'!$F$2:$F$163,A30)</f>
        <v>3</v>
      </c>
      <c r="E30" s="107">
        <f>COUNTIF('nyy 2025 schedule'!$F$2:$F$163,'24 Ballpark Factor'!A30)</f>
        <v>0</v>
      </c>
      <c r="F30" s="106">
        <f t="shared" si="1"/>
        <v>-3</v>
      </c>
      <c r="G30" s="108" cm="1">
        <f t="array" aca="1" ref="G30" ca="1">_xll.PSIBINOMIAL(E30*$J$3,C30)</f>
        <v>0</v>
      </c>
    </row>
    <row r="31" spans="1:7" x14ac:dyDescent="0.2">
      <c r="A31" s="46" t="s">
        <v>228</v>
      </c>
      <c r="B31" s="105">
        <f>VLOOKUP(A31,'ballpark factors raw'!$D$2:$E$31,2, FALSE)</f>
        <v>96</v>
      </c>
      <c r="C31" s="117">
        <f t="shared" si="0"/>
        <v>7.8307830783078305E-2</v>
      </c>
      <c r="D31" s="114">
        <f>COUNTIF('nyy 2024 schedule'!$F$2:$F$163,A31)</f>
        <v>3</v>
      </c>
      <c r="E31" s="107">
        <f>COUNTIF('nyy 2025 schedule'!$F$2:$F$163,'24 Ballpark Factor'!A31)</f>
        <v>0</v>
      </c>
      <c r="F31" s="106">
        <f t="shared" si="1"/>
        <v>-3</v>
      </c>
      <c r="G31" s="108" cm="1">
        <f t="array" aca="1" ref="G31" ca="1">_xll.PSIBINOMIAL(E31*$J$3,C31)</f>
        <v>0</v>
      </c>
    </row>
    <row r="32" spans="1:7" x14ac:dyDescent="0.2">
      <c r="A32" s="47" t="s">
        <v>230</v>
      </c>
      <c r="B32" s="109">
        <f>VLOOKUP(A32,'ballpark factors raw'!$D$2:$E$31,2, FALSE)</f>
        <v>90</v>
      </c>
      <c r="C32" s="118">
        <f t="shared" si="0"/>
        <v>7.3413591359135916E-2</v>
      </c>
      <c r="D32" s="115">
        <f>COUNTIF('nyy 2024 schedule'!$F$2:$F$163,A32)</f>
        <v>3</v>
      </c>
      <c r="E32" s="111">
        <f>COUNTIF('nyy 2025 schedule'!$F$2:$F$163,'24 Ballpark Factor'!A32)</f>
        <v>3</v>
      </c>
      <c r="F32" s="110">
        <f t="shared" si="1"/>
        <v>0</v>
      </c>
      <c r="G32" s="112" cm="1">
        <f t="array" aca="1" ref="G32" ca="1">_xll.PSIBINOMIAL(E32*$J$3,C32)</f>
        <v>2</v>
      </c>
    </row>
    <row r="33" spans="3:3" x14ac:dyDescent="0.2">
      <c r="C33" t="s">
        <v>799</v>
      </c>
    </row>
  </sheetData>
  <sortState xmlns:xlrd2="http://schemas.microsoft.com/office/spreadsheetml/2017/richdata2" ref="A3:G32">
    <sortCondition descending="1" ref="B3:B32"/>
  </sortState>
  <mergeCells count="3">
    <mergeCell ref="M3:N3"/>
    <mergeCell ref="P3:R3"/>
    <mergeCell ref="I7:J7"/>
  </mergeCells>
  <conditionalFormatting sqref="B3:B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4" r:id="rId1" display="https://baseballsavant.mlb.com/leaderboard/statcast-venue?venueId=19" xr:uid="{7E691B87-3538-284E-9669-08FA7E7B6171}"/>
    <hyperlink ref="A5" r:id="rId2" display="https://baseballsavant.mlb.com/leaderboard/statcast-venue?venueId=3" xr:uid="{9965C25F-E6BF-3B4D-B873-546C3EB403B5}"/>
    <hyperlink ref="A7" r:id="rId3" display="https://baseballsavant.mlb.com/leaderboard/statcast-venue?venueId=15" xr:uid="{4FFED01F-BF42-794E-873A-356728462B9D}"/>
    <hyperlink ref="A8" r:id="rId4" display="https://baseballsavant.mlb.com/leaderboard/statcast-venue?venueId=2602" xr:uid="{C7F3EE07-BFB9-9449-8181-12BAFE82FAB8}"/>
    <hyperlink ref="A9" r:id="rId5" display="https://baseballsavant.mlb.com/leaderboard/statcast-venue?venueId=7" xr:uid="{CD7FAF59-9ACE-2E4E-A027-8EAEED3D95AD}"/>
    <hyperlink ref="A10" r:id="rId6" display="https://baseballsavant.mlb.com/leaderboard/statcast-venue?venueId=4169" xr:uid="{6841CFB8-3782-9D44-9C19-60429422B2F1}"/>
    <hyperlink ref="A11" r:id="rId7" display="https://baseballsavant.mlb.com/leaderboard/statcast-venue?venueId=3312" xr:uid="{C4E738AA-B692-1745-8199-F415CDBFF030}"/>
    <hyperlink ref="A12" r:id="rId8" display="https://baseballsavant.mlb.com/leaderboard/statcast-venue?venueId=4705" xr:uid="{AE3B45BB-FD43-D04E-853B-2C35AD0EE176}"/>
    <hyperlink ref="A13" r:id="rId9" display="https://baseballsavant.mlb.com/leaderboard/statcast-venue?venueId=1" xr:uid="{070D939A-1C2E-BB43-A893-C44D6F23682F}"/>
    <hyperlink ref="A14" r:id="rId10" display="https://baseballsavant.mlb.com/leaderboard/statcast-venue?venueId=3309" xr:uid="{9E01D133-1A19-A649-A3A3-D638174A0604}"/>
    <hyperlink ref="A15" r:id="rId11" display="https://baseballsavant.mlb.com/leaderboard/statcast-venue?venueId=3313" xr:uid="{54B6DDDE-8075-6640-9D61-9B8B200A9FE3}"/>
    <hyperlink ref="A16" r:id="rId12" display="https://baseballsavant.mlb.com/leaderboard/statcast-venue?venueId=31" xr:uid="{1A4ACE74-352E-1441-8FA1-CC9FCA822426}"/>
    <hyperlink ref="A17" r:id="rId13" display="https://baseballsavant.mlb.com/leaderboard/statcast-venue?venueId=2889" xr:uid="{4FBC0774-F827-8342-862F-BFE16DD5DFE4}"/>
    <hyperlink ref="A18" r:id="rId14" display="https://baseballsavant.mlb.com/leaderboard/statcast-venue?venueId=2681" xr:uid="{E3FBF37B-9619-7745-A84F-221B2E6663CD}"/>
    <hyperlink ref="A19" r:id="rId15" display="https://baseballsavant.mlb.com/leaderboard/statcast-venue?venueId=22" xr:uid="{F3C82FED-2C7A-574B-8421-A6585719527B}"/>
    <hyperlink ref="A20" r:id="rId16" display="https://baseballsavant.mlb.com/leaderboard/statcast-venue?venueId=2392" xr:uid="{E44792B7-13B2-1146-905B-E8220269DC55}"/>
    <hyperlink ref="A21" r:id="rId17" display="https://baseballsavant.mlb.com/leaderboard/statcast-venue?venueId=5325" xr:uid="{1CF86271-977D-3C4B-A5B3-EC441D1A687C}"/>
    <hyperlink ref="A22" r:id="rId18" display="https://baseballsavant.mlb.com/leaderboard/statcast-venue?venueId=2" xr:uid="{89EE82FB-D228-7145-8F6B-E2B0C4907A17}"/>
    <hyperlink ref="A23" r:id="rId19" display="https://baseballsavant.mlb.com/leaderboard/statcast-venue?venueId=14" xr:uid="{45B90D33-34D7-0549-A76B-CC3036DB8053}"/>
    <hyperlink ref="A24" r:id="rId20" display="https://baseballsavant.mlb.com/leaderboard/statcast-venue?venueId=2680" xr:uid="{8657DECE-EDC4-FE49-979F-58AA9FCF230A}"/>
    <hyperlink ref="A25" r:id="rId21" display="https://baseballsavant.mlb.com/leaderboard/statcast-venue?venueId=2394" xr:uid="{0C9834E0-0785-A345-86E6-C1D48CB156AD}"/>
    <hyperlink ref="A26" r:id="rId22" display="https://baseballsavant.mlb.com/leaderboard/statcast-venue?venueId=4" xr:uid="{F802B7F0-4F44-8341-91DA-32A809266D6F}"/>
    <hyperlink ref="A27" r:id="rId23" display="https://baseballsavant.mlb.com/leaderboard/statcast-venue?venueId=3289" xr:uid="{C0456E0D-429A-D541-8FC6-038483E99436}"/>
    <hyperlink ref="A28" r:id="rId24" display="https://baseballsavant.mlb.com/leaderboard/statcast-venue?venueId=5" xr:uid="{99B9F418-21F2-6846-BAA8-A48050B0E2DA}"/>
    <hyperlink ref="A29" r:id="rId25" display="https://baseballsavant.mlb.com/leaderboard/statcast-venue?venueId=32" xr:uid="{0D2EE8A0-49CA-BE41-8019-E41C6CF9A4DB}"/>
    <hyperlink ref="A30" r:id="rId26" display="https://baseballsavant.mlb.com/leaderboard/statcast-venue?venueId=2395" xr:uid="{9F10AD66-D5A3-DB43-B4E2-7EED7B174832}"/>
    <hyperlink ref="A31" r:id="rId27" display="https://baseballsavant.mlb.com/leaderboard/statcast-venue?venueId=17" xr:uid="{28C371B3-9D64-5645-8513-0E884F720DF4}"/>
    <hyperlink ref="A32" r:id="rId28" display="https://baseballsavant.mlb.com/leaderboard/statcast-venue?venueId=680" xr:uid="{9A5DD629-80F4-5B48-90CB-B5148B1E7536}"/>
    <hyperlink ref="A6" r:id="rId29" display="https://baseballsavant.mlb.com/leaderboard/statcast-venue?venueId=2523" xr:uid="{B8DF7B6F-F2A8-0A41-9B7F-5D7CD144165E}"/>
    <hyperlink ref="A3" r:id="rId30" display="https://baseballsavant.mlb.com/leaderboard/statcast-venue?venueId=2529" xr:uid="{2EAE7BA4-5616-8248-98B6-41886E3E90B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0A2A-7141-5841-B7D6-F04927DA6DD0}">
  <dimension ref="A1:N164"/>
  <sheetViews>
    <sheetView topLeftCell="A46" zoomScale="150" workbookViewId="0">
      <selection activeCell="H161" sqref="H161"/>
    </sheetView>
  </sheetViews>
  <sheetFormatPr baseColWidth="10" defaultRowHeight="16" x14ac:dyDescent="0.2"/>
  <cols>
    <col min="1" max="1" width="4.33203125" bestFit="1" customWidth="1"/>
    <col min="2" max="2" width="14.5" bestFit="1" customWidth="1"/>
    <col min="3" max="3" width="4.83203125" customWidth="1"/>
    <col min="4" max="4" width="9.6640625" bestFit="1" customWidth="1"/>
    <col min="5" max="5" width="5.33203125" customWidth="1"/>
    <col min="6" max="6" width="24.83203125" bestFit="1" customWidth="1"/>
    <col min="7" max="7" width="10.6640625" bestFit="1" customWidth="1"/>
    <col min="9" max="9" width="12.5" bestFit="1" customWidth="1"/>
  </cols>
  <sheetData>
    <row r="1" spans="1:14" x14ac:dyDescent="0.2">
      <c r="A1" s="73" t="s">
        <v>233</v>
      </c>
      <c r="B1" s="73" t="s">
        <v>234</v>
      </c>
      <c r="C1" s="73" t="s">
        <v>235</v>
      </c>
      <c r="D1" s="73" t="s">
        <v>430</v>
      </c>
      <c r="E1" s="73" t="s">
        <v>236</v>
      </c>
      <c r="F1" s="73" t="s">
        <v>173</v>
      </c>
    </row>
    <row r="2" spans="1:14" ht="17" customHeight="1" x14ac:dyDescent="0.2">
      <c r="A2" s="32">
        <v>1</v>
      </c>
      <c r="B2" s="35" t="s">
        <v>237</v>
      </c>
      <c r="C2" s="35" t="s">
        <v>238</v>
      </c>
      <c r="D2" s="38"/>
      <c r="E2" s="41" t="s">
        <v>239</v>
      </c>
      <c r="F2" s="9" t="str" cm="1">
        <f t="array" ref="F2">IF(D2="@", VLOOKUP(E2, 'ballpark factors raw'!$C$2:$E$31, {2}, FALSE), VLOOKUP(C2, 'ballpark factors raw'!$C$2:$E$31, {2}, FALSE))</f>
        <v>Yankee Stadium</v>
      </c>
      <c r="G2" s="71" t="s">
        <v>445</v>
      </c>
    </row>
    <row r="3" spans="1:14" x14ac:dyDescent="0.2">
      <c r="A3" s="33">
        <v>2</v>
      </c>
      <c r="B3" s="36" t="s">
        <v>240</v>
      </c>
      <c r="C3" s="36" t="s">
        <v>238</v>
      </c>
      <c r="D3" s="39"/>
      <c r="E3" s="42" t="s">
        <v>239</v>
      </c>
      <c r="F3" s="10" t="str" cm="1">
        <f t="array" ref="F3">IF(D3="@", VLOOKUP(E3, 'ballpark factors raw'!$C$2:$E$31, {2}, FALSE), VLOOKUP(C3, 'ballpark factors raw'!$C$2:$E$31, {2}, FALSE))</f>
        <v>Yankee Stadium</v>
      </c>
    </row>
    <row r="4" spans="1:14" x14ac:dyDescent="0.2">
      <c r="A4" s="33">
        <v>3</v>
      </c>
      <c r="B4" s="36" t="s">
        <v>241</v>
      </c>
      <c r="C4" s="36" t="s">
        <v>238</v>
      </c>
      <c r="D4" s="39"/>
      <c r="E4" s="42" t="s">
        <v>239</v>
      </c>
      <c r="F4" s="10" t="str" cm="1">
        <f t="array" ref="F4">IF(D4="@", VLOOKUP(E4, 'ballpark factors raw'!$C$2:$E$31, {2}, FALSE), VLOOKUP(C4, 'ballpark factors raw'!$C$2:$E$31, {2}, FALSE))</f>
        <v>Yankee Stadium</v>
      </c>
      <c r="M4" s="124"/>
      <c r="N4" s="124"/>
    </row>
    <row r="5" spans="1:14" x14ac:dyDescent="0.2">
      <c r="A5" s="33">
        <v>4</v>
      </c>
      <c r="B5" s="36" t="s">
        <v>242</v>
      </c>
      <c r="C5" s="36" t="s">
        <v>238</v>
      </c>
      <c r="D5" s="39"/>
      <c r="E5" s="42" t="s">
        <v>243</v>
      </c>
      <c r="F5" s="10" t="str" cm="1">
        <f t="array" ref="F5">IF(D5="@", VLOOKUP(E5, 'ballpark factors raw'!$C$2:$E$31, {2}, FALSE), VLOOKUP(C5, 'ballpark factors raw'!$C$2:$E$31, {2}, FALSE))</f>
        <v>Yankee Stadium</v>
      </c>
    </row>
    <row r="6" spans="1:14" x14ac:dyDescent="0.2">
      <c r="A6" s="33">
        <v>5</v>
      </c>
      <c r="B6" s="36" t="s">
        <v>244</v>
      </c>
      <c r="C6" s="36" t="s">
        <v>238</v>
      </c>
      <c r="D6" s="39"/>
      <c r="E6" s="42" t="s">
        <v>243</v>
      </c>
      <c r="F6" s="10" t="str" cm="1">
        <f t="array" ref="F6">IF(D6="@", VLOOKUP(E6, 'ballpark factors raw'!$C$2:$E$31, {2}, FALSE), VLOOKUP(C6, 'ballpark factors raw'!$C$2:$E$31, {2}, FALSE))</f>
        <v>Yankee Stadium</v>
      </c>
    </row>
    <row r="7" spans="1:14" x14ac:dyDescent="0.2">
      <c r="A7" s="33">
        <v>6</v>
      </c>
      <c r="B7" s="36" t="s">
        <v>245</v>
      </c>
      <c r="C7" s="36" t="s">
        <v>238</v>
      </c>
      <c r="D7" s="39"/>
      <c r="E7" s="42" t="s">
        <v>243</v>
      </c>
      <c r="F7" s="10" t="str" cm="1">
        <f t="array" ref="F7">IF(D7="@", VLOOKUP(E7, 'ballpark factors raw'!$C$2:$E$31, {2}, FALSE), VLOOKUP(C7, 'ballpark factors raw'!$C$2:$E$31, {2}, FALSE))</f>
        <v>Yankee Stadium</v>
      </c>
      <c r="N7" s="15"/>
    </row>
    <row r="8" spans="1:14" x14ac:dyDescent="0.2">
      <c r="A8" s="33">
        <v>7</v>
      </c>
      <c r="B8" s="36" t="s">
        <v>246</v>
      </c>
      <c r="C8" s="36" t="s">
        <v>238</v>
      </c>
      <c r="D8" s="36" t="s">
        <v>431</v>
      </c>
      <c r="E8" s="42" t="s">
        <v>247</v>
      </c>
      <c r="F8" s="10" t="str" cm="1">
        <f t="array" ref="F8">IF(D8="@", VLOOKUP(E8, 'ballpark factors raw'!$C$2:$E$31, {2}, FALSE), VLOOKUP(C8, 'ballpark factors raw'!$C$2:$E$31, {2}, FALSE))</f>
        <v>PNC Park</v>
      </c>
    </row>
    <row r="9" spans="1:14" x14ac:dyDescent="0.2">
      <c r="A9" s="33">
        <v>8</v>
      </c>
      <c r="B9" s="36" t="s">
        <v>248</v>
      </c>
      <c r="C9" s="36" t="s">
        <v>238</v>
      </c>
      <c r="D9" s="36" t="s">
        <v>431</v>
      </c>
      <c r="E9" s="42" t="s">
        <v>247</v>
      </c>
      <c r="F9" s="10" t="str" cm="1">
        <f t="array" ref="F9">IF(D9="@", VLOOKUP(E9, 'ballpark factors raw'!$C$2:$E$31, {2}, FALSE), VLOOKUP(C9, 'ballpark factors raw'!$C$2:$E$31, {2}, FALSE))</f>
        <v>PNC Park</v>
      </c>
      <c r="J9" s="43"/>
    </row>
    <row r="10" spans="1:14" x14ac:dyDescent="0.2">
      <c r="A10" s="33">
        <v>9</v>
      </c>
      <c r="B10" s="36" t="s">
        <v>249</v>
      </c>
      <c r="C10" s="36" t="s">
        <v>238</v>
      </c>
      <c r="D10" s="36" t="s">
        <v>431</v>
      </c>
      <c r="E10" s="42" t="s">
        <v>247</v>
      </c>
      <c r="F10" s="10" t="str" cm="1">
        <f t="array" ref="F10">IF(D10="@", VLOOKUP(E10, 'ballpark factors raw'!$C$2:$E$31, {2}, FALSE), VLOOKUP(C10, 'ballpark factors raw'!$C$2:$E$31, {2}, FALSE))</f>
        <v>PNC Park</v>
      </c>
    </row>
    <row r="11" spans="1:14" x14ac:dyDescent="0.2">
      <c r="A11" s="33">
        <v>10</v>
      </c>
      <c r="B11" s="36" t="s">
        <v>250</v>
      </c>
      <c r="C11" s="36" t="s">
        <v>238</v>
      </c>
      <c r="D11" s="36" t="s">
        <v>431</v>
      </c>
      <c r="E11" s="42" t="s">
        <v>251</v>
      </c>
      <c r="F11" s="10" t="str" cm="1">
        <f t="array" ref="F11">IF(D11="@", VLOOKUP(E11, 'ballpark factors raw'!$C$2:$E$31, {2}, FALSE), VLOOKUP(C11, 'ballpark factors raw'!$C$2:$E$31, {2}, FALSE))</f>
        <v>Comerica Park</v>
      </c>
      <c r="J11" s="19"/>
    </row>
    <row r="12" spans="1:14" x14ac:dyDescent="0.2">
      <c r="A12" s="33">
        <v>11</v>
      </c>
      <c r="B12" s="36" t="s">
        <v>252</v>
      </c>
      <c r="C12" s="36" t="s">
        <v>238</v>
      </c>
      <c r="D12" s="36" t="s">
        <v>431</v>
      </c>
      <c r="E12" s="42" t="s">
        <v>251</v>
      </c>
      <c r="F12" s="10" t="str" cm="1">
        <f t="array" ref="F12">IF(D12="@", VLOOKUP(E12, 'ballpark factors raw'!$C$2:$E$31, {2}, FALSE), VLOOKUP(C12, 'ballpark factors raw'!$C$2:$E$31, {2}, FALSE))</f>
        <v>Comerica Park</v>
      </c>
      <c r="J12" s="19"/>
    </row>
    <row r="13" spans="1:14" x14ac:dyDescent="0.2">
      <c r="A13" s="33">
        <v>12</v>
      </c>
      <c r="B13" s="36" t="s">
        <v>253</v>
      </c>
      <c r="C13" s="36" t="s">
        <v>238</v>
      </c>
      <c r="D13" s="36" t="s">
        <v>431</v>
      </c>
      <c r="E13" s="42" t="s">
        <v>251</v>
      </c>
      <c r="F13" s="10" t="str" cm="1">
        <f t="array" ref="F13">IF(D13="@", VLOOKUP(E13, 'ballpark factors raw'!$C$2:$E$31, {2}, FALSE), VLOOKUP(C13, 'ballpark factors raw'!$C$2:$E$31, {2}, FALSE))</f>
        <v>Comerica Park</v>
      </c>
    </row>
    <row r="14" spans="1:14" x14ac:dyDescent="0.2">
      <c r="A14" s="33">
        <v>13</v>
      </c>
      <c r="B14" s="36" t="s">
        <v>254</v>
      </c>
      <c r="C14" s="36" t="s">
        <v>238</v>
      </c>
      <c r="D14" s="39"/>
      <c r="E14" s="42" t="s">
        <v>255</v>
      </c>
      <c r="F14" s="10" t="str" cm="1">
        <f t="array" ref="F14">IF(D14="@", VLOOKUP(E14, 'ballpark factors raw'!$C$2:$E$31, {2}, FALSE), VLOOKUP(C14, 'ballpark factors raw'!$C$2:$E$31, {2}, FALSE))</f>
        <v>Yankee Stadium</v>
      </c>
    </row>
    <row r="15" spans="1:14" x14ac:dyDescent="0.2">
      <c r="A15" s="33">
        <v>14</v>
      </c>
      <c r="B15" s="36" t="s">
        <v>256</v>
      </c>
      <c r="C15" s="36" t="s">
        <v>238</v>
      </c>
      <c r="D15" s="39"/>
      <c r="E15" s="42" t="s">
        <v>255</v>
      </c>
      <c r="F15" s="10" t="str" cm="1">
        <f t="array" ref="F15">IF(D15="@", VLOOKUP(E15, 'ballpark factors raw'!$C$2:$E$31, {2}, FALSE), VLOOKUP(C15, 'ballpark factors raw'!$C$2:$E$31, {2}, FALSE))</f>
        <v>Yankee Stadium</v>
      </c>
    </row>
    <row r="16" spans="1:14" x14ac:dyDescent="0.2">
      <c r="A16" s="33">
        <v>15</v>
      </c>
      <c r="B16" s="36" t="s">
        <v>257</v>
      </c>
      <c r="C16" s="36" t="s">
        <v>238</v>
      </c>
      <c r="D16" s="39"/>
      <c r="E16" s="42" t="s">
        <v>255</v>
      </c>
      <c r="F16" s="10" t="str" cm="1">
        <f t="array" ref="F16">IF(D16="@", VLOOKUP(E16, 'ballpark factors raw'!$C$2:$E$31, {2}, FALSE), VLOOKUP(C16, 'ballpark factors raw'!$C$2:$E$31, {2}, FALSE))</f>
        <v>Yankee Stadium</v>
      </c>
    </row>
    <row r="17" spans="1:6" x14ac:dyDescent="0.2">
      <c r="A17" s="33">
        <v>16</v>
      </c>
      <c r="B17" s="36" t="s">
        <v>258</v>
      </c>
      <c r="C17" s="36" t="s">
        <v>238</v>
      </c>
      <c r="D17" s="39"/>
      <c r="E17" s="42" t="s">
        <v>259</v>
      </c>
      <c r="F17" s="10" t="str" cm="1">
        <f t="array" ref="F17">IF(D17="@", VLOOKUP(E17, 'ballpark factors raw'!$C$2:$E$31, {2}, FALSE), VLOOKUP(C17, 'ballpark factors raw'!$C$2:$E$31, {2}, FALSE))</f>
        <v>Yankee Stadium</v>
      </c>
    </row>
    <row r="18" spans="1:6" x14ac:dyDescent="0.2">
      <c r="A18" s="33">
        <v>17</v>
      </c>
      <c r="B18" s="36" t="s">
        <v>260</v>
      </c>
      <c r="C18" s="36" t="s">
        <v>238</v>
      </c>
      <c r="D18" s="39"/>
      <c r="E18" s="42" t="s">
        <v>259</v>
      </c>
      <c r="F18" s="10" t="str" cm="1">
        <f t="array" ref="F18">IF(D18="@", VLOOKUP(E18, 'ballpark factors raw'!$C$2:$E$31, {2}, FALSE), VLOOKUP(C18, 'ballpark factors raw'!$C$2:$E$31, {2}, FALSE))</f>
        <v>Yankee Stadium</v>
      </c>
    </row>
    <row r="19" spans="1:6" x14ac:dyDescent="0.2">
      <c r="A19" s="33">
        <v>18</v>
      </c>
      <c r="B19" s="36" t="s">
        <v>261</v>
      </c>
      <c r="C19" s="36" t="s">
        <v>238</v>
      </c>
      <c r="D19" s="39"/>
      <c r="E19" s="42" t="s">
        <v>259</v>
      </c>
      <c r="F19" s="10" t="str" cm="1">
        <f t="array" ref="F19">IF(D19="@", VLOOKUP(E19, 'ballpark factors raw'!$C$2:$E$31, {2}, FALSE), VLOOKUP(C19, 'ballpark factors raw'!$C$2:$E$31, {2}, FALSE))</f>
        <v>Yankee Stadium</v>
      </c>
    </row>
    <row r="20" spans="1:6" x14ac:dyDescent="0.2">
      <c r="A20" s="33">
        <v>19</v>
      </c>
      <c r="B20" s="36" t="s">
        <v>262</v>
      </c>
      <c r="C20" s="36" t="s">
        <v>238</v>
      </c>
      <c r="D20" s="36" t="s">
        <v>431</v>
      </c>
      <c r="E20" s="42" t="s">
        <v>263</v>
      </c>
      <c r="F20" s="10" t="str" cm="1">
        <f t="array" ref="F20">IF(D20="@", VLOOKUP(E20, 'ballpark factors raw'!$C$2:$E$31, {2}, FALSE), VLOOKUP(C20, 'ballpark factors raw'!$C$2:$E$31, {2}, FALSE))</f>
        <v>George M. Steinbrenner Field</v>
      </c>
    </row>
    <row r="21" spans="1:6" x14ac:dyDescent="0.2">
      <c r="A21" s="33">
        <v>20</v>
      </c>
      <c r="B21" s="36" t="s">
        <v>264</v>
      </c>
      <c r="C21" s="36" t="s">
        <v>238</v>
      </c>
      <c r="D21" s="36" t="s">
        <v>431</v>
      </c>
      <c r="E21" s="42" t="s">
        <v>263</v>
      </c>
      <c r="F21" s="10" t="str" cm="1">
        <f t="array" ref="F21">IF(D21="@", VLOOKUP(E21, 'ballpark factors raw'!$C$2:$E$31, {2}, FALSE), VLOOKUP(C21, 'ballpark factors raw'!$C$2:$E$31, {2}, FALSE))</f>
        <v>George M. Steinbrenner Field</v>
      </c>
    </row>
    <row r="22" spans="1:6" x14ac:dyDescent="0.2">
      <c r="A22" s="33">
        <v>21</v>
      </c>
      <c r="B22" s="36" t="s">
        <v>265</v>
      </c>
      <c r="C22" s="36" t="s">
        <v>238</v>
      </c>
      <c r="D22" s="36" t="s">
        <v>431</v>
      </c>
      <c r="E22" s="42" t="s">
        <v>263</v>
      </c>
      <c r="F22" s="10" t="str" cm="1">
        <f t="array" ref="F22">IF(D22="@", VLOOKUP(E22, 'ballpark factors raw'!$C$2:$E$31, {2}, FALSE), VLOOKUP(C22, 'ballpark factors raw'!$C$2:$E$31, {2}, FALSE))</f>
        <v>George M. Steinbrenner Field</v>
      </c>
    </row>
    <row r="23" spans="1:6" x14ac:dyDescent="0.2">
      <c r="A23" s="33">
        <v>22</v>
      </c>
      <c r="B23" s="36" t="s">
        <v>266</v>
      </c>
      <c r="C23" s="36" t="s">
        <v>238</v>
      </c>
      <c r="D23" s="36" t="s">
        <v>431</v>
      </c>
      <c r="E23" s="42" t="s">
        <v>263</v>
      </c>
      <c r="F23" s="10" t="str" cm="1">
        <f t="array" ref="F23">IF(D23="@", VLOOKUP(E23, 'ballpark factors raw'!$C$2:$E$31, {2}, FALSE), VLOOKUP(C23, 'ballpark factors raw'!$C$2:$E$31, {2}, FALSE))</f>
        <v>George M. Steinbrenner Field</v>
      </c>
    </row>
    <row r="24" spans="1:6" x14ac:dyDescent="0.2">
      <c r="A24" s="33">
        <v>23</v>
      </c>
      <c r="B24" s="36" t="s">
        <v>267</v>
      </c>
      <c r="C24" s="36" t="s">
        <v>238</v>
      </c>
      <c r="D24" s="36" t="s">
        <v>431</v>
      </c>
      <c r="E24" s="42" t="s">
        <v>268</v>
      </c>
      <c r="F24" s="10" t="str" cm="1">
        <f t="array" ref="F24">IF(D24="@", VLOOKUP(E24, 'ballpark factors raw'!$C$2:$E$31, {2}, FALSE), VLOOKUP(C24, 'ballpark factors raw'!$C$2:$E$31, {2}, FALSE))</f>
        <v>Progressive Field</v>
      </c>
    </row>
    <row r="25" spans="1:6" x14ac:dyDescent="0.2">
      <c r="A25" s="33">
        <v>24</v>
      </c>
      <c r="B25" s="36" t="s">
        <v>269</v>
      </c>
      <c r="C25" s="36" t="s">
        <v>238</v>
      </c>
      <c r="D25" s="36" t="s">
        <v>431</v>
      </c>
      <c r="E25" s="42" t="s">
        <v>268</v>
      </c>
      <c r="F25" s="10" t="str" cm="1">
        <f t="array" ref="F25">IF(D25="@", VLOOKUP(E25, 'ballpark factors raw'!$C$2:$E$31, {2}, FALSE), VLOOKUP(C25, 'ballpark factors raw'!$C$2:$E$31, {2}, FALSE))</f>
        <v>Progressive Field</v>
      </c>
    </row>
    <row r="26" spans="1:6" x14ac:dyDescent="0.2">
      <c r="A26" s="33">
        <v>25</v>
      </c>
      <c r="B26" s="36" t="s">
        <v>270</v>
      </c>
      <c r="C26" s="36" t="s">
        <v>238</v>
      </c>
      <c r="D26" s="36" t="s">
        <v>431</v>
      </c>
      <c r="E26" s="42" t="s">
        <v>268</v>
      </c>
      <c r="F26" s="10" t="str" cm="1">
        <f t="array" ref="F26">IF(D26="@", VLOOKUP(E26, 'ballpark factors raw'!$C$2:$E$31, {2}, FALSE), VLOOKUP(C26, 'ballpark factors raw'!$C$2:$E$31, {2}, FALSE))</f>
        <v>Progressive Field</v>
      </c>
    </row>
    <row r="27" spans="1:6" x14ac:dyDescent="0.2">
      <c r="A27" s="33">
        <v>26</v>
      </c>
      <c r="B27" s="36" t="s">
        <v>271</v>
      </c>
      <c r="C27" s="36" t="s">
        <v>238</v>
      </c>
      <c r="D27" s="39"/>
      <c r="E27" s="42" t="s">
        <v>272</v>
      </c>
      <c r="F27" s="10" t="str" cm="1">
        <f t="array" ref="F27">IF(D27="@", VLOOKUP(E27, 'ballpark factors raw'!$C$2:$E$31, {2}, FALSE), VLOOKUP(C27, 'ballpark factors raw'!$C$2:$E$31, {2}, FALSE))</f>
        <v>Yankee Stadium</v>
      </c>
    </row>
    <row r="28" spans="1:6" x14ac:dyDescent="0.2">
      <c r="A28" s="33">
        <v>27</v>
      </c>
      <c r="B28" s="36" t="s">
        <v>273</v>
      </c>
      <c r="C28" s="36" t="s">
        <v>238</v>
      </c>
      <c r="D28" s="39"/>
      <c r="E28" s="42" t="s">
        <v>272</v>
      </c>
      <c r="F28" s="10" t="str" cm="1">
        <f t="array" ref="F28">IF(D28="@", VLOOKUP(E28, 'ballpark factors raw'!$C$2:$E$31, {2}, FALSE), VLOOKUP(C28, 'ballpark factors raw'!$C$2:$E$31, {2}, FALSE))</f>
        <v>Yankee Stadium</v>
      </c>
    </row>
    <row r="29" spans="1:6" x14ac:dyDescent="0.2">
      <c r="A29" s="33">
        <v>28</v>
      </c>
      <c r="B29" s="36" t="s">
        <v>274</v>
      </c>
      <c r="C29" s="36" t="s">
        <v>238</v>
      </c>
      <c r="D29" s="39"/>
      <c r="E29" s="42" t="s">
        <v>272</v>
      </c>
      <c r="F29" s="10" t="str" cm="1">
        <f t="array" ref="F29">IF(D29="@", VLOOKUP(E29, 'ballpark factors raw'!$C$2:$E$31, {2}, FALSE), VLOOKUP(C29, 'ballpark factors raw'!$C$2:$E$31, {2}, FALSE))</f>
        <v>Yankee Stadium</v>
      </c>
    </row>
    <row r="30" spans="1:6" x14ac:dyDescent="0.2">
      <c r="A30" s="33">
        <v>29</v>
      </c>
      <c r="B30" s="36" t="s">
        <v>275</v>
      </c>
      <c r="C30" s="36" t="s">
        <v>238</v>
      </c>
      <c r="D30" s="36" t="s">
        <v>431</v>
      </c>
      <c r="E30" s="42" t="s">
        <v>276</v>
      </c>
      <c r="F30" s="10" t="str" cm="1">
        <f t="array" ref="F30">IF(D30="@", VLOOKUP(E30, 'ballpark factors raw'!$C$2:$E$31, {2}, FALSE), VLOOKUP(C30, 'ballpark factors raw'!$C$2:$E$31, {2}, FALSE))</f>
        <v>Oriole Park at Camden Yards</v>
      </c>
    </row>
    <row r="31" spans="1:6" x14ac:dyDescent="0.2">
      <c r="A31" s="33">
        <v>30</v>
      </c>
      <c r="B31" s="36" t="s">
        <v>277</v>
      </c>
      <c r="C31" s="36" t="s">
        <v>238</v>
      </c>
      <c r="D31" s="36" t="s">
        <v>431</v>
      </c>
      <c r="E31" s="42" t="s">
        <v>276</v>
      </c>
      <c r="F31" s="10" t="str" cm="1">
        <f t="array" ref="F31">IF(D31="@", VLOOKUP(E31, 'ballpark factors raw'!$C$2:$E$31, {2}, FALSE), VLOOKUP(C31, 'ballpark factors raw'!$C$2:$E$31, {2}, FALSE))</f>
        <v>Oriole Park at Camden Yards</v>
      </c>
    </row>
    <row r="32" spans="1:6" x14ac:dyDescent="0.2">
      <c r="A32" s="33">
        <v>31</v>
      </c>
      <c r="B32" s="36" t="s">
        <v>278</v>
      </c>
      <c r="C32" s="36" t="s">
        <v>238</v>
      </c>
      <c r="D32" s="36" t="s">
        <v>431</v>
      </c>
      <c r="E32" s="42" t="s">
        <v>276</v>
      </c>
      <c r="F32" s="10" t="str" cm="1">
        <f t="array" ref="F32">IF(D32="@", VLOOKUP(E32, 'ballpark factors raw'!$C$2:$E$31, {2}, FALSE), VLOOKUP(C32, 'ballpark factors raw'!$C$2:$E$31, {2}, FALSE))</f>
        <v>Oriole Park at Camden Yards</v>
      </c>
    </row>
    <row r="33" spans="1:6" x14ac:dyDescent="0.2">
      <c r="A33" s="33">
        <v>32</v>
      </c>
      <c r="B33" s="36" t="s">
        <v>279</v>
      </c>
      <c r="C33" s="36" t="s">
        <v>238</v>
      </c>
      <c r="D33" s="39"/>
      <c r="E33" s="42" t="s">
        <v>263</v>
      </c>
      <c r="F33" s="10" t="str" cm="1">
        <f t="array" ref="F33">IF(D33="@", VLOOKUP(E33, 'ballpark factors raw'!$C$2:$E$31, {2}, FALSE), VLOOKUP(C33, 'ballpark factors raw'!$C$2:$E$31, {2}, FALSE))</f>
        <v>Yankee Stadium</v>
      </c>
    </row>
    <row r="34" spans="1:6" x14ac:dyDescent="0.2">
      <c r="A34" s="33">
        <v>33</v>
      </c>
      <c r="B34" s="36" t="s">
        <v>280</v>
      </c>
      <c r="C34" s="36" t="s">
        <v>238</v>
      </c>
      <c r="D34" s="39"/>
      <c r="E34" s="42" t="s">
        <v>263</v>
      </c>
      <c r="F34" s="10" t="str" cm="1">
        <f t="array" ref="F34">IF(D34="@", VLOOKUP(E34, 'ballpark factors raw'!$C$2:$E$31, {2}, FALSE), VLOOKUP(C34, 'ballpark factors raw'!$C$2:$E$31, {2}, FALSE))</f>
        <v>Yankee Stadium</v>
      </c>
    </row>
    <row r="35" spans="1:6" x14ac:dyDescent="0.2">
      <c r="A35" s="33">
        <v>34</v>
      </c>
      <c r="B35" s="36" t="s">
        <v>281</v>
      </c>
      <c r="C35" s="36" t="s">
        <v>238</v>
      </c>
      <c r="D35" s="39"/>
      <c r="E35" s="42" t="s">
        <v>263</v>
      </c>
      <c r="F35" s="10" t="str" cm="1">
        <f t="array" ref="F35">IF(D35="@", VLOOKUP(E35, 'ballpark factors raw'!$C$2:$E$31, {2}, FALSE), VLOOKUP(C35, 'ballpark factors raw'!$C$2:$E$31, {2}, FALSE))</f>
        <v>Yankee Stadium</v>
      </c>
    </row>
    <row r="36" spans="1:6" x14ac:dyDescent="0.2">
      <c r="A36" s="33">
        <v>35</v>
      </c>
      <c r="B36" s="36" t="s">
        <v>282</v>
      </c>
      <c r="C36" s="36" t="s">
        <v>238</v>
      </c>
      <c r="D36" s="39"/>
      <c r="E36" s="42" t="s">
        <v>283</v>
      </c>
      <c r="F36" s="10" t="str" cm="1">
        <f t="array" ref="F36">IF(D36="@", VLOOKUP(E36, 'ballpark factors raw'!$C$2:$E$31, {2}, FALSE), VLOOKUP(C36, 'ballpark factors raw'!$C$2:$E$31, {2}, FALSE))</f>
        <v>Yankee Stadium</v>
      </c>
    </row>
    <row r="37" spans="1:6" x14ac:dyDescent="0.2">
      <c r="A37" s="33">
        <v>36</v>
      </c>
      <c r="B37" s="36" t="s">
        <v>284</v>
      </c>
      <c r="C37" s="36" t="s">
        <v>238</v>
      </c>
      <c r="D37" s="39"/>
      <c r="E37" s="42" t="s">
        <v>283</v>
      </c>
      <c r="F37" s="10" t="str" cm="1">
        <f t="array" ref="F37">IF(D37="@", VLOOKUP(E37, 'ballpark factors raw'!$C$2:$E$31, {2}, FALSE), VLOOKUP(C37, 'ballpark factors raw'!$C$2:$E$31, {2}, FALSE))</f>
        <v>Yankee Stadium</v>
      </c>
    </row>
    <row r="38" spans="1:6" x14ac:dyDescent="0.2">
      <c r="A38" s="33">
        <v>37</v>
      </c>
      <c r="B38" s="36" t="s">
        <v>285</v>
      </c>
      <c r="C38" s="36" t="s">
        <v>238</v>
      </c>
      <c r="D38" s="39"/>
      <c r="E38" s="42" t="s">
        <v>283</v>
      </c>
      <c r="F38" s="10" t="str" cm="1">
        <f t="array" ref="F38">IF(D38="@", VLOOKUP(E38, 'ballpark factors raw'!$C$2:$E$31, {2}, FALSE), VLOOKUP(C38, 'ballpark factors raw'!$C$2:$E$31, {2}, FALSE))</f>
        <v>Yankee Stadium</v>
      </c>
    </row>
    <row r="39" spans="1:6" x14ac:dyDescent="0.2">
      <c r="A39" s="33">
        <v>38</v>
      </c>
      <c r="B39" s="36" t="s">
        <v>286</v>
      </c>
      <c r="C39" s="36" t="s">
        <v>238</v>
      </c>
      <c r="D39" s="36" t="s">
        <v>431</v>
      </c>
      <c r="E39" s="42" t="s">
        <v>287</v>
      </c>
      <c r="F39" s="10" t="str" cm="1">
        <f t="array" ref="F39">IF(D39="@", VLOOKUP(E39, 'ballpark factors raw'!$C$2:$E$31, {2}, FALSE), VLOOKUP(C39, 'ballpark factors raw'!$C$2:$E$31, {2}, FALSE))</f>
        <v>Sutter Health Park</v>
      </c>
    </row>
    <row r="40" spans="1:6" x14ac:dyDescent="0.2">
      <c r="A40" s="33">
        <v>39</v>
      </c>
      <c r="B40" s="36" t="s">
        <v>288</v>
      </c>
      <c r="C40" s="36" t="s">
        <v>238</v>
      </c>
      <c r="D40" s="36" t="s">
        <v>431</v>
      </c>
      <c r="E40" s="42" t="s">
        <v>287</v>
      </c>
      <c r="F40" s="10" t="str" cm="1">
        <f t="array" ref="F40">IF(D40="@", VLOOKUP(E40, 'ballpark factors raw'!$C$2:$E$31, {2}, FALSE), VLOOKUP(C40, 'ballpark factors raw'!$C$2:$E$31, {2}, FALSE))</f>
        <v>Sutter Health Park</v>
      </c>
    </row>
    <row r="41" spans="1:6" x14ac:dyDescent="0.2">
      <c r="A41" s="33">
        <v>40</v>
      </c>
      <c r="B41" s="36" t="s">
        <v>289</v>
      </c>
      <c r="C41" s="36" t="s">
        <v>238</v>
      </c>
      <c r="D41" s="36" t="s">
        <v>431</v>
      </c>
      <c r="E41" s="42" t="s">
        <v>287</v>
      </c>
      <c r="F41" s="10" t="str" cm="1">
        <f t="array" ref="F41">IF(D41="@", VLOOKUP(E41, 'ballpark factors raw'!$C$2:$E$31, {2}, FALSE), VLOOKUP(C41, 'ballpark factors raw'!$C$2:$E$31, {2}, FALSE))</f>
        <v>Sutter Health Park</v>
      </c>
    </row>
    <row r="42" spans="1:6" x14ac:dyDescent="0.2">
      <c r="A42" s="33">
        <v>41</v>
      </c>
      <c r="B42" s="36" t="s">
        <v>290</v>
      </c>
      <c r="C42" s="36" t="s">
        <v>238</v>
      </c>
      <c r="D42" s="36" t="s">
        <v>431</v>
      </c>
      <c r="E42" s="42" t="s">
        <v>291</v>
      </c>
      <c r="F42" s="10" t="str" cm="1">
        <f t="array" ref="F42">IF(D42="@", VLOOKUP(E42, 'ballpark factors raw'!$C$2:$E$31, {2}, FALSE), VLOOKUP(C42, 'ballpark factors raw'!$C$2:$E$31, {2}, FALSE))</f>
        <v>T-Mobile Park</v>
      </c>
    </row>
    <row r="43" spans="1:6" x14ac:dyDescent="0.2">
      <c r="A43" s="33">
        <v>42</v>
      </c>
      <c r="B43" s="36" t="s">
        <v>292</v>
      </c>
      <c r="C43" s="36" t="s">
        <v>238</v>
      </c>
      <c r="D43" s="36" t="s">
        <v>431</v>
      </c>
      <c r="E43" s="42" t="s">
        <v>291</v>
      </c>
      <c r="F43" s="10" t="str" cm="1">
        <f t="array" ref="F43">IF(D43="@", VLOOKUP(E43, 'ballpark factors raw'!$C$2:$E$31, {2}, FALSE), VLOOKUP(C43, 'ballpark factors raw'!$C$2:$E$31, {2}, FALSE))</f>
        <v>T-Mobile Park</v>
      </c>
    </row>
    <row r="44" spans="1:6" x14ac:dyDescent="0.2">
      <c r="A44" s="33">
        <v>43</v>
      </c>
      <c r="B44" s="36" t="s">
        <v>293</v>
      </c>
      <c r="C44" s="36" t="s">
        <v>238</v>
      </c>
      <c r="D44" s="36" t="s">
        <v>431</v>
      </c>
      <c r="E44" s="42" t="s">
        <v>291</v>
      </c>
      <c r="F44" s="10" t="str" cm="1">
        <f t="array" ref="F44">IF(D44="@", VLOOKUP(E44, 'ballpark factors raw'!$C$2:$E$31, {2}, FALSE), VLOOKUP(C44, 'ballpark factors raw'!$C$2:$E$31, {2}, FALSE))</f>
        <v>T-Mobile Park</v>
      </c>
    </row>
    <row r="45" spans="1:6" x14ac:dyDescent="0.2">
      <c r="A45" s="33">
        <v>44</v>
      </c>
      <c r="B45" s="36" t="s">
        <v>294</v>
      </c>
      <c r="C45" s="36" t="s">
        <v>238</v>
      </c>
      <c r="D45" s="39"/>
      <c r="E45" s="42" t="s">
        <v>295</v>
      </c>
      <c r="F45" s="10" t="str" cm="1">
        <f t="array" ref="F45">IF(D45="@", VLOOKUP(E45, 'ballpark factors raw'!$C$2:$E$31, {2}, FALSE), VLOOKUP(C45, 'ballpark factors raw'!$C$2:$E$31, {2}, FALSE))</f>
        <v>Yankee Stadium</v>
      </c>
    </row>
    <row r="46" spans="1:6" x14ac:dyDescent="0.2">
      <c r="A46" s="33">
        <v>45</v>
      </c>
      <c r="B46" s="36" t="s">
        <v>296</v>
      </c>
      <c r="C46" s="36" t="s">
        <v>238</v>
      </c>
      <c r="D46" s="39"/>
      <c r="E46" s="42" t="s">
        <v>295</v>
      </c>
      <c r="F46" s="10" t="str" cm="1">
        <f t="array" ref="F46">IF(D46="@", VLOOKUP(E46, 'ballpark factors raw'!$C$2:$E$31, {2}, FALSE), VLOOKUP(C46, 'ballpark factors raw'!$C$2:$E$31, {2}, FALSE))</f>
        <v>Yankee Stadium</v>
      </c>
    </row>
    <row r="47" spans="1:6" x14ac:dyDescent="0.2">
      <c r="A47" s="33">
        <v>46</v>
      </c>
      <c r="B47" s="36" t="s">
        <v>297</v>
      </c>
      <c r="C47" s="36" t="s">
        <v>238</v>
      </c>
      <c r="D47" s="39"/>
      <c r="E47" s="42" t="s">
        <v>295</v>
      </c>
      <c r="F47" s="10" t="str" cm="1">
        <f t="array" ref="F47">IF(D47="@", VLOOKUP(E47, 'ballpark factors raw'!$C$2:$E$31, {2}, FALSE), VLOOKUP(C47, 'ballpark factors raw'!$C$2:$E$31, {2}, FALSE))</f>
        <v>Yankee Stadium</v>
      </c>
    </row>
    <row r="48" spans="1:6" x14ac:dyDescent="0.2">
      <c r="A48" s="33">
        <v>47</v>
      </c>
      <c r="B48" s="36" t="s">
        <v>298</v>
      </c>
      <c r="C48" s="36" t="s">
        <v>238</v>
      </c>
      <c r="D48" s="39"/>
      <c r="E48" s="42" t="s">
        <v>299</v>
      </c>
      <c r="F48" s="10" t="str" cm="1">
        <f t="array" ref="F48">IF(D48="@", VLOOKUP(E48, 'ballpark factors raw'!$C$2:$E$31, {2}, FALSE), VLOOKUP(C48, 'ballpark factors raw'!$C$2:$E$31, {2}, FALSE))</f>
        <v>Yankee Stadium</v>
      </c>
    </row>
    <row r="49" spans="1:6" x14ac:dyDescent="0.2">
      <c r="A49" s="33">
        <v>48</v>
      </c>
      <c r="B49" s="36" t="s">
        <v>300</v>
      </c>
      <c r="C49" s="36" t="s">
        <v>238</v>
      </c>
      <c r="D49" s="39"/>
      <c r="E49" s="42" t="s">
        <v>299</v>
      </c>
      <c r="F49" s="10" t="str" cm="1">
        <f t="array" ref="F49">IF(D49="@", VLOOKUP(E49, 'ballpark factors raw'!$C$2:$E$31, {2}, FALSE), VLOOKUP(C49, 'ballpark factors raw'!$C$2:$E$31, {2}, FALSE))</f>
        <v>Yankee Stadium</v>
      </c>
    </row>
    <row r="50" spans="1:6" x14ac:dyDescent="0.2">
      <c r="A50" s="33">
        <v>49</v>
      </c>
      <c r="B50" s="36" t="s">
        <v>301</v>
      </c>
      <c r="C50" s="36" t="s">
        <v>238</v>
      </c>
      <c r="D50" s="39"/>
      <c r="E50" s="42" t="s">
        <v>299</v>
      </c>
      <c r="F50" s="10" t="str" cm="1">
        <f t="array" ref="F50">IF(D50="@", VLOOKUP(E50, 'ballpark factors raw'!$C$2:$E$31, {2}, FALSE), VLOOKUP(C50, 'ballpark factors raw'!$C$2:$E$31, {2}, FALSE))</f>
        <v>Yankee Stadium</v>
      </c>
    </row>
    <row r="51" spans="1:6" x14ac:dyDescent="0.2">
      <c r="A51" s="33">
        <v>50</v>
      </c>
      <c r="B51" s="36" t="s">
        <v>302</v>
      </c>
      <c r="C51" s="36" t="s">
        <v>238</v>
      </c>
      <c r="D51" s="36" t="s">
        <v>431</v>
      </c>
      <c r="E51" s="42" t="s">
        <v>303</v>
      </c>
      <c r="F51" s="10" t="str" cm="1">
        <f t="array" ref="F51">IF(D51="@", VLOOKUP(E51, 'ballpark factors raw'!$C$2:$E$31, {2}, FALSE), VLOOKUP(C51, 'ballpark factors raw'!$C$2:$E$31, {2}, FALSE))</f>
        <v>Coors Field</v>
      </c>
    </row>
    <row r="52" spans="1:6" x14ac:dyDescent="0.2">
      <c r="A52" s="33">
        <v>51</v>
      </c>
      <c r="B52" s="36" t="s">
        <v>304</v>
      </c>
      <c r="C52" s="36" t="s">
        <v>238</v>
      </c>
      <c r="D52" s="36" t="s">
        <v>431</v>
      </c>
      <c r="E52" s="42" t="s">
        <v>303</v>
      </c>
      <c r="F52" s="10" t="str" cm="1">
        <f t="array" ref="F52">IF(D52="@", VLOOKUP(E52, 'ballpark factors raw'!$C$2:$E$31, {2}, FALSE), VLOOKUP(C52, 'ballpark factors raw'!$C$2:$E$31, {2}, FALSE))</f>
        <v>Coors Field</v>
      </c>
    </row>
    <row r="53" spans="1:6" x14ac:dyDescent="0.2">
      <c r="A53" s="33">
        <v>52</v>
      </c>
      <c r="B53" s="36" t="s">
        <v>305</v>
      </c>
      <c r="C53" s="36" t="s">
        <v>238</v>
      </c>
      <c r="D53" s="36" t="s">
        <v>431</v>
      </c>
      <c r="E53" s="42" t="s">
        <v>303</v>
      </c>
      <c r="F53" s="10" t="str" cm="1">
        <f t="array" ref="F53">IF(D53="@", VLOOKUP(E53, 'ballpark factors raw'!$C$2:$E$31, {2}, FALSE), VLOOKUP(C53, 'ballpark factors raw'!$C$2:$E$31, {2}, FALSE))</f>
        <v>Coors Field</v>
      </c>
    </row>
    <row r="54" spans="1:6" x14ac:dyDescent="0.2">
      <c r="A54" s="33">
        <v>53</v>
      </c>
      <c r="B54" s="36" t="s">
        <v>306</v>
      </c>
      <c r="C54" s="36" t="s">
        <v>238</v>
      </c>
      <c r="D54" s="36" t="s">
        <v>431</v>
      </c>
      <c r="E54" s="42" t="s">
        <v>307</v>
      </c>
      <c r="F54" s="10" t="str" cm="1">
        <f t="array" ref="F54">IF(D54="@", VLOOKUP(E54, 'ballpark factors raw'!$C$2:$E$31, {2}, FALSE), VLOOKUP(C54, 'ballpark factors raw'!$C$2:$E$31, {2}, FALSE))</f>
        <v>Angel Stadium</v>
      </c>
    </row>
    <row r="55" spans="1:6" x14ac:dyDescent="0.2">
      <c r="A55" s="33">
        <v>54</v>
      </c>
      <c r="B55" s="36" t="s">
        <v>308</v>
      </c>
      <c r="C55" s="36" t="s">
        <v>238</v>
      </c>
      <c r="D55" s="36" t="s">
        <v>431</v>
      </c>
      <c r="E55" s="42" t="s">
        <v>307</v>
      </c>
      <c r="F55" s="10" t="str" cm="1">
        <f t="array" ref="F55">IF(D55="@", VLOOKUP(E55, 'ballpark factors raw'!$C$2:$E$31, {2}, FALSE), VLOOKUP(C55, 'ballpark factors raw'!$C$2:$E$31, {2}, FALSE))</f>
        <v>Angel Stadium</v>
      </c>
    </row>
    <row r="56" spans="1:6" x14ac:dyDescent="0.2">
      <c r="A56" s="33">
        <v>55</v>
      </c>
      <c r="B56" s="36" t="s">
        <v>309</v>
      </c>
      <c r="C56" s="36" t="s">
        <v>238</v>
      </c>
      <c r="D56" s="36" t="s">
        <v>431</v>
      </c>
      <c r="E56" s="42" t="s">
        <v>307</v>
      </c>
      <c r="F56" s="10" t="str" cm="1">
        <f t="array" ref="F56">IF(D56="@", VLOOKUP(E56, 'ballpark factors raw'!$C$2:$E$31, {2}, FALSE), VLOOKUP(C56, 'ballpark factors raw'!$C$2:$E$31, {2}, FALSE))</f>
        <v>Angel Stadium</v>
      </c>
    </row>
    <row r="57" spans="1:6" x14ac:dyDescent="0.2">
      <c r="A57" s="33">
        <v>56</v>
      </c>
      <c r="B57" s="36" t="s">
        <v>310</v>
      </c>
      <c r="C57" s="36" t="s">
        <v>238</v>
      </c>
      <c r="D57" s="36" t="s">
        <v>431</v>
      </c>
      <c r="E57" s="42" t="s">
        <v>311</v>
      </c>
      <c r="F57" s="10" t="str" cm="1">
        <f t="array" ref="F57">IF(D57="@", VLOOKUP(E57, 'ballpark factors raw'!$C$2:$E$31, {2}, FALSE), VLOOKUP(C57, 'ballpark factors raw'!$C$2:$E$31, {2}, FALSE))</f>
        <v>Dodger Stadium</v>
      </c>
    </row>
    <row r="58" spans="1:6" x14ac:dyDescent="0.2">
      <c r="A58" s="33">
        <v>57</v>
      </c>
      <c r="B58" s="36" t="s">
        <v>312</v>
      </c>
      <c r="C58" s="36" t="s">
        <v>238</v>
      </c>
      <c r="D58" s="36" t="s">
        <v>431</v>
      </c>
      <c r="E58" s="42" t="s">
        <v>311</v>
      </c>
      <c r="F58" s="10" t="str" cm="1">
        <f t="array" ref="F58">IF(D58="@", VLOOKUP(E58, 'ballpark factors raw'!$C$2:$E$31, {2}, FALSE), VLOOKUP(C58, 'ballpark factors raw'!$C$2:$E$31, {2}, FALSE))</f>
        <v>Dodger Stadium</v>
      </c>
    </row>
    <row r="59" spans="1:6" x14ac:dyDescent="0.2">
      <c r="A59" s="33">
        <v>58</v>
      </c>
      <c r="B59" s="36" t="s">
        <v>313</v>
      </c>
      <c r="C59" s="36" t="s">
        <v>238</v>
      </c>
      <c r="D59" s="36" t="s">
        <v>431</v>
      </c>
      <c r="E59" s="42" t="s">
        <v>311</v>
      </c>
      <c r="F59" s="10" t="str" cm="1">
        <f t="array" ref="F59">IF(D59="@", VLOOKUP(E59, 'ballpark factors raw'!$C$2:$E$31, {2}, FALSE), VLOOKUP(C59, 'ballpark factors raw'!$C$2:$E$31, {2}, FALSE))</f>
        <v>Dodger Stadium</v>
      </c>
    </row>
    <row r="60" spans="1:6" x14ac:dyDescent="0.2">
      <c r="A60" s="33">
        <v>59</v>
      </c>
      <c r="B60" s="36" t="s">
        <v>314</v>
      </c>
      <c r="C60" s="36" t="s">
        <v>238</v>
      </c>
      <c r="D60" s="39"/>
      <c r="E60" s="42" t="s">
        <v>268</v>
      </c>
      <c r="F60" s="10" t="str" cm="1">
        <f t="array" ref="F60">IF(D60="@", VLOOKUP(E60, 'ballpark factors raw'!$C$2:$E$31, {2}, FALSE), VLOOKUP(C60, 'ballpark factors raw'!$C$2:$E$31, {2}, FALSE))</f>
        <v>Yankee Stadium</v>
      </c>
    </row>
    <row r="61" spans="1:6" x14ac:dyDescent="0.2">
      <c r="A61" s="33">
        <v>60</v>
      </c>
      <c r="B61" s="36" t="s">
        <v>315</v>
      </c>
      <c r="C61" s="36" t="s">
        <v>238</v>
      </c>
      <c r="D61" s="39"/>
      <c r="E61" s="42" t="s">
        <v>268</v>
      </c>
      <c r="F61" s="10" t="str" cm="1">
        <f t="array" ref="F61">IF(D61="@", VLOOKUP(E61, 'ballpark factors raw'!$C$2:$E$31, {2}, FALSE), VLOOKUP(C61, 'ballpark factors raw'!$C$2:$E$31, {2}, FALSE))</f>
        <v>Yankee Stadium</v>
      </c>
    </row>
    <row r="62" spans="1:6" x14ac:dyDescent="0.2">
      <c r="A62" s="33">
        <v>61</v>
      </c>
      <c r="B62" s="36" t="s">
        <v>316</v>
      </c>
      <c r="C62" s="36" t="s">
        <v>238</v>
      </c>
      <c r="D62" s="39"/>
      <c r="E62" s="42" t="s">
        <v>268</v>
      </c>
      <c r="F62" s="10" t="str" cm="1">
        <f t="array" ref="F62">IF(D62="@", VLOOKUP(E62, 'ballpark factors raw'!$C$2:$E$31, {2}, FALSE), VLOOKUP(C62, 'ballpark factors raw'!$C$2:$E$31, {2}, FALSE))</f>
        <v>Yankee Stadium</v>
      </c>
    </row>
    <row r="63" spans="1:6" x14ac:dyDescent="0.2">
      <c r="A63" s="33">
        <v>62</v>
      </c>
      <c r="B63" s="36" t="s">
        <v>317</v>
      </c>
      <c r="C63" s="36" t="s">
        <v>238</v>
      </c>
      <c r="D63" s="39"/>
      <c r="E63" s="42" t="s">
        <v>318</v>
      </c>
      <c r="F63" s="10" t="str" cm="1">
        <f t="array" ref="F63">IF(D63="@", VLOOKUP(E63, 'ballpark factors raw'!$C$2:$E$31, {2}, FALSE), VLOOKUP(C63, 'ballpark factors raw'!$C$2:$E$31, {2}, FALSE))</f>
        <v>Yankee Stadium</v>
      </c>
    </row>
    <row r="64" spans="1:6" x14ac:dyDescent="0.2">
      <c r="A64" s="33">
        <v>63</v>
      </c>
      <c r="B64" s="36" t="s">
        <v>319</v>
      </c>
      <c r="C64" s="36" t="s">
        <v>238</v>
      </c>
      <c r="D64" s="39"/>
      <c r="E64" s="42" t="s">
        <v>318</v>
      </c>
      <c r="F64" s="10" t="str" cm="1">
        <f t="array" ref="F64">IF(D64="@", VLOOKUP(E64, 'ballpark factors raw'!$C$2:$E$31, {2}, FALSE), VLOOKUP(C64, 'ballpark factors raw'!$C$2:$E$31, {2}, FALSE))</f>
        <v>Yankee Stadium</v>
      </c>
    </row>
    <row r="65" spans="1:6" x14ac:dyDescent="0.2">
      <c r="A65" s="33">
        <v>64</v>
      </c>
      <c r="B65" s="36" t="s">
        <v>320</v>
      </c>
      <c r="C65" s="36" t="s">
        <v>238</v>
      </c>
      <c r="D65" s="39"/>
      <c r="E65" s="42" t="s">
        <v>318</v>
      </c>
      <c r="F65" s="10" t="str" cm="1">
        <f t="array" ref="F65">IF(D65="@", VLOOKUP(E65, 'ballpark factors raw'!$C$2:$E$31, {2}, FALSE), VLOOKUP(C65, 'ballpark factors raw'!$C$2:$E$31, {2}, FALSE))</f>
        <v>Yankee Stadium</v>
      </c>
    </row>
    <row r="66" spans="1:6" x14ac:dyDescent="0.2">
      <c r="A66" s="33">
        <v>65</v>
      </c>
      <c r="B66" s="36" t="s">
        <v>321</v>
      </c>
      <c r="C66" s="36" t="s">
        <v>238</v>
      </c>
      <c r="D66" s="36" t="s">
        <v>431</v>
      </c>
      <c r="E66" s="42" t="s">
        <v>259</v>
      </c>
      <c r="F66" s="10" t="str" cm="1">
        <f t="array" ref="F66">IF(D66="@", VLOOKUP(E66, 'ballpark factors raw'!$C$2:$E$31, {2}, FALSE), VLOOKUP(C66, 'ballpark factors raw'!$C$2:$E$31, {2}, FALSE))</f>
        <v>Kauffman Stadium</v>
      </c>
    </row>
    <row r="67" spans="1:6" x14ac:dyDescent="0.2">
      <c r="A67" s="33">
        <v>66</v>
      </c>
      <c r="B67" s="36" t="s">
        <v>322</v>
      </c>
      <c r="C67" s="36" t="s">
        <v>238</v>
      </c>
      <c r="D67" s="36" t="s">
        <v>431</v>
      </c>
      <c r="E67" s="42" t="s">
        <v>259</v>
      </c>
      <c r="F67" s="10" t="str" cm="1">
        <f t="array" ref="F67">IF(D67="@", VLOOKUP(E67, 'ballpark factors raw'!$C$2:$E$31, {2}, FALSE), VLOOKUP(C67, 'ballpark factors raw'!$C$2:$E$31, {2}, FALSE))</f>
        <v>Kauffman Stadium</v>
      </c>
    </row>
    <row r="68" spans="1:6" x14ac:dyDescent="0.2">
      <c r="A68" s="33">
        <v>67</v>
      </c>
      <c r="B68" s="36" t="s">
        <v>323</v>
      </c>
      <c r="C68" s="36" t="s">
        <v>238</v>
      </c>
      <c r="D68" s="36" t="s">
        <v>431</v>
      </c>
      <c r="E68" s="42" t="s">
        <v>259</v>
      </c>
      <c r="F68" s="10" t="str" cm="1">
        <f t="array" ref="F68">IF(D68="@", VLOOKUP(E68, 'ballpark factors raw'!$C$2:$E$31, {2}, FALSE), VLOOKUP(C68, 'ballpark factors raw'!$C$2:$E$31, {2}, FALSE))</f>
        <v>Kauffman Stadium</v>
      </c>
    </row>
    <row r="69" spans="1:6" x14ac:dyDescent="0.2">
      <c r="A69" s="33">
        <v>68</v>
      </c>
      <c r="B69" s="36" t="s">
        <v>324</v>
      </c>
      <c r="C69" s="36" t="s">
        <v>238</v>
      </c>
      <c r="D69" s="36" t="s">
        <v>431</v>
      </c>
      <c r="E69" s="42" t="s">
        <v>318</v>
      </c>
      <c r="F69" s="10" t="str" cm="1">
        <f t="array" ref="F69">IF(D69="@", VLOOKUP(E69, 'ballpark factors raw'!$C$2:$E$31, {2}, FALSE), VLOOKUP(C69, 'ballpark factors raw'!$C$2:$E$31, {2}, FALSE))</f>
        <v>Fenway Park</v>
      </c>
    </row>
    <row r="70" spans="1:6" x14ac:dyDescent="0.2">
      <c r="A70" s="33">
        <v>69</v>
      </c>
      <c r="B70" s="36" t="s">
        <v>325</v>
      </c>
      <c r="C70" s="36" t="s">
        <v>238</v>
      </c>
      <c r="D70" s="36" t="s">
        <v>431</v>
      </c>
      <c r="E70" s="42" t="s">
        <v>318</v>
      </c>
      <c r="F70" s="10" t="str" cm="1">
        <f t="array" ref="F70">IF(D70="@", VLOOKUP(E70, 'ballpark factors raw'!$C$2:$E$31, {2}, FALSE), VLOOKUP(C70, 'ballpark factors raw'!$C$2:$E$31, {2}, FALSE))</f>
        <v>Fenway Park</v>
      </c>
    </row>
    <row r="71" spans="1:6" x14ac:dyDescent="0.2">
      <c r="A71" s="33">
        <v>70</v>
      </c>
      <c r="B71" s="36" t="s">
        <v>326</v>
      </c>
      <c r="C71" s="36" t="s">
        <v>238</v>
      </c>
      <c r="D71" s="36" t="s">
        <v>431</v>
      </c>
      <c r="E71" s="42" t="s">
        <v>318</v>
      </c>
      <c r="F71" s="10" t="str" cm="1">
        <f t="array" ref="F71">IF(D71="@", VLOOKUP(E71, 'ballpark factors raw'!$C$2:$E$31, {2}, FALSE), VLOOKUP(C71, 'ballpark factors raw'!$C$2:$E$31, {2}, FALSE))</f>
        <v>Fenway Park</v>
      </c>
    </row>
    <row r="72" spans="1:6" x14ac:dyDescent="0.2">
      <c r="A72" s="33">
        <v>71</v>
      </c>
      <c r="B72" s="36" t="s">
        <v>327</v>
      </c>
      <c r="C72" s="36" t="s">
        <v>238</v>
      </c>
      <c r="D72" s="39"/>
      <c r="E72" s="42" t="s">
        <v>307</v>
      </c>
      <c r="F72" s="10" t="str" cm="1">
        <f t="array" ref="F72">IF(D72="@", VLOOKUP(E72, 'ballpark factors raw'!$C$2:$E$31, {2}, FALSE), VLOOKUP(C72, 'ballpark factors raw'!$C$2:$E$31, {2}, FALSE))</f>
        <v>Yankee Stadium</v>
      </c>
    </row>
    <row r="73" spans="1:6" x14ac:dyDescent="0.2">
      <c r="A73" s="33">
        <v>72</v>
      </c>
      <c r="B73" s="36" t="s">
        <v>328</v>
      </c>
      <c r="C73" s="36" t="s">
        <v>238</v>
      </c>
      <c r="D73" s="39"/>
      <c r="E73" s="42" t="s">
        <v>307</v>
      </c>
      <c r="F73" s="10" t="str" cm="1">
        <f t="array" ref="F73">IF(D73="@", VLOOKUP(E73, 'ballpark factors raw'!$C$2:$E$31, {2}, FALSE), VLOOKUP(C73, 'ballpark factors raw'!$C$2:$E$31, {2}, FALSE))</f>
        <v>Yankee Stadium</v>
      </c>
    </row>
    <row r="74" spans="1:6" x14ac:dyDescent="0.2">
      <c r="A74" s="33">
        <v>73</v>
      </c>
      <c r="B74" s="36" t="s">
        <v>329</v>
      </c>
      <c r="C74" s="36" t="s">
        <v>238</v>
      </c>
      <c r="D74" s="39"/>
      <c r="E74" s="42" t="s">
        <v>307</v>
      </c>
      <c r="F74" s="10" t="str" cm="1">
        <f t="array" ref="F74">IF(D74="@", VLOOKUP(E74, 'ballpark factors raw'!$C$2:$E$31, {2}, FALSE), VLOOKUP(C74, 'ballpark factors raw'!$C$2:$E$31, {2}, FALSE))</f>
        <v>Yankee Stadium</v>
      </c>
    </row>
    <row r="75" spans="1:6" x14ac:dyDescent="0.2">
      <c r="A75" s="33">
        <v>74</v>
      </c>
      <c r="B75" s="36" t="s">
        <v>330</v>
      </c>
      <c r="C75" s="36" t="s">
        <v>238</v>
      </c>
      <c r="D75" s="39"/>
      <c r="E75" s="42" t="s">
        <v>307</v>
      </c>
      <c r="F75" s="10" t="str" cm="1">
        <f t="array" ref="F75">IF(D75="@", VLOOKUP(E75, 'ballpark factors raw'!$C$2:$E$31, {2}, FALSE), VLOOKUP(C75, 'ballpark factors raw'!$C$2:$E$31, {2}, FALSE))</f>
        <v>Yankee Stadium</v>
      </c>
    </row>
    <row r="76" spans="1:6" x14ac:dyDescent="0.2">
      <c r="A76" s="33">
        <v>75</v>
      </c>
      <c r="B76" s="36" t="s">
        <v>331</v>
      </c>
      <c r="C76" s="36" t="s">
        <v>238</v>
      </c>
      <c r="D76" s="39"/>
      <c r="E76" s="42" t="s">
        <v>276</v>
      </c>
      <c r="F76" s="10" t="str" cm="1">
        <f t="array" ref="F76">IF(D76="@", VLOOKUP(E76, 'ballpark factors raw'!$C$2:$E$31, {2}, FALSE), VLOOKUP(C76, 'ballpark factors raw'!$C$2:$E$31, {2}, FALSE))</f>
        <v>Yankee Stadium</v>
      </c>
    </row>
    <row r="77" spans="1:6" x14ac:dyDescent="0.2">
      <c r="A77" s="33">
        <v>76</v>
      </c>
      <c r="B77" s="36" t="s">
        <v>332</v>
      </c>
      <c r="C77" s="36" t="s">
        <v>238</v>
      </c>
      <c r="D77" s="39"/>
      <c r="E77" s="42" t="s">
        <v>276</v>
      </c>
      <c r="F77" s="10" t="str" cm="1">
        <f t="array" ref="F77">IF(D77="@", VLOOKUP(E77, 'ballpark factors raw'!$C$2:$E$31, {2}, FALSE), VLOOKUP(C77, 'ballpark factors raw'!$C$2:$E$31, {2}, FALSE))</f>
        <v>Yankee Stadium</v>
      </c>
    </row>
    <row r="78" spans="1:6" x14ac:dyDescent="0.2">
      <c r="A78" s="33">
        <v>77</v>
      </c>
      <c r="B78" s="36" t="s">
        <v>333</v>
      </c>
      <c r="C78" s="36" t="s">
        <v>238</v>
      </c>
      <c r="D78" s="39"/>
      <c r="E78" s="42" t="s">
        <v>276</v>
      </c>
      <c r="F78" s="10" t="str" cm="1">
        <f t="array" ref="F78">IF(D78="@", VLOOKUP(E78, 'ballpark factors raw'!$C$2:$E$31, {2}, FALSE), VLOOKUP(C78, 'ballpark factors raw'!$C$2:$E$31, {2}, FALSE))</f>
        <v>Yankee Stadium</v>
      </c>
    </row>
    <row r="79" spans="1:6" x14ac:dyDescent="0.2">
      <c r="A79" s="33">
        <v>78</v>
      </c>
      <c r="B79" s="36" t="s">
        <v>334</v>
      </c>
      <c r="C79" s="36" t="s">
        <v>238</v>
      </c>
      <c r="D79" s="36" t="s">
        <v>431</v>
      </c>
      <c r="E79" s="42" t="s">
        <v>335</v>
      </c>
      <c r="F79" s="10" t="str" cm="1">
        <f t="array" ref="F79">IF(D79="@", VLOOKUP(E79, 'ballpark factors raw'!$C$2:$E$31, {2}, FALSE), VLOOKUP(C79, 'ballpark factors raw'!$C$2:$E$31, {2}, FALSE))</f>
        <v>Great American Ball Park</v>
      </c>
    </row>
    <row r="80" spans="1:6" x14ac:dyDescent="0.2">
      <c r="A80" s="33">
        <v>79</v>
      </c>
      <c r="B80" s="36" t="s">
        <v>336</v>
      </c>
      <c r="C80" s="36" t="s">
        <v>238</v>
      </c>
      <c r="D80" s="36" t="s">
        <v>431</v>
      </c>
      <c r="E80" s="42" t="s">
        <v>335</v>
      </c>
      <c r="F80" s="10" t="str" cm="1">
        <f t="array" ref="F80">IF(D80="@", VLOOKUP(E80, 'ballpark factors raw'!$C$2:$E$31, {2}, FALSE), VLOOKUP(C80, 'ballpark factors raw'!$C$2:$E$31, {2}, FALSE))</f>
        <v>Great American Ball Park</v>
      </c>
    </row>
    <row r="81" spans="1:6" x14ac:dyDescent="0.2">
      <c r="A81" s="33">
        <v>80</v>
      </c>
      <c r="B81" s="36" t="s">
        <v>337</v>
      </c>
      <c r="C81" s="36" t="s">
        <v>238</v>
      </c>
      <c r="D81" s="36" t="s">
        <v>431</v>
      </c>
      <c r="E81" s="42" t="s">
        <v>335</v>
      </c>
      <c r="F81" s="10" t="str" cm="1">
        <f t="array" ref="F81">IF(D81="@", VLOOKUP(E81, 'ballpark factors raw'!$C$2:$E$31, {2}, FALSE), VLOOKUP(C81, 'ballpark factors raw'!$C$2:$E$31, {2}, FALSE))</f>
        <v>Great American Ball Park</v>
      </c>
    </row>
    <row r="82" spans="1:6" x14ac:dyDescent="0.2">
      <c r="A82" s="33">
        <v>81</v>
      </c>
      <c r="B82" s="36" t="s">
        <v>338</v>
      </c>
      <c r="C82" s="36" t="s">
        <v>238</v>
      </c>
      <c r="D82" s="39"/>
      <c r="E82" s="42" t="s">
        <v>287</v>
      </c>
      <c r="F82" s="10" t="str" cm="1">
        <f t="array" ref="F82">IF(D82="@", VLOOKUP(E82, 'ballpark factors raw'!$C$2:$E$31, {2}, FALSE), VLOOKUP(C82, 'ballpark factors raw'!$C$2:$E$31, {2}, FALSE))</f>
        <v>Yankee Stadium</v>
      </c>
    </row>
    <row r="83" spans="1:6" x14ac:dyDescent="0.2">
      <c r="A83" s="33">
        <v>82</v>
      </c>
      <c r="B83" s="36" t="s">
        <v>339</v>
      </c>
      <c r="C83" s="36" t="s">
        <v>238</v>
      </c>
      <c r="D83" s="39"/>
      <c r="E83" s="42" t="s">
        <v>287</v>
      </c>
      <c r="F83" s="10" t="str" cm="1">
        <f t="array" ref="F83">IF(D83="@", VLOOKUP(E83, 'ballpark factors raw'!$C$2:$E$31, {2}, FALSE), VLOOKUP(C83, 'ballpark factors raw'!$C$2:$E$31, {2}, FALSE))</f>
        <v>Yankee Stadium</v>
      </c>
    </row>
    <row r="84" spans="1:6" x14ac:dyDescent="0.2">
      <c r="A84" s="33">
        <v>83</v>
      </c>
      <c r="B84" s="36" t="s">
        <v>340</v>
      </c>
      <c r="C84" s="36" t="s">
        <v>238</v>
      </c>
      <c r="D84" s="39"/>
      <c r="E84" s="42" t="s">
        <v>287</v>
      </c>
      <c r="F84" s="10" t="str" cm="1">
        <f t="array" ref="F84">IF(D84="@", VLOOKUP(E84, 'ballpark factors raw'!$C$2:$E$31, {2}, FALSE), VLOOKUP(C84, 'ballpark factors raw'!$C$2:$E$31, {2}, FALSE))</f>
        <v>Yankee Stadium</v>
      </c>
    </row>
    <row r="85" spans="1:6" x14ac:dyDescent="0.2">
      <c r="A85" s="33">
        <v>84</v>
      </c>
      <c r="B85" s="36" t="s">
        <v>341</v>
      </c>
      <c r="C85" s="36" t="s">
        <v>238</v>
      </c>
      <c r="D85" s="36" t="s">
        <v>431</v>
      </c>
      <c r="E85" s="42" t="s">
        <v>272</v>
      </c>
      <c r="F85" s="10" t="str" cm="1">
        <f t="array" ref="F85">IF(D85="@", VLOOKUP(E85, 'ballpark factors raw'!$C$2:$E$31, {2}, FALSE), VLOOKUP(C85, 'ballpark factors raw'!$C$2:$E$31, {2}, FALSE))</f>
        <v>Rogers Centre</v>
      </c>
    </row>
    <row r="86" spans="1:6" x14ac:dyDescent="0.2">
      <c r="A86" s="33">
        <v>85</v>
      </c>
      <c r="B86" s="36" t="s">
        <v>342</v>
      </c>
      <c r="C86" s="36" t="s">
        <v>238</v>
      </c>
      <c r="D86" s="36" t="s">
        <v>431</v>
      </c>
      <c r="E86" s="42" t="s">
        <v>272</v>
      </c>
      <c r="F86" s="10" t="str" cm="1">
        <f t="array" ref="F86">IF(D86="@", VLOOKUP(E86, 'ballpark factors raw'!$C$2:$E$31, {2}, FALSE), VLOOKUP(C86, 'ballpark factors raw'!$C$2:$E$31, {2}, FALSE))</f>
        <v>Rogers Centre</v>
      </c>
    </row>
    <row r="87" spans="1:6" x14ac:dyDescent="0.2">
      <c r="A87" s="33">
        <v>86</v>
      </c>
      <c r="B87" s="36" t="s">
        <v>343</v>
      </c>
      <c r="C87" s="36" t="s">
        <v>238</v>
      </c>
      <c r="D87" s="36" t="s">
        <v>431</v>
      </c>
      <c r="E87" s="42" t="s">
        <v>272</v>
      </c>
      <c r="F87" s="10" t="str" cm="1">
        <f t="array" ref="F87">IF(D87="@", VLOOKUP(E87, 'ballpark factors raw'!$C$2:$E$31, {2}, FALSE), VLOOKUP(C87, 'ballpark factors raw'!$C$2:$E$31, {2}, FALSE))</f>
        <v>Rogers Centre</v>
      </c>
    </row>
    <row r="88" spans="1:6" x14ac:dyDescent="0.2">
      <c r="A88" s="33">
        <v>87</v>
      </c>
      <c r="B88" s="36" t="s">
        <v>344</v>
      </c>
      <c r="C88" s="36" t="s">
        <v>238</v>
      </c>
      <c r="D88" s="36" t="s">
        <v>431</v>
      </c>
      <c r="E88" s="42" t="s">
        <v>272</v>
      </c>
      <c r="F88" s="10" t="str" cm="1">
        <f t="array" ref="F88">IF(D88="@", VLOOKUP(E88, 'ballpark factors raw'!$C$2:$E$31, {2}, FALSE), VLOOKUP(C88, 'ballpark factors raw'!$C$2:$E$31, {2}, FALSE))</f>
        <v>Rogers Centre</v>
      </c>
    </row>
    <row r="89" spans="1:6" x14ac:dyDescent="0.2">
      <c r="A89" s="33">
        <v>88</v>
      </c>
      <c r="B89" s="36" t="s">
        <v>345</v>
      </c>
      <c r="C89" s="36" t="s">
        <v>238</v>
      </c>
      <c r="D89" s="36" t="s">
        <v>431</v>
      </c>
      <c r="E89" s="42" t="s">
        <v>295</v>
      </c>
      <c r="F89" s="10" t="str" cm="1">
        <f t="array" ref="F89">IF(D89="@", VLOOKUP(E89, 'ballpark factors raw'!$C$2:$E$31, {2}, FALSE), VLOOKUP(C89, 'ballpark factors raw'!$C$2:$E$31, {2}, FALSE))</f>
        <v>Citi Field</v>
      </c>
    </row>
    <row r="90" spans="1:6" x14ac:dyDescent="0.2">
      <c r="A90" s="33">
        <v>89</v>
      </c>
      <c r="B90" s="36" t="s">
        <v>346</v>
      </c>
      <c r="C90" s="36" t="s">
        <v>238</v>
      </c>
      <c r="D90" s="36" t="s">
        <v>431</v>
      </c>
      <c r="E90" s="42" t="s">
        <v>295</v>
      </c>
      <c r="F90" s="10" t="str" cm="1">
        <f t="array" ref="F90">IF(D90="@", VLOOKUP(E90, 'ballpark factors raw'!$C$2:$E$31, {2}, FALSE), VLOOKUP(C90, 'ballpark factors raw'!$C$2:$E$31, {2}, FALSE))</f>
        <v>Citi Field</v>
      </c>
    </row>
    <row r="91" spans="1:6" x14ac:dyDescent="0.2">
      <c r="A91" s="33">
        <v>90</v>
      </c>
      <c r="B91" s="36" t="s">
        <v>347</v>
      </c>
      <c r="C91" s="36" t="s">
        <v>238</v>
      </c>
      <c r="D91" s="36" t="s">
        <v>431</v>
      </c>
      <c r="E91" s="42" t="s">
        <v>295</v>
      </c>
      <c r="F91" s="10" t="str" cm="1">
        <f t="array" ref="F91">IF(D91="@", VLOOKUP(E91, 'ballpark factors raw'!$C$2:$E$31, {2}, FALSE), VLOOKUP(C91, 'ballpark factors raw'!$C$2:$E$31, {2}, FALSE))</f>
        <v>Citi Field</v>
      </c>
    </row>
    <row r="92" spans="1:6" x14ac:dyDescent="0.2">
      <c r="A92" s="33">
        <v>91</v>
      </c>
      <c r="B92" s="36" t="s">
        <v>348</v>
      </c>
      <c r="C92" s="36" t="s">
        <v>238</v>
      </c>
      <c r="D92" s="39"/>
      <c r="E92" s="42" t="s">
        <v>291</v>
      </c>
      <c r="F92" s="10" t="str" cm="1">
        <f t="array" ref="F92">IF(D92="@", VLOOKUP(E92, 'ballpark factors raw'!$C$2:$E$31, {2}, FALSE), VLOOKUP(C92, 'ballpark factors raw'!$C$2:$E$31, {2}, FALSE))</f>
        <v>Yankee Stadium</v>
      </c>
    </row>
    <row r="93" spans="1:6" x14ac:dyDescent="0.2">
      <c r="A93" s="33">
        <v>92</v>
      </c>
      <c r="B93" s="36" t="s">
        <v>349</v>
      </c>
      <c r="C93" s="36" t="s">
        <v>238</v>
      </c>
      <c r="D93" s="39"/>
      <c r="E93" s="42" t="s">
        <v>291</v>
      </c>
      <c r="F93" s="10" t="str" cm="1">
        <f t="array" ref="F93">IF(D93="@", VLOOKUP(E93, 'ballpark factors raw'!$C$2:$E$31, {2}, FALSE), VLOOKUP(C93, 'ballpark factors raw'!$C$2:$E$31, {2}, FALSE))</f>
        <v>Yankee Stadium</v>
      </c>
    </row>
    <row r="94" spans="1:6" x14ac:dyDescent="0.2">
      <c r="A94" s="33">
        <v>93</v>
      </c>
      <c r="B94" s="36" t="s">
        <v>350</v>
      </c>
      <c r="C94" s="36" t="s">
        <v>238</v>
      </c>
      <c r="D94" s="39"/>
      <c r="E94" s="42" t="s">
        <v>291</v>
      </c>
      <c r="F94" s="10" t="str" cm="1">
        <f t="array" ref="F94">IF(D94="@", VLOOKUP(E94, 'ballpark factors raw'!$C$2:$E$31, {2}, FALSE), VLOOKUP(C94, 'ballpark factors raw'!$C$2:$E$31, {2}, FALSE))</f>
        <v>Yankee Stadium</v>
      </c>
    </row>
    <row r="95" spans="1:6" x14ac:dyDescent="0.2">
      <c r="A95" s="33">
        <v>94</v>
      </c>
      <c r="B95" s="36" t="s">
        <v>351</v>
      </c>
      <c r="C95" s="36" t="s">
        <v>238</v>
      </c>
      <c r="D95" s="39"/>
      <c r="E95" s="42" t="s">
        <v>352</v>
      </c>
      <c r="F95" s="10" t="str" cm="1">
        <f t="array" ref="F95">IF(D95="@", VLOOKUP(E95, 'ballpark factors raw'!$C$2:$E$31, {2}, FALSE), VLOOKUP(C95, 'ballpark factors raw'!$C$2:$E$31, {2}, FALSE))</f>
        <v>Yankee Stadium</v>
      </c>
    </row>
    <row r="96" spans="1:6" x14ac:dyDescent="0.2">
      <c r="A96" s="33">
        <v>95</v>
      </c>
      <c r="B96" s="36" t="s">
        <v>353</v>
      </c>
      <c r="C96" s="36" t="s">
        <v>238</v>
      </c>
      <c r="D96" s="39"/>
      <c r="E96" s="42" t="s">
        <v>352</v>
      </c>
      <c r="F96" s="10" t="str" cm="1">
        <f t="array" ref="F96">IF(D96="@", VLOOKUP(E96, 'ballpark factors raw'!$C$2:$E$31, {2}, FALSE), VLOOKUP(C96, 'ballpark factors raw'!$C$2:$E$31, {2}, FALSE))</f>
        <v>Yankee Stadium</v>
      </c>
    </row>
    <row r="97" spans="1:6" x14ac:dyDescent="0.2">
      <c r="A97" s="33">
        <v>96</v>
      </c>
      <c r="B97" s="36" t="s">
        <v>354</v>
      </c>
      <c r="C97" s="36" t="s">
        <v>238</v>
      </c>
      <c r="D97" s="39"/>
      <c r="E97" s="42" t="s">
        <v>352</v>
      </c>
      <c r="F97" s="10" t="str" cm="1">
        <f t="array" ref="F97">IF(D97="@", VLOOKUP(E97, 'ballpark factors raw'!$C$2:$E$31, {2}, FALSE), VLOOKUP(C97, 'ballpark factors raw'!$C$2:$E$31, {2}, FALSE))</f>
        <v>Yankee Stadium</v>
      </c>
    </row>
    <row r="98" spans="1:6" x14ac:dyDescent="0.2">
      <c r="A98" s="33">
        <v>97</v>
      </c>
      <c r="B98" s="36" t="s">
        <v>355</v>
      </c>
      <c r="C98" s="36" t="s">
        <v>238</v>
      </c>
      <c r="D98" s="36" t="s">
        <v>431</v>
      </c>
      <c r="E98" s="42" t="s">
        <v>356</v>
      </c>
      <c r="F98" s="10" t="str" cm="1">
        <f t="array" ref="F98">IF(D98="@", VLOOKUP(E98, 'ballpark factors raw'!$C$2:$E$31, {2}, FALSE), VLOOKUP(C98, 'ballpark factors raw'!$C$2:$E$31, {2}, FALSE))</f>
        <v>Truist Park</v>
      </c>
    </row>
    <row r="99" spans="1:6" x14ac:dyDescent="0.2">
      <c r="A99" s="33">
        <v>98</v>
      </c>
      <c r="B99" s="36" t="s">
        <v>357</v>
      </c>
      <c r="C99" s="36" t="s">
        <v>238</v>
      </c>
      <c r="D99" s="36" t="s">
        <v>431</v>
      </c>
      <c r="E99" s="42" t="s">
        <v>356</v>
      </c>
      <c r="F99" s="10" t="str" cm="1">
        <f t="array" ref="F99">IF(D99="@", VLOOKUP(E99, 'ballpark factors raw'!$C$2:$E$31, {2}, FALSE), VLOOKUP(C99, 'ballpark factors raw'!$C$2:$E$31, {2}, FALSE))</f>
        <v>Truist Park</v>
      </c>
    </row>
    <row r="100" spans="1:6" x14ac:dyDescent="0.2">
      <c r="A100" s="33">
        <v>99</v>
      </c>
      <c r="B100" s="36" t="s">
        <v>358</v>
      </c>
      <c r="C100" s="36" t="s">
        <v>238</v>
      </c>
      <c r="D100" s="36" t="s">
        <v>431</v>
      </c>
      <c r="E100" s="42" t="s">
        <v>356</v>
      </c>
      <c r="F100" s="10" t="str" cm="1">
        <f t="array" ref="F100">IF(D100="@", VLOOKUP(E100, 'ballpark factors raw'!$C$2:$E$31, {2}, FALSE), VLOOKUP(C100, 'ballpark factors raw'!$C$2:$E$31, {2}, FALSE))</f>
        <v>Truist Park</v>
      </c>
    </row>
    <row r="101" spans="1:6" x14ac:dyDescent="0.2">
      <c r="A101" s="33">
        <v>100</v>
      </c>
      <c r="B101" s="36" t="s">
        <v>359</v>
      </c>
      <c r="C101" s="36" t="s">
        <v>238</v>
      </c>
      <c r="D101" s="36" t="s">
        <v>431</v>
      </c>
      <c r="E101" s="42" t="s">
        <v>272</v>
      </c>
      <c r="F101" s="10" t="str" cm="1">
        <f t="array" ref="F101">IF(D101="@", VLOOKUP(E101, 'ballpark factors raw'!$C$2:$E$31, {2}, FALSE), VLOOKUP(C101, 'ballpark factors raw'!$C$2:$E$31, {2}, FALSE))</f>
        <v>Rogers Centre</v>
      </c>
    </row>
    <row r="102" spans="1:6" x14ac:dyDescent="0.2">
      <c r="A102" s="33">
        <v>101</v>
      </c>
      <c r="B102" s="36" t="s">
        <v>360</v>
      </c>
      <c r="C102" s="36" t="s">
        <v>238</v>
      </c>
      <c r="D102" s="36" t="s">
        <v>431</v>
      </c>
      <c r="E102" s="42" t="s">
        <v>272</v>
      </c>
      <c r="F102" s="10" t="str" cm="1">
        <f t="array" ref="F102">IF(D102="@", VLOOKUP(E102, 'ballpark factors raw'!$C$2:$E$31, {2}, FALSE), VLOOKUP(C102, 'ballpark factors raw'!$C$2:$E$31, {2}, FALSE))</f>
        <v>Rogers Centre</v>
      </c>
    </row>
    <row r="103" spans="1:6" x14ac:dyDescent="0.2">
      <c r="A103" s="33">
        <v>102</v>
      </c>
      <c r="B103" s="36" t="s">
        <v>361</v>
      </c>
      <c r="C103" s="36" t="s">
        <v>238</v>
      </c>
      <c r="D103" s="36" t="s">
        <v>431</v>
      </c>
      <c r="E103" s="42" t="s">
        <v>272</v>
      </c>
      <c r="F103" s="10" t="str" cm="1">
        <f t="array" ref="F103">IF(D103="@", VLOOKUP(E103, 'ballpark factors raw'!$C$2:$E$31, {2}, FALSE), VLOOKUP(C103, 'ballpark factors raw'!$C$2:$E$31, {2}, FALSE))</f>
        <v>Rogers Centre</v>
      </c>
    </row>
    <row r="104" spans="1:6" x14ac:dyDescent="0.2">
      <c r="A104" s="33">
        <v>103</v>
      </c>
      <c r="B104" s="36" t="s">
        <v>362</v>
      </c>
      <c r="C104" s="36" t="s">
        <v>238</v>
      </c>
      <c r="D104" s="39"/>
      <c r="E104" s="42" t="s">
        <v>363</v>
      </c>
      <c r="F104" s="10" t="str" cm="1">
        <f t="array" ref="F104">IF(D104="@", VLOOKUP(E104, 'ballpark factors raw'!$C$2:$E$31, {2}, FALSE), VLOOKUP(C104, 'ballpark factors raw'!$C$2:$E$31, {2}, FALSE))</f>
        <v>Yankee Stadium</v>
      </c>
    </row>
    <row r="105" spans="1:6" x14ac:dyDescent="0.2">
      <c r="A105" s="33">
        <v>104</v>
      </c>
      <c r="B105" s="36" t="s">
        <v>364</v>
      </c>
      <c r="C105" s="36" t="s">
        <v>238</v>
      </c>
      <c r="D105" s="39"/>
      <c r="E105" s="42" t="s">
        <v>363</v>
      </c>
      <c r="F105" s="10" t="str" cm="1">
        <f t="array" ref="F105">IF(D105="@", VLOOKUP(E105, 'ballpark factors raw'!$C$2:$E$31, {2}, FALSE), VLOOKUP(C105, 'ballpark factors raw'!$C$2:$E$31, {2}, FALSE))</f>
        <v>Yankee Stadium</v>
      </c>
    </row>
    <row r="106" spans="1:6" x14ac:dyDescent="0.2">
      <c r="A106" s="33">
        <v>105</v>
      </c>
      <c r="B106" s="36" t="s">
        <v>365</v>
      </c>
      <c r="C106" s="36" t="s">
        <v>238</v>
      </c>
      <c r="D106" s="39"/>
      <c r="E106" s="42" t="s">
        <v>363</v>
      </c>
      <c r="F106" s="10" t="str" cm="1">
        <f t="array" ref="F106">IF(D106="@", VLOOKUP(E106, 'ballpark factors raw'!$C$2:$E$31, {2}, FALSE), VLOOKUP(C106, 'ballpark factors raw'!$C$2:$E$31, {2}, FALSE))</f>
        <v>Yankee Stadium</v>
      </c>
    </row>
    <row r="107" spans="1:6" x14ac:dyDescent="0.2">
      <c r="A107" s="33">
        <v>106</v>
      </c>
      <c r="B107" s="36" t="s">
        <v>366</v>
      </c>
      <c r="C107" s="36" t="s">
        <v>238</v>
      </c>
      <c r="D107" s="39"/>
      <c r="E107" s="42" t="s">
        <v>263</v>
      </c>
      <c r="F107" s="10" t="str" cm="1">
        <f t="array" ref="F107">IF(D107="@", VLOOKUP(E107, 'ballpark factors raw'!$C$2:$E$31, {2}, FALSE), VLOOKUP(C107, 'ballpark factors raw'!$C$2:$E$31, {2}, FALSE))</f>
        <v>Yankee Stadium</v>
      </c>
    </row>
    <row r="108" spans="1:6" x14ac:dyDescent="0.2">
      <c r="A108" s="33">
        <v>107</v>
      </c>
      <c r="B108" s="36" t="s">
        <v>367</v>
      </c>
      <c r="C108" s="36" t="s">
        <v>238</v>
      </c>
      <c r="D108" s="39"/>
      <c r="E108" s="42" t="s">
        <v>263</v>
      </c>
      <c r="F108" s="10" t="str" cm="1">
        <f t="array" ref="F108">IF(D108="@", VLOOKUP(E108, 'ballpark factors raw'!$C$2:$E$31, {2}, FALSE), VLOOKUP(C108, 'ballpark factors raw'!$C$2:$E$31, {2}, FALSE))</f>
        <v>Yankee Stadium</v>
      </c>
    </row>
    <row r="109" spans="1:6" x14ac:dyDescent="0.2">
      <c r="A109" s="33">
        <v>108</v>
      </c>
      <c r="B109" s="36" t="s">
        <v>368</v>
      </c>
      <c r="C109" s="36" t="s">
        <v>238</v>
      </c>
      <c r="D109" s="39"/>
      <c r="E109" s="42" t="s">
        <v>263</v>
      </c>
      <c r="F109" s="10" t="str" cm="1">
        <f t="array" ref="F109">IF(D109="@", VLOOKUP(E109, 'ballpark factors raw'!$C$2:$E$31, {2}, FALSE), VLOOKUP(C109, 'ballpark factors raw'!$C$2:$E$31, {2}, FALSE))</f>
        <v>Yankee Stadium</v>
      </c>
    </row>
    <row r="110" spans="1:6" x14ac:dyDescent="0.2">
      <c r="A110" s="33">
        <v>109</v>
      </c>
      <c r="B110" s="36" t="s">
        <v>369</v>
      </c>
      <c r="C110" s="36" t="s">
        <v>238</v>
      </c>
      <c r="D110" s="39"/>
      <c r="E110" s="42" t="s">
        <v>263</v>
      </c>
      <c r="F110" s="10" t="str" cm="1">
        <f t="array" ref="F110">IF(D110="@", VLOOKUP(E110, 'ballpark factors raw'!$C$2:$E$31, {2}, FALSE), VLOOKUP(C110, 'ballpark factors raw'!$C$2:$E$31, {2}, FALSE))</f>
        <v>Yankee Stadium</v>
      </c>
    </row>
    <row r="111" spans="1:6" x14ac:dyDescent="0.2">
      <c r="A111" s="33">
        <v>110</v>
      </c>
      <c r="B111" s="36" t="s">
        <v>370</v>
      </c>
      <c r="C111" s="36" t="s">
        <v>238</v>
      </c>
      <c r="D111" s="36" t="s">
        <v>431</v>
      </c>
      <c r="E111" s="42" t="s">
        <v>371</v>
      </c>
      <c r="F111" s="10" t="str" cm="1">
        <f t="array" ref="F111">IF(D111="@", VLOOKUP(E111, 'ballpark factors raw'!$C$2:$E$31, {2}, FALSE), VLOOKUP(C111, 'ballpark factors raw'!$C$2:$E$31, {2}, FALSE))</f>
        <v>loanDepot park</v>
      </c>
    </row>
    <row r="112" spans="1:6" x14ac:dyDescent="0.2">
      <c r="A112" s="33">
        <v>111</v>
      </c>
      <c r="B112" s="36" t="s">
        <v>372</v>
      </c>
      <c r="C112" s="36" t="s">
        <v>238</v>
      </c>
      <c r="D112" s="36" t="s">
        <v>431</v>
      </c>
      <c r="E112" s="42" t="s">
        <v>371</v>
      </c>
      <c r="F112" s="10" t="str" cm="1">
        <f t="array" ref="F112">IF(D112="@", VLOOKUP(E112, 'ballpark factors raw'!$C$2:$E$31, {2}, FALSE), VLOOKUP(C112, 'ballpark factors raw'!$C$2:$E$31, {2}, FALSE))</f>
        <v>loanDepot park</v>
      </c>
    </row>
    <row r="113" spans="1:6" x14ac:dyDescent="0.2">
      <c r="A113" s="33">
        <v>112</v>
      </c>
      <c r="B113" s="36" t="s">
        <v>373</v>
      </c>
      <c r="C113" s="36" t="s">
        <v>238</v>
      </c>
      <c r="D113" s="36" t="s">
        <v>431</v>
      </c>
      <c r="E113" s="42" t="s">
        <v>371</v>
      </c>
      <c r="F113" s="10" t="str" cm="1">
        <f t="array" ref="F113">IF(D113="@", VLOOKUP(E113, 'ballpark factors raw'!$C$2:$E$31, {2}, FALSE), VLOOKUP(C113, 'ballpark factors raw'!$C$2:$E$31, {2}, FALSE))</f>
        <v>loanDepot park</v>
      </c>
    </row>
    <row r="114" spans="1:6" x14ac:dyDescent="0.2">
      <c r="A114" s="33">
        <v>113</v>
      </c>
      <c r="B114" s="36" t="s">
        <v>374</v>
      </c>
      <c r="C114" s="36" t="s">
        <v>238</v>
      </c>
      <c r="D114" s="36" t="s">
        <v>431</v>
      </c>
      <c r="E114" s="42" t="s">
        <v>299</v>
      </c>
      <c r="F114" s="10" t="str" cm="1">
        <f t="array" ref="F114">IF(D114="@", VLOOKUP(E114, 'ballpark factors raw'!$C$2:$E$31, {2}, FALSE), VLOOKUP(C114, 'ballpark factors raw'!$C$2:$E$31, {2}, FALSE))</f>
        <v>Globe Life Field</v>
      </c>
    </row>
    <row r="115" spans="1:6" x14ac:dyDescent="0.2">
      <c r="A115" s="33">
        <v>114</v>
      </c>
      <c r="B115" s="36" t="s">
        <v>375</v>
      </c>
      <c r="C115" s="36" t="s">
        <v>238</v>
      </c>
      <c r="D115" s="36" t="s">
        <v>431</v>
      </c>
      <c r="E115" s="42" t="s">
        <v>299</v>
      </c>
      <c r="F115" s="10" t="str" cm="1">
        <f t="array" ref="F115">IF(D115="@", VLOOKUP(E115, 'ballpark factors raw'!$C$2:$E$31, {2}, FALSE), VLOOKUP(C115, 'ballpark factors raw'!$C$2:$E$31, {2}, FALSE))</f>
        <v>Globe Life Field</v>
      </c>
    </row>
    <row r="116" spans="1:6" x14ac:dyDescent="0.2">
      <c r="A116" s="33">
        <v>115</v>
      </c>
      <c r="B116" s="36" t="s">
        <v>376</v>
      </c>
      <c r="C116" s="36" t="s">
        <v>238</v>
      </c>
      <c r="D116" s="36" t="s">
        <v>431</v>
      </c>
      <c r="E116" s="42" t="s">
        <v>299</v>
      </c>
      <c r="F116" s="10" t="str" cm="1">
        <f t="array" ref="F116">IF(D116="@", VLOOKUP(E116, 'ballpark factors raw'!$C$2:$E$31, {2}, FALSE), VLOOKUP(C116, 'ballpark factors raw'!$C$2:$E$31, {2}, FALSE))</f>
        <v>Globe Life Field</v>
      </c>
    </row>
    <row r="117" spans="1:6" x14ac:dyDescent="0.2">
      <c r="A117" s="33">
        <v>116</v>
      </c>
      <c r="B117" s="36" t="s">
        <v>377</v>
      </c>
      <c r="C117" s="36" t="s">
        <v>238</v>
      </c>
      <c r="D117" s="39"/>
      <c r="E117" s="42" t="s">
        <v>378</v>
      </c>
      <c r="F117" s="10" t="str" cm="1">
        <f t="array" ref="F117">IF(D117="@", VLOOKUP(E117, 'ballpark factors raw'!$C$2:$E$31, {2}, FALSE), VLOOKUP(C117, 'ballpark factors raw'!$C$2:$E$31, {2}, FALSE))</f>
        <v>Yankee Stadium</v>
      </c>
    </row>
    <row r="118" spans="1:6" x14ac:dyDescent="0.2">
      <c r="A118" s="33">
        <v>117</v>
      </c>
      <c r="B118" s="36" t="s">
        <v>379</v>
      </c>
      <c r="C118" s="36" t="s">
        <v>238</v>
      </c>
      <c r="D118" s="39"/>
      <c r="E118" s="42" t="s">
        <v>378</v>
      </c>
      <c r="F118" s="10" t="str" cm="1">
        <f t="array" ref="F118">IF(D118="@", VLOOKUP(E118, 'ballpark factors raw'!$C$2:$E$31, {2}, FALSE), VLOOKUP(C118, 'ballpark factors raw'!$C$2:$E$31, {2}, FALSE))</f>
        <v>Yankee Stadium</v>
      </c>
    </row>
    <row r="119" spans="1:6" x14ac:dyDescent="0.2">
      <c r="A119" s="33">
        <v>118</v>
      </c>
      <c r="B119" s="36" t="s">
        <v>380</v>
      </c>
      <c r="C119" s="36" t="s">
        <v>238</v>
      </c>
      <c r="D119" s="39"/>
      <c r="E119" s="42" t="s">
        <v>378</v>
      </c>
      <c r="F119" s="10" t="str" cm="1">
        <f t="array" ref="F119">IF(D119="@", VLOOKUP(E119, 'ballpark factors raw'!$C$2:$E$31, {2}, FALSE), VLOOKUP(C119, 'ballpark factors raw'!$C$2:$E$31, {2}, FALSE))</f>
        <v>Yankee Stadium</v>
      </c>
    </row>
    <row r="120" spans="1:6" x14ac:dyDescent="0.2">
      <c r="A120" s="33">
        <v>119</v>
      </c>
      <c r="B120" s="36" t="s">
        <v>381</v>
      </c>
      <c r="C120" s="36" t="s">
        <v>238</v>
      </c>
      <c r="D120" s="39"/>
      <c r="E120" s="42" t="s">
        <v>382</v>
      </c>
      <c r="F120" s="10" t="str" cm="1">
        <f t="array" ref="F120">IF(D120="@", VLOOKUP(E120, 'ballpark factors raw'!$C$2:$E$31, {2}, FALSE), VLOOKUP(C120, 'ballpark factors raw'!$C$2:$E$31, {2}, FALSE))</f>
        <v>Yankee Stadium</v>
      </c>
    </row>
    <row r="121" spans="1:6" x14ac:dyDescent="0.2">
      <c r="A121" s="33">
        <v>120</v>
      </c>
      <c r="B121" s="36" t="s">
        <v>383</v>
      </c>
      <c r="C121" s="36" t="s">
        <v>238</v>
      </c>
      <c r="D121" s="39"/>
      <c r="E121" s="42" t="s">
        <v>382</v>
      </c>
      <c r="F121" s="10" t="str" cm="1">
        <f t="array" ref="F121">IF(D121="@", VLOOKUP(E121, 'ballpark factors raw'!$C$2:$E$31, {2}, FALSE), VLOOKUP(C121, 'ballpark factors raw'!$C$2:$E$31, {2}, FALSE))</f>
        <v>Yankee Stadium</v>
      </c>
    </row>
    <row r="122" spans="1:6" x14ac:dyDescent="0.2">
      <c r="A122" s="33">
        <v>121</v>
      </c>
      <c r="B122" s="36" t="s">
        <v>384</v>
      </c>
      <c r="C122" s="36" t="s">
        <v>238</v>
      </c>
      <c r="D122" s="39"/>
      <c r="E122" s="42" t="s">
        <v>382</v>
      </c>
      <c r="F122" s="10" t="str" cm="1">
        <f t="array" ref="F122">IF(D122="@", VLOOKUP(E122, 'ballpark factors raw'!$C$2:$E$31, {2}, FALSE), VLOOKUP(C122, 'ballpark factors raw'!$C$2:$E$31, {2}, FALSE))</f>
        <v>Yankee Stadium</v>
      </c>
    </row>
    <row r="123" spans="1:6" x14ac:dyDescent="0.2">
      <c r="A123" s="33">
        <v>122</v>
      </c>
      <c r="B123" s="36" t="s">
        <v>385</v>
      </c>
      <c r="C123" s="36" t="s">
        <v>238</v>
      </c>
      <c r="D123" s="36" t="s">
        <v>431</v>
      </c>
      <c r="E123" s="42" t="s">
        <v>386</v>
      </c>
      <c r="F123" s="10" t="str" cm="1">
        <f t="array" ref="F123">IF(D123="@", VLOOKUP(E123, 'ballpark factors raw'!$C$2:$E$31, {2}, FALSE), VLOOKUP(C123, 'ballpark factors raw'!$C$2:$E$31, {2}, FALSE))</f>
        <v>Busch Stadium</v>
      </c>
    </row>
    <row r="124" spans="1:6" x14ac:dyDescent="0.2">
      <c r="A124" s="33">
        <v>123</v>
      </c>
      <c r="B124" s="36" t="s">
        <v>387</v>
      </c>
      <c r="C124" s="36" t="s">
        <v>238</v>
      </c>
      <c r="D124" s="36" t="s">
        <v>431</v>
      </c>
      <c r="E124" s="42" t="s">
        <v>386</v>
      </c>
      <c r="F124" s="10" t="str" cm="1">
        <f t="array" ref="F124">IF(D124="@", VLOOKUP(E124, 'ballpark factors raw'!$C$2:$E$31, {2}, FALSE), VLOOKUP(C124, 'ballpark factors raw'!$C$2:$E$31, {2}, FALSE))</f>
        <v>Busch Stadium</v>
      </c>
    </row>
    <row r="125" spans="1:6" x14ac:dyDescent="0.2">
      <c r="A125" s="33">
        <v>124</v>
      </c>
      <c r="B125" s="36" t="s">
        <v>388</v>
      </c>
      <c r="C125" s="36" t="s">
        <v>238</v>
      </c>
      <c r="D125" s="36" t="s">
        <v>431</v>
      </c>
      <c r="E125" s="42" t="s">
        <v>386</v>
      </c>
      <c r="F125" s="10" t="str" cm="1">
        <f t="array" ref="F125">IF(D125="@", VLOOKUP(E125, 'ballpark factors raw'!$C$2:$E$31, {2}, FALSE), VLOOKUP(C125, 'ballpark factors raw'!$C$2:$E$31, {2}, FALSE))</f>
        <v>Busch Stadium</v>
      </c>
    </row>
    <row r="126" spans="1:6" x14ac:dyDescent="0.2">
      <c r="A126" s="33">
        <v>125</v>
      </c>
      <c r="B126" s="36" t="s">
        <v>389</v>
      </c>
      <c r="C126" s="36" t="s">
        <v>238</v>
      </c>
      <c r="D126" s="36" t="s">
        <v>431</v>
      </c>
      <c r="E126" s="42" t="s">
        <v>263</v>
      </c>
      <c r="F126" s="10" t="str" cm="1">
        <f t="array" ref="F126">IF(D126="@", VLOOKUP(E126, 'ballpark factors raw'!$C$2:$E$31, {2}, FALSE), VLOOKUP(C126, 'ballpark factors raw'!$C$2:$E$31, {2}, FALSE))</f>
        <v>George M. Steinbrenner Field</v>
      </c>
    </row>
    <row r="127" spans="1:6" x14ac:dyDescent="0.2">
      <c r="A127" s="33">
        <v>126</v>
      </c>
      <c r="B127" s="36" t="s">
        <v>390</v>
      </c>
      <c r="C127" s="36" t="s">
        <v>238</v>
      </c>
      <c r="D127" s="36" t="s">
        <v>431</v>
      </c>
      <c r="E127" s="42" t="s">
        <v>263</v>
      </c>
      <c r="F127" s="10" t="str" cm="1">
        <f t="array" ref="F127">IF(D127="@", VLOOKUP(E127, 'ballpark factors raw'!$C$2:$E$31, {2}, FALSE), VLOOKUP(C127, 'ballpark factors raw'!$C$2:$E$31, {2}, FALSE))</f>
        <v>George M. Steinbrenner Field</v>
      </c>
    </row>
    <row r="128" spans="1:6" x14ac:dyDescent="0.2">
      <c r="A128" s="33">
        <v>127</v>
      </c>
      <c r="B128" s="36" t="s">
        <v>391</v>
      </c>
      <c r="C128" s="36" t="s">
        <v>238</v>
      </c>
      <c r="D128" s="39"/>
      <c r="E128" s="42" t="s">
        <v>318</v>
      </c>
      <c r="F128" s="10" t="str" cm="1">
        <f t="array" ref="F128">IF(D128="@", VLOOKUP(E128, 'ballpark factors raw'!$C$2:$E$31, {2}, FALSE), VLOOKUP(C128, 'ballpark factors raw'!$C$2:$E$31, {2}, FALSE))</f>
        <v>Yankee Stadium</v>
      </c>
    </row>
    <row r="129" spans="1:6" x14ac:dyDescent="0.2">
      <c r="A129" s="33">
        <v>128</v>
      </c>
      <c r="B129" s="36" t="s">
        <v>392</v>
      </c>
      <c r="C129" s="36" t="s">
        <v>238</v>
      </c>
      <c r="D129" s="39"/>
      <c r="E129" s="42" t="s">
        <v>318</v>
      </c>
      <c r="F129" s="10" t="str" cm="1">
        <f t="array" ref="F129">IF(D129="@", VLOOKUP(E129, 'ballpark factors raw'!$C$2:$E$31, {2}, FALSE), VLOOKUP(C129, 'ballpark factors raw'!$C$2:$E$31, {2}, FALSE))</f>
        <v>Yankee Stadium</v>
      </c>
    </row>
    <row r="130" spans="1:6" x14ac:dyDescent="0.2">
      <c r="A130" s="33">
        <v>129</v>
      </c>
      <c r="B130" s="36" t="s">
        <v>393</v>
      </c>
      <c r="C130" s="36" t="s">
        <v>238</v>
      </c>
      <c r="D130" s="39"/>
      <c r="E130" s="42" t="s">
        <v>318</v>
      </c>
      <c r="F130" s="10" t="str" cm="1">
        <f t="array" ref="F130">IF(D130="@", VLOOKUP(E130, 'ballpark factors raw'!$C$2:$E$31, {2}, FALSE), VLOOKUP(C130, 'ballpark factors raw'!$C$2:$E$31, {2}, FALSE))</f>
        <v>Yankee Stadium</v>
      </c>
    </row>
    <row r="131" spans="1:6" x14ac:dyDescent="0.2">
      <c r="A131" s="33">
        <v>130</v>
      </c>
      <c r="B131" s="36" t="s">
        <v>394</v>
      </c>
      <c r="C131" s="36" t="s">
        <v>238</v>
      </c>
      <c r="D131" s="39"/>
      <c r="E131" s="42" t="s">
        <v>318</v>
      </c>
      <c r="F131" s="10" t="str" cm="1">
        <f t="array" ref="F131">IF(D131="@", VLOOKUP(E131, 'ballpark factors raw'!$C$2:$E$31, {2}, FALSE), VLOOKUP(C131, 'ballpark factors raw'!$C$2:$E$31, {2}, FALSE))</f>
        <v>Yankee Stadium</v>
      </c>
    </row>
    <row r="132" spans="1:6" x14ac:dyDescent="0.2">
      <c r="A132" s="33">
        <v>131</v>
      </c>
      <c r="B132" s="36" t="s">
        <v>395</v>
      </c>
      <c r="C132" s="36" t="s">
        <v>238</v>
      </c>
      <c r="D132" s="39"/>
      <c r="E132" s="42" t="s">
        <v>396</v>
      </c>
      <c r="F132" s="10" t="str" cm="1">
        <f t="array" ref="F132">IF(D132="@", VLOOKUP(E132, 'ballpark factors raw'!$C$2:$E$31, {2}, FALSE), VLOOKUP(C132, 'ballpark factors raw'!$C$2:$E$31, {2}, FALSE))</f>
        <v>Yankee Stadium</v>
      </c>
    </row>
    <row r="133" spans="1:6" x14ac:dyDescent="0.2">
      <c r="A133" s="33">
        <v>132</v>
      </c>
      <c r="B133" s="36" t="s">
        <v>397</v>
      </c>
      <c r="C133" s="36" t="s">
        <v>238</v>
      </c>
      <c r="D133" s="39"/>
      <c r="E133" s="42" t="s">
        <v>396</v>
      </c>
      <c r="F133" s="10" t="str" cm="1">
        <f t="array" ref="F133">IF(D133="@", VLOOKUP(E133, 'ballpark factors raw'!$C$2:$E$31, {2}, FALSE), VLOOKUP(C133, 'ballpark factors raw'!$C$2:$E$31, {2}, FALSE))</f>
        <v>Yankee Stadium</v>
      </c>
    </row>
    <row r="134" spans="1:6" x14ac:dyDescent="0.2">
      <c r="A134" s="33">
        <v>133</v>
      </c>
      <c r="B134" s="36" t="s">
        <v>398</v>
      </c>
      <c r="C134" s="36" t="s">
        <v>238</v>
      </c>
      <c r="D134" s="39"/>
      <c r="E134" s="42" t="s">
        <v>396</v>
      </c>
      <c r="F134" s="10" t="str" cm="1">
        <f t="array" ref="F134">IF(D134="@", VLOOKUP(E134, 'ballpark factors raw'!$C$2:$E$31, {2}, FALSE), VLOOKUP(C134, 'ballpark factors raw'!$C$2:$E$31, {2}, FALSE))</f>
        <v>Yankee Stadium</v>
      </c>
    </row>
    <row r="135" spans="1:6" x14ac:dyDescent="0.2">
      <c r="A135" s="33">
        <v>134</v>
      </c>
      <c r="B135" s="36" t="s">
        <v>399</v>
      </c>
      <c r="C135" s="36" t="s">
        <v>238</v>
      </c>
      <c r="D135" s="36" t="s">
        <v>431</v>
      </c>
      <c r="E135" s="42" t="s">
        <v>400</v>
      </c>
      <c r="F135" s="10" t="str" cm="1">
        <f t="array" ref="F135">IF(D135="@", VLOOKUP(E135, 'ballpark factors raw'!$C$2:$E$31, {2}, FALSE), VLOOKUP(C135, 'ballpark factors raw'!$C$2:$E$31, {2}, FALSE))</f>
        <v>Rate Field</v>
      </c>
    </row>
    <row r="136" spans="1:6" x14ac:dyDescent="0.2">
      <c r="A136" s="33">
        <v>135</v>
      </c>
      <c r="B136" s="36" t="s">
        <v>401</v>
      </c>
      <c r="C136" s="36" t="s">
        <v>238</v>
      </c>
      <c r="D136" s="36" t="s">
        <v>431</v>
      </c>
      <c r="E136" s="42" t="s">
        <v>400</v>
      </c>
      <c r="F136" s="10" t="str" cm="1">
        <f t="array" ref="F136">IF(D136="@", VLOOKUP(E136, 'ballpark factors raw'!$C$2:$E$31, {2}, FALSE), VLOOKUP(C136, 'ballpark factors raw'!$C$2:$E$31, {2}, FALSE))</f>
        <v>Rate Field</v>
      </c>
    </row>
    <row r="137" spans="1:6" x14ac:dyDescent="0.2">
      <c r="A137" s="33">
        <v>136</v>
      </c>
      <c r="B137" s="36" t="s">
        <v>402</v>
      </c>
      <c r="C137" s="36" t="s">
        <v>238</v>
      </c>
      <c r="D137" s="36" t="s">
        <v>431</v>
      </c>
      <c r="E137" s="42" t="s">
        <v>400</v>
      </c>
      <c r="F137" s="10" t="str" cm="1">
        <f t="array" ref="F137">IF(D137="@", VLOOKUP(E137, 'ballpark factors raw'!$C$2:$E$31, {2}, FALSE), VLOOKUP(C137, 'ballpark factors raw'!$C$2:$E$31, {2}, FALSE))</f>
        <v>Rate Field</v>
      </c>
    </row>
    <row r="138" spans="1:6" x14ac:dyDescent="0.2">
      <c r="A138" s="33">
        <v>137</v>
      </c>
      <c r="B138" s="36" t="s">
        <v>403</v>
      </c>
      <c r="C138" s="36" t="s">
        <v>238</v>
      </c>
      <c r="D138" s="36" t="s">
        <v>431</v>
      </c>
      <c r="E138" s="42" t="s">
        <v>400</v>
      </c>
      <c r="F138" s="10" t="str" cm="1">
        <f t="array" ref="F138">IF(D138="@", VLOOKUP(E138, 'ballpark factors raw'!$C$2:$E$31, {2}, FALSE), VLOOKUP(C138, 'ballpark factors raw'!$C$2:$E$31, {2}, FALSE))</f>
        <v>Rate Field</v>
      </c>
    </row>
    <row r="139" spans="1:6" x14ac:dyDescent="0.2">
      <c r="A139" s="33">
        <v>138</v>
      </c>
      <c r="B139" s="36" t="s">
        <v>404</v>
      </c>
      <c r="C139" s="36" t="s">
        <v>238</v>
      </c>
      <c r="D139" s="36" t="s">
        <v>431</v>
      </c>
      <c r="E139" s="42" t="s">
        <v>378</v>
      </c>
      <c r="F139" s="10" t="str" cm="1">
        <f t="array" ref="F139">IF(D139="@", VLOOKUP(E139, 'ballpark factors raw'!$C$2:$E$31, {2}, FALSE), VLOOKUP(C139, 'ballpark factors raw'!$C$2:$E$31, {2}, FALSE))</f>
        <v>Daikin Park</v>
      </c>
    </row>
    <row r="140" spans="1:6" x14ac:dyDescent="0.2">
      <c r="A140" s="33">
        <v>139</v>
      </c>
      <c r="B140" s="36" t="s">
        <v>405</v>
      </c>
      <c r="C140" s="36" t="s">
        <v>238</v>
      </c>
      <c r="D140" s="36" t="s">
        <v>431</v>
      </c>
      <c r="E140" s="42" t="s">
        <v>378</v>
      </c>
      <c r="F140" s="10" t="str" cm="1">
        <f t="array" ref="F140">IF(D140="@", VLOOKUP(E140, 'ballpark factors raw'!$C$2:$E$31, {2}, FALSE), VLOOKUP(C140, 'ballpark factors raw'!$C$2:$E$31, {2}, FALSE))</f>
        <v>Daikin Park</v>
      </c>
    </row>
    <row r="141" spans="1:6" x14ac:dyDescent="0.2">
      <c r="A141" s="33">
        <v>140</v>
      </c>
      <c r="B141" s="36" t="s">
        <v>406</v>
      </c>
      <c r="C141" s="36" t="s">
        <v>238</v>
      </c>
      <c r="D141" s="36" t="s">
        <v>431</v>
      </c>
      <c r="E141" s="42" t="s">
        <v>378</v>
      </c>
      <c r="F141" s="10" t="str" cm="1">
        <f t="array" ref="F141">IF(D141="@", VLOOKUP(E141, 'ballpark factors raw'!$C$2:$E$31, {2}, FALSE), VLOOKUP(C141, 'ballpark factors raw'!$C$2:$E$31, {2}, FALSE))</f>
        <v>Daikin Park</v>
      </c>
    </row>
    <row r="142" spans="1:6" x14ac:dyDescent="0.2">
      <c r="A142" s="33">
        <v>141</v>
      </c>
      <c r="B142" s="36" t="s">
        <v>407</v>
      </c>
      <c r="C142" s="36" t="s">
        <v>238</v>
      </c>
      <c r="D142" s="39"/>
      <c r="E142" s="42" t="s">
        <v>272</v>
      </c>
      <c r="F142" s="10" t="str" cm="1">
        <f t="array" ref="F142">IF(D142="@", VLOOKUP(E142, 'ballpark factors raw'!$C$2:$E$31, {2}, FALSE), VLOOKUP(C142, 'ballpark factors raw'!$C$2:$E$31, {2}, FALSE))</f>
        <v>Yankee Stadium</v>
      </c>
    </row>
    <row r="143" spans="1:6" x14ac:dyDescent="0.2">
      <c r="A143" s="33">
        <v>142</v>
      </c>
      <c r="B143" s="36" t="s">
        <v>408</v>
      </c>
      <c r="C143" s="36" t="s">
        <v>238</v>
      </c>
      <c r="D143" s="39"/>
      <c r="E143" s="42" t="s">
        <v>272</v>
      </c>
      <c r="F143" s="10" t="str" cm="1">
        <f t="array" ref="F143">IF(D143="@", VLOOKUP(E143, 'ballpark factors raw'!$C$2:$E$31, {2}, FALSE), VLOOKUP(C143, 'ballpark factors raw'!$C$2:$E$31, {2}, FALSE))</f>
        <v>Yankee Stadium</v>
      </c>
    </row>
    <row r="144" spans="1:6" x14ac:dyDescent="0.2">
      <c r="A144" s="33">
        <v>143</v>
      </c>
      <c r="B144" s="36" t="s">
        <v>409</v>
      </c>
      <c r="C144" s="36" t="s">
        <v>238</v>
      </c>
      <c r="D144" s="39"/>
      <c r="E144" s="42" t="s">
        <v>272</v>
      </c>
      <c r="F144" s="10" t="str" cm="1">
        <f t="array" ref="F144">IF(D144="@", VLOOKUP(E144, 'ballpark factors raw'!$C$2:$E$31, {2}, FALSE), VLOOKUP(C144, 'ballpark factors raw'!$C$2:$E$31, {2}, FALSE))</f>
        <v>Yankee Stadium</v>
      </c>
    </row>
    <row r="145" spans="1:6" x14ac:dyDescent="0.2">
      <c r="A145" s="33">
        <v>144</v>
      </c>
      <c r="B145" s="36" t="s">
        <v>410</v>
      </c>
      <c r="C145" s="36" t="s">
        <v>238</v>
      </c>
      <c r="D145" s="39"/>
      <c r="E145" s="42" t="s">
        <v>251</v>
      </c>
      <c r="F145" s="10" t="str" cm="1">
        <f t="array" ref="F145">IF(D145="@", VLOOKUP(E145, 'ballpark factors raw'!$C$2:$E$31, {2}, FALSE), VLOOKUP(C145, 'ballpark factors raw'!$C$2:$E$31, {2}, FALSE))</f>
        <v>Yankee Stadium</v>
      </c>
    </row>
    <row r="146" spans="1:6" x14ac:dyDescent="0.2">
      <c r="A146" s="33">
        <v>145</v>
      </c>
      <c r="B146" s="36" t="s">
        <v>411</v>
      </c>
      <c r="C146" s="36" t="s">
        <v>238</v>
      </c>
      <c r="D146" s="39"/>
      <c r="E146" s="42" t="s">
        <v>251</v>
      </c>
      <c r="F146" s="10" t="str" cm="1">
        <f t="array" ref="F146">IF(D146="@", VLOOKUP(E146, 'ballpark factors raw'!$C$2:$E$31, {2}, FALSE), VLOOKUP(C146, 'ballpark factors raw'!$C$2:$E$31, {2}, FALSE))</f>
        <v>Yankee Stadium</v>
      </c>
    </row>
    <row r="147" spans="1:6" x14ac:dyDescent="0.2">
      <c r="A147" s="33">
        <v>146</v>
      </c>
      <c r="B147" s="36" t="s">
        <v>412</v>
      </c>
      <c r="C147" s="36" t="s">
        <v>238</v>
      </c>
      <c r="D147" s="39"/>
      <c r="E147" s="42" t="s">
        <v>251</v>
      </c>
      <c r="F147" s="10" t="str" cm="1">
        <f t="array" ref="F147">IF(D147="@", VLOOKUP(E147, 'ballpark factors raw'!$C$2:$E$31, {2}, FALSE), VLOOKUP(C147, 'ballpark factors raw'!$C$2:$E$31, {2}, FALSE))</f>
        <v>Yankee Stadium</v>
      </c>
    </row>
    <row r="148" spans="1:6" x14ac:dyDescent="0.2">
      <c r="A148" s="33">
        <v>147</v>
      </c>
      <c r="B148" s="36" t="s">
        <v>413</v>
      </c>
      <c r="C148" s="36" t="s">
        <v>238</v>
      </c>
      <c r="D148" s="36" t="s">
        <v>431</v>
      </c>
      <c r="E148" s="42" t="s">
        <v>318</v>
      </c>
      <c r="F148" s="10" t="str" cm="1">
        <f t="array" ref="F148">IF(D148="@", VLOOKUP(E148, 'ballpark factors raw'!$C$2:$E$31, {2}, FALSE), VLOOKUP(C148, 'ballpark factors raw'!$C$2:$E$31, {2}, FALSE))</f>
        <v>Fenway Park</v>
      </c>
    </row>
    <row r="149" spans="1:6" x14ac:dyDescent="0.2">
      <c r="A149" s="33">
        <v>148</v>
      </c>
      <c r="B149" s="36" t="s">
        <v>414</v>
      </c>
      <c r="C149" s="36" t="s">
        <v>238</v>
      </c>
      <c r="D149" s="36" t="s">
        <v>431</v>
      </c>
      <c r="E149" s="42" t="s">
        <v>318</v>
      </c>
      <c r="F149" s="10" t="str" cm="1">
        <f t="array" ref="F149">IF(D149="@", VLOOKUP(E149, 'ballpark factors raw'!$C$2:$E$31, {2}, FALSE), VLOOKUP(C149, 'ballpark factors raw'!$C$2:$E$31, {2}, FALSE))</f>
        <v>Fenway Park</v>
      </c>
    </row>
    <row r="150" spans="1:6" x14ac:dyDescent="0.2">
      <c r="A150" s="33">
        <v>149</v>
      </c>
      <c r="B150" s="36" t="s">
        <v>415</v>
      </c>
      <c r="C150" s="36" t="s">
        <v>238</v>
      </c>
      <c r="D150" s="36" t="s">
        <v>431</v>
      </c>
      <c r="E150" s="42" t="s">
        <v>318</v>
      </c>
      <c r="F150" s="10" t="str" cm="1">
        <f t="array" ref="F150">IF(D150="@", VLOOKUP(E150, 'ballpark factors raw'!$C$2:$E$31, {2}, FALSE), VLOOKUP(C150, 'ballpark factors raw'!$C$2:$E$31, {2}, FALSE))</f>
        <v>Fenway Park</v>
      </c>
    </row>
    <row r="151" spans="1:6" x14ac:dyDescent="0.2">
      <c r="A151" s="33">
        <v>150</v>
      </c>
      <c r="B151" s="36" t="s">
        <v>416</v>
      </c>
      <c r="C151" s="36" t="s">
        <v>238</v>
      </c>
      <c r="D151" s="36" t="s">
        <v>431</v>
      </c>
      <c r="E151" s="42" t="s">
        <v>382</v>
      </c>
      <c r="F151" s="10" t="str" cm="1">
        <f t="array" ref="F151">IF(D151="@", VLOOKUP(E151, 'ballpark factors raw'!$C$2:$E$31, {2}, FALSE), VLOOKUP(C151, 'ballpark factors raw'!$C$2:$E$31, {2}, FALSE))</f>
        <v>Target Field</v>
      </c>
    </row>
    <row r="152" spans="1:6" x14ac:dyDescent="0.2">
      <c r="A152" s="33">
        <v>151</v>
      </c>
      <c r="B152" s="36" t="s">
        <v>417</v>
      </c>
      <c r="C152" s="36" t="s">
        <v>238</v>
      </c>
      <c r="D152" s="36" t="s">
        <v>431</v>
      </c>
      <c r="E152" s="42" t="s">
        <v>382</v>
      </c>
      <c r="F152" s="10" t="str" cm="1">
        <f t="array" ref="F152">IF(D152="@", VLOOKUP(E152, 'ballpark factors raw'!$C$2:$E$31, {2}, FALSE), VLOOKUP(C152, 'ballpark factors raw'!$C$2:$E$31, {2}, FALSE))</f>
        <v>Target Field</v>
      </c>
    </row>
    <row r="153" spans="1:6" x14ac:dyDescent="0.2">
      <c r="A153" s="33">
        <v>152</v>
      </c>
      <c r="B153" s="36" t="s">
        <v>418</v>
      </c>
      <c r="C153" s="36" t="s">
        <v>238</v>
      </c>
      <c r="D153" s="36" t="s">
        <v>431</v>
      </c>
      <c r="E153" s="42" t="s">
        <v>382</v>
      </c>
      <c r="F153" s="10" t="str" cm="1">
        <f t="array" ref="F153">IF(D153="@", VLOOKUP(E153, 'ballpark factors raw'!$C$2:$E$31, {2}, FALSE), VLOOKUP(C153, 'ballpark factors raw'!$C$2:$E$31, {2}, FALSE))</f>
        <v>Target Field</v>
      </c>
    </row>
    <row r="154" spans="1:6" x14ac:dyDescent="0.2">
      <c r="A154" s="33">
        <v>153</v>
      </c>
      <c r="B154" s="36" t="s">
        <v>419</v>
      </c>
      <c r="C154" s="36" t="s">
        <v>238</v>
      </c>
      <c r="D154" s="36" t="s">
        <v>431</v>
      </c>
      <c r="E154" s="42" t="s">
        <v>276</v>
      </c>
      <c r="F154" s="10" t="str" cm="1">
        <f t="array" ref="F154">IF(D154="@", VLOOKUP(E154, 'ballpark factors raw'!$C$2:$E$31, {2}, FALSE), VLOOKUP(C154, 'ballpark factors raw'!$C$2:$E$31, {2}, FALSE))</f>
        <v>Oriole Park at Camden Yards</v>
      </c>
    </row>
    <row r="155" spans="1:6" x14ac:dyDescent="0.2">
      <c r="A155" s="33">
        <v>154</v>
      </c>
      <c r="B155" s="36" t="s">
        <v>420</v>
      </c>
      <c r="C155" s="36" t="s">
        <v>238</v>
      </c>
      <c r="D155" s="36" t="s">
        <v>431</v>
      </c>
      <c r="E155" s="42" t="s">
        <v>276</v>
      </c>
      <c r="F155" s="10" t="str" cm="1">
        <f t="array" ref="F155">IF(D155="@", VLOOKUP(E155, 'ballpark factors raw'!$C$2:$E$31, {2}, FALSE), VLOOKUP(C155, 'ballpark factors raw'!$C$2:$E$31, {2}, FALSE))</f>
        <v>Oriole Park at Camden Yards</v>
      </c>
    </row>
    <row r="156" spans="1:6" x14ac:dyDescent="0.2">
      <c r="A156" s="33">
        <v>155</v>
      </c>
      <c r="B156" s="36" t="s">
        <v>421</v>
      </c>
      <c r="C156" s="36" t="s">
        <v>238</v>
      </c>
      <c r="D156" s="36" t="s">
        <v>431</v>
      </c>
      <c r="E156" s="42" t="s">
        <v>276</v>
      </c>
      <c r="F156" s="10" t="str" cm="1">
        <f t="array" ref="F156">IF(D156="@", VLOOKUP(E156, 'ballpark factors raw'!$C$2:$E$31, {2}, FALSE), VLOOKUP(C156, 'ballpark factors raw'!$C$2:$E$31, {2}, FALSE))</f>
        <v>Oriole Park at Camden Yards</v>
      </c>
    </row>
    <row r="157" spans="1:6" x14ac:dyDescent="0.2">
      <c r="A157" s="33">
        <v>156</v>
      </c>
      <c r="B157" s="36" t="s">
        <v>422</v>
      </c>
      <c r="C157" s="36" t="s">
        <v>238</v>
      </c>
      <c r="D157" s="36" t="s">
        <v>431</v>
      </c>
      <c r="E157" s="42" t="s">
        <v>276</v>
      </c>
      <c r="F157" s="10" t="str" cm="1">
        <f t="array" ref="F157">IF(D157="@", VLOOKUP(E157, 'ballpark factors raw'!$C$2:$E$31, {2}, FALSE), VLOOKUP(C157, 'ballpark factors raw'!$C$2:$E$31, {2}, FALSE))</f>
        <v>Oriole Park at Camden Yards</v>
      </c>
    </row>
    <row r="158" spans="1:6" x14ac:dyDescent="0.2">
      <c r="A158" s="33">
        <v>157</v>
      </c>
      <c r="B158" s="36" t="s">
        <v>423</v>
      </c>
      <c r="C158" s="36" t="s">
        <v>238</v>
      </c>
      <c r="D158" s="39"/>
      <c r="E158" s="42" t="s">
        <v>400</v>
      </c>
      <c r="F158" s="10" t="str" cm="1">
        <f t="array" ref="F158">IF(D158="@", VLOOKUP(E158, 'ballpark factors raw'!$C$2:$E$31, {2}, FALSE), VLOOKUP(C158, 'ballpark factors raw'!$C$2:$E$31, {2}, FALSE))</f>
        <v>Yankee Stadium</v>
      </c>
    </row>
    <row r="159" spans="1:6" x14ac:dyDescent="0.2">
      <c r="A159" s="33">
        <v>158</v>
      </c>
      <c r="B159" s="36" t="s">
        <v>424</v>
      </c>
      <c r="C159" s="36" t="s">
        <v>238</v>
      </c>
      <c r="D159" s="39"/>
      <c r="E159" s="42" t="s">
        <v>400</v>
      </c>
      <c r="F159" s="10" t="str" cm="1">
        <f t="array" ref="F159">IF(D159="@", VLOOKUP(E159, 'ballpark factors raw'!$C$2:$E$31, {2}, FALSE), VLOOKUP(C159, 'ballpark factors raw'!$C$2:$E$31, {2}, FALSE))</f>
        <v>Yankee Stadium</v>
      </c>
    </row>
    <row r="160" spans="1:6" x14ac:dyDescent="0.2">
      <c r="A160" s="33">
        <v>159</v>
      </c>
      <c r="B160" s="36" t="s">
        <v>425</v>
      </c>
      <c r="C160" s="36" t="s">
        <v>238</v>
      </c>
      <c r="D160" s="39"/>
      <c r="E160" s="42" t="s">
        <v>400</v>
      </c>
      <c r="F160" s="10" t="str" cm="1">
        <f t="array" ref="F160">IF(D160="@", VLOOKUP(E160, 'ballpark factors raw'!$C$2:$E$31, {2}, FALSE), VLOOKUP(C160, 'ballpark factors raw'!$C$2:$E$31, {2}, FALSE))</f>
        <v>Yankee Stadium</v>
      </c>
    </row>
    <row r="161" spans="1:6" x14ac:dyDescent="0.2">
      <c r="A161" s="33">
        <v>160</v>
      </c>
      <c r="B161" s="36" t="s">
        <v>426</v>
      </c>
      <c r="C161" s="36" t="s">
        <v>238</v>
      </c>
      <c r="D161" s="39"/>
      <c r="E161" s="42" t="s">
        <v>276</v>
      </c>
      <c r="F161" s="10" t="str" cm="1">
        <f t="array" ref="F161">IF(D161="@", VLOOKUP(E161, 'ballpark factors raw'!$C$2:$E$31, {2}, FALSE), VLOOKUP(C161, 'ballpark factors raw'!$C$2:$E$31, {2}, FALSE))</f>
        <v>Yankee Stadium</v>
      </c>
    </row>
    <row r="162" spans="1:6" x14ac:dyDescent="0.2">
      <c r="A162" s="33">
        <v>161</v>
      </c>
      <c r="B162" s="36" t="s">
        <v>427</v>
      </c>
      <c r="C162" s="36" t="s">
        <v>238</v>
      </c>
      <c r="D162" s="39"/>
      <c r="E162" s="42" t="s">
        <v>276</v>
      </c>
      <c r="F162" s="10" t="str" cm="1">
        <f t="array" ref="F162">IF(D162="@", VLOOKUP(E162, 'ballpark factors raw'!$C$2:$E$31, {2}, FALSE), VLOOKUP(C162, 'ballpark factors raw'!$C$2:$E$31, {2}, FALSE))</f>
        <v>Yankee Stadium</v>
      </c>
    </row>
    <row r="163" spans="1:6" x14ac:dyDescent="0.2">
      <c r="A163" s="33">
        <v>162</v>
      </c>
      <c r="B163" s="36" t="s">
        <v>428</v>
      </c>
      <c r="C163" s="36" t="s">
        <v>238</v>
      </c>
      <c r="D163" s="39"/>
      <c r="E163" s="42" t="s">
        <v>276</v>
      </c>
      <c r="F163" s="11" t="str" cm="1">
        <f t="array" ref="F163">IF(D163="@", VLOOKUP(E163, 'ballpark factors raw'!$C$2:$E$31, {2}, FALSE), VLOOKUP(C163, 'ballpark factors raw'!$C$2:$E$31, {2}, FALSE))</f>
        <v>Yankee Stadium</v>
      </c>
    </row>
    <row r="164" spans="1:6" x14ac:dyDescent="0.2">
      <c r="B164" s="72"/>
    </row>
  </sheetData>
  <mergeCells count="1">
    <mergeCell ref="M4:N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7D31-15AA-BB46-AFB4-F98C6F5C66A0}">
  <dimension ref="A1:F163"/>
  <sheetViews>
    <sheetView zoomScale="132" workbookViewId="0">
      <selection activeCell="H157" sqref="H157"/>
    </sheetView>
  </sheetViews>
  <sheetFormatPr baseColWidth="10" defaultRowHeight="16" x14ac:dyDescent="0.2"/>
  <cols>
    <col min="1" max="1" width="4.33203125" bestFit="1" customWidth="1"/>
    <col min="2" max="2" width="15.33203125" bestFit="1" customWidth="1"/>
    <col min="3" max="3" width="3.83203125" bestFit="1" customWidth="1"/>
    <col min="4" max="4" width="2.5" bestFit="1" customWidth="1"/>
    <col min="5" max="5" width="4.5" bestFit="1" customWidth="1"/>
    <col min="6" max="6" width="24.83203125" bestFit="1" customWidth="1"/>
  </cols>
  <sheetData>
    <row r="1" spans="1:6" x14ac:dyDescent="0.2">
      <c r="A1" s="99" t="s">
        <v>233</v>
      </c>
      <c r="B1" s="99" t="s">
        <v>234</v>
      </c>
      <c r="C1" s="99" t="s">
        <v>235</v>
      </c>
      <c r="D1" s="99"/>
      <c r="E1" s="99" t="s">
        <v>236</v>
      </c>
      <c r="F1" s="99" t="s">
        <v>173</v>
      </c>
    </row>
    <row r="2" spans="1:6" x14ac:dyDescent="0.2">
      <c r="A2" s="98">
        <v>1</v>
      </c>
      <c r="B2" s="71" t="s">
        <v>633</v>
      </c>
      <c r="C2" s="71" t="s">
        <v>238</v>
      </c>
      <c r="D2" s="71" t="s">
        <v>431</v>
      </c>
      <c r="E2" s="71" t="s">
        <v>378</v>
      </c>
      <c r="F2" t="str" cm="1">
        <f t="array" ref="F2">IF(D2="@", VLOOKUP(E2, 'ballpark factors raw'!$C$2:$E$31, {2}, FALSE), VLOOKUP(C2, 'ballpark factors raw'!$C$2:$E$31, {2}, FALSE))</f>
        <v>Daikin Park</v>
      </c>
    </row>
    <row r="3" spans="1:6" x14ac:dyDescent="0.2">
      <c r="A3" s="98">
        <v>2</v>
      </c>
      <c r="B3" s="71" t="s">
        <v>634</v>
      </c>
      <c r="C3" s="71" t="s">
        <v>238</v>
      </c>
      <c r="D3" s="71" t="s">
        <v>431</v>
      </c>
      <c r="E3" s="71" t="s">
        <v>378</v>
      </c>
      <c r="F3" t="str" cm="1">
        <f t="array" ref="F3">IF(D3="@", VLOOKUP(E3, 'ballpark factors raw'!$C$2:$E$31, {2}, FALSE), VLOOKUP(C3, 'ballpark factors raw'!$C$2:$E$31, {2}, FALSE))</f>
        <v>Daikin Park</v>
      </c>
    </row>
    <row r="4" spans="1:6" x14ac:dyDescent="0.2">
      <c r="A4" s="98">
        <v>3</v>
      </c>
      <c r="B4" s="71" t="s">
        <v>635</v>
      </c>
      <c r="C4" s="71" t="s">
        <v>238</v>
      </c>
      <c r="D4" s="71" t="s">
        <v>431</v>
      </c>
      <c r="E4" s="71" t="s">
        <v>378</v>
      </c>
      <c r="F4" t="str" cm="1">
        <f t="array" ref="F4">IF(D4="@", VLOOKUP(E4, 'ballpark factors raw'!$C$2:$E$31, {2}, FALSE), VLOOKUP(C4, 'ballpark factors raw'!$C$2:$E$31, {2}, FALSE))</f>
        <v>Daikin Park</v>
      </c>
    </row>
    <row r="5" spans="1:6" x14ac:dyDescent="0.2">
      <c r="A5" s="98">
        <v>4</v>
      </c>
      <c r="B5" s="71" t="s">
        <v>636</v>
      </c>
      <c r="C5" s="71" t="s">
        <v>238</v>
      </c>
      <c r="D5" s="71" t="s">
        <v>431</v>
      </c>
      <c r="E5" s="71" t="s">
        <v>378</v>
      </c>
      <c r="F5" t="str" cm="1">
        <f t="array" ref="F5">IF(D5="@", VLOOKUP(E5, 'ballpark factors raw'!$C$2:$E$31, {2}, FALSE), VLOOKUP(C5, 'ballpark factors raw'!$C$2:$E$31, {2}, FALSE))</f>
        <v>Daikin Park</v>
      </c>
    </row>
    <row r="6" spans="1:6" x14ac:dyDescent="0.2">
      <c r="A6" s="98">
        <v>5</v>
      </c>
      <c r="B6" s="71" t="s">
        <v>637</v>
      </c>
      <c r="C6" s="71" t="s">
        <v>238</v>
      </c>
      <c r="D6" s="71" t="s">
        <v>431</v>
      </c>
      <c r="E6" s="71" t="s">
        <v>243</v>
      </c>
      <c r="F6" t="str" cm="1">
        <f t="array" ref="F6">IF(D6="@", VLOOKUP(E6, 'ballpark factors raw'!$C$2:$E$31, {2}, FALSE), VLOOKUP(C6, 'ballpark factors raw'!$C$2:$E$31, {2}, FALSE))</f>
        <v>Chase Field</v>
      </c>
    </row>
    <row r="7" spans="1:6" x14ac:dyDescent="0.2">
      <c r="A7" s="98">
        <v>6</v>
      </c>
      <c r="B7" s="71" t="s">
        <v>638</v>
      </c>
      <c r="C7" s="71" t="s">
        <v>238</v>
      </c>
      <c r="D7" s="71" t="s">
        <v>431</v>
      </c>
      <c r="E7" s="71" t="s">
        <v>243</v>
      </c>
      <c r="F7" t="str" cm="1">
        <f t="array" ref="F7">IF(D7="@", VLOOKUP(E7, 'ballpark factors raw'!$C$2:$E$31, {2}, FALSE), VLOOKUP(C7, 'ballpark factors raw'!$C$2:$E$31, {2}, FALSE))</f>
        <v>Chase Field</v>
      </c>
    </row>
    <row r="8" spans="1:6" x14ac:dyDescent="0.2">
      <c r="A8" s="98">
        <v>7</v>
      </c>
      <c r="B8" s="71" t="s">
        <v>639</v>
      </c>
      <c r="C8" s="71" t="s">
        <v>238</v>
      </c>
      <c r="D8" s="71" t="s">
        <v>431</v>
      </c>
      <c r="E8" s="71" t="s">
        <v>243</v>
      </c>
      <c r="F8" t="str" cm="1">
        <f t="array" ref="F8">IF(D8="@", VLOOKUP(E8, 'ballpark factors raw'!$C$2:$E$31, {2}, FALSE), VLOOKUP(C8, 'ballpark factors raw'!$C$2:$E$31, {2}, FALSE))</f>
        <v>Chase Field</v>
      </c>
    </row>
    <row r="9" spans="1:6" x14ac:dyDescent="0.2">
      <c r="A9" s="98">
        <v>8</v>
      </c>
      <c r="B9" s="71" t="s">
        <v>640</v>
      </c>
      <c r="C9" s="71" t="s">
        <v>238</v>
      </c>
      <c r="E9" s="71" t="s">
        <v>272</v>
      </c>
      <c r="F9" t="str" cm="1">
        <f t="array" ref="F9">IF(D9="@", VLOOKUP(E9, 'ballpark factors raw'!$C$2:$E$31, {2}, FALSE), VLOOKUP(C9, 'ballpark factors raw'!$C$2:$E$31, {2}, FALSE))</f>
        <v>Yankee Stadium</v>
      </c>
    </row>
    <row r="10" spans="1:6" x14ac:dyDescent="0.2">
      <c r="A10" s="98">
        <v>9</v>
      </c>
      <c r="B10" s="71" t="s">
        <v>641</v>
      </c>
      <c r="C10" s="71" t="s">
        <v>238</v>
      </c>
      <c r="E10" s="71" t="s">
        <v>272</v>
      </c>
      <c r="F10" t="str" cm="1">
        <f t="array" ref="F10">IF(D10="@", VLOOKUP(E10, 'ballpark factors raw'!$C$2:$E$31, {2}, FALSE), VLOOKUP(C10, 'ballpark factors raw'!$C$2:$E$31, {2}, FALSE))</f>
        <v>Yankee Stadium</v>
      </c>
    </row>
    <row r="11" spans="1:6" x14ac:dyDescent="0.2">
      <c r="A11" s="98">
        <v>10</v>
      </c>
      <c r="B11" s="71" t="s">
        <v>642</v>
      </c>
      <c r="C11" s="71" t="s">
        <v>238</v>
      </c>
      <c r="E11" s="71" t="s">
        <v>272</v>
      </c>
      <c r="F11" t="str" cm="1">
        <f t="array" ref="F11">IF(D11="@", VLOOKUP(E11, 'ballpark factors raw'!$C$2:$E$31, {2}, FALSE), VLOOKUP(C11, 'ballpark factors raw'!$C$2:$E$31, {2}, FALSE))</f>
        <v>Yankee Stadium</v>
      </c>
    </row>
    <row r="12" spans="1:6" x14ac:dyDescent="0.2">
      <c r="A12" s="98">
        <v>11</v>
      </c>
      <c r="B12" s="71" t="s">
        <v>643</v>
      </c>
      <c r="C12" s="71" t="s">
        <v>238</v>
      </c>
      <c r="E12" s="71" t="s">
        <v>371</v>
      </c>
      <c r="F12" t="str" cm="1">
        <f t="array" ref="F12">IF(D12="@", VLOOKUP(E12, 'ballpark factors raw'!$C$2:$E$31, {2}, FALSE), VLOOKUP(C12, 'ballpark factors raw'!$C$2:$E$31, {2}, FALSE))</f>
        <v>Yankee Stadium</v>
      </c>
    </row>
    <row r="13" spans="1:6" x14ac:dyDescent="0.2">
      <c r="A13" s="98">
        <v>12</v>
      </c>
      <c r="B13" s="71" t="s">
        <v>644</v>
      </c>
      <c r="C13" s="71" t="s">
        <v>238</v>
      </c>
      <c r="E13" s="71" t="s">
        <v>371</v>
      </c>
      <c r="F13" t="str" cm="1">
        <f t="array" ref="F13">IF(D13="@", VLOOKUP(E13, 'ballpark factors raw'!$C$2:$E$31, {2}, FALSE), VLOOKUP(C13, 'ballpark factors raw'!$C$2:$E$31, {2}, FALSE))</f>
        <v>Yankee Stadium</v>
      </c>
    </row>
    <row r="14" spans="1:6" x14ac:dyDescent="0.2">
      <c r="A14" s="98">
        <v>13</v>
      </c>
      <c r="B14" s="71" t="s">
        <v>645</v>
      </c>
      <c r="C14" s="71" t="s">
        <v>238</v>
      </c>
      <c r="E14" s="71" t="s">
        <v>371</v>
      </c>
      <c r="F14" t="str" cm="1">
        <f t="array" ref="F14">IF(D14="@", VLOOKUP(E14, 'ballpark factors raw'!$C$2:$E$31, {2}, FALSE), VLOOKUP(C14, 'ballpark factors raw'!$C$2:$E$31, {2}, FALSE))</f>
        <v>Yankee Stadium</v>
      </c>
    </row>
    <row r="15" spans="1:6" x14ac:dyDescent="0.2">
      <c r="A15" s="98">
        <v>14</v>
      </c>
      <c r="B15" s="71" t="s">
        <v>646</v>
      </c>
      <c r="C15" s="71" t="s">
        <v>238</v>
      </c>
      <c r="D15" s="71" t="s">
        <v>431</v>
      </c>
      <c r="E15" s="71" t="s">
        <v>268</v>
      </c>
      <c r="F15" t="str" cm="1">
        <f t="array" ref="F15">IF(D15="@", VLOOKUP(E15, 'ballpark factors raw'!$C$2:$E$31, {2}, FALSE), VLOOKUP(C15, 'ballpark factors raw'!$C$2:$E$31, {2}, FALSE))</f>
        <v>Progressive Field</v>
      </c>
    </row>
    <row r="16" spans="1:6" x14ac:dyDescent="0.2">
      <c r="A16" s="98">
        <v>15</v>
      </c>
      <c r="B16" s="71" t="s">
        <v>647</v>
      </c>
      <c r="C16" s="71" t="s">
        <v>238</v>
      </c>
      <c r="D16" s="71" t="s">
        <v>431</v>
      </c>
      <c r="E16" s="71" t="s">
        <v>268</v>
      </c>
      <c r="F16" t="str" cm="1">
        <f t="array" ref="F16">IF(D16="@", VLOOKUP(E16, 'ballpark factors raw'!$C$2:$E$31, {2}, FALSE), VLOOKUP(C16, 'ballpark factors raw'!$C$2:$E$31, {2}, FALSE))</f>
        <v>Progressive Field</v>
      </c>
    </row>
    <row r="17" spans="1:6" x14ac:dyDescent="0.2">
      <c r="A17" s="98">
        <v>16</v>
      </c>
      <c r="B17" s="71" t="s">
        <v>648</v>
      </c>
      <c r="C17" s="71" t="s">
        <v>238</v>
      </c>
      <c r="D17" s="71" t="s">
        <v>431</v>
      </c>
      <c r="E17" s="71" t="s">
        <v>268</v>
      </c>
      <c r="F17" t="str" cm="1">
        <f t="array" ref="F17">IF(D17="@", VLOOKUP(E17, 'ballpark factors raw'!$C$2:$E$31, {2}, FALSE), VLOOKUP(C17, 'ballpark factors raw'!$C$2:$E$31, {2}, FALSE))</f>
        <v>Progressive Field</v>
      </c>
    </row>
    <row r="18" spans="1:6" x14ac:dyDescent="0.2">
      <c r="A18" s="98">
        <v>17</v>
      </c>
      <c r="B18" s="71" t="s">
        <v>649</v>
      </c>
      <c r="C18" s="71" t="s">
        <v>238</v>
      </c>
      <c r="D18" s="71" t="s">
        <v>431</v>
      </c>
      <c r="E18" s="71" t="s">
        <v>272</v>
      </c>
      <c r="F18" t="str" cm="1">
        <f t="array" ref="F18">IF(D18="@", VLOOKUP(E18, 'ballpark factors raw'!$C$2:$E$31, {2}, FALSE), VLOOKUP(C18, 'ballpark factors raw'!$C$2:$E$31, {2}, FALSE))</f>
        <v>Rogers Centre</v>
      </c>
    </row>
    <row r="19" spans="1:6" x14ac:dyDescent="0.2">
      <c r="A19" s="98">
        <v>18</v>
      </c>
      <c r="B19" s="71" t="s">
        <v>650</v>
      </c>
      <c r="C19" s="71" t="s">
        <v>238</v>
      </c>
      <c r="D19" s="71" t="s">
        <v>431</v>
      </c>
      <c r="E19" s="71" t="s">
        <v>272</v>
      </c>
      <c r="F19" t="str" cm="1">
        <f t="array" ref="F19">IF(D19="@", VLOOKUP(E19, 'ballpark factors raw'!$C$2:$E$31, {2}, FALSE), VLOOKUP(C19, 'ballpark factors raw'!$C$2:$E$31, {2}, FALSE))</f>
        <v>Rogers Centre</v>
      </c>
    </row>
    <row r="20" spans="1:6" x14ac:dyDescent="0.2">
      <c r="A20" s="98">
        <v>19</v>
      </c>
      <c r="B20" s="71" t="s">
        <v>651</v>
      </c>
      <c r="C20" s="71" t="s">
        <v>238</v>
      </c>
      <c r="D20" s="71" t="s">
        <v>431</v>
      </c>
      <c r="E20" s="71" t="s">
        <v>272</v>
      </c>
      <c r="F20" t="str" cm="1">
        <f t="array" ref="F20">IF(D20="@", VLOOKUP(E20, 'ballpark factors raw'!$C$2:$E$31, {2}, FALSE), VLOOKUP(C20, 'ballpark factors raw'!$C$2:$E$31, {2}, FALSE))</f>
        <v>Rogers Centre</v>
      </c>
    </row>
    <row r="21" spans="1:6" x14ac:dyDescent="0.2">
      <c r="A21" s="98">
        <v>20</v>
      </c>
      <c r="B21" s="71" t="s">
        <v>652</v>
      </c>
      <c r="C21" s="71" t="s">
        <v>238</v>
      </c>
      <c r="E21" s="71" t="s">
        <v>263</v>
      </c>
      <c r="F21" t="str" cm="1">
        <f t="array" ref="F21">IF(D21="@", VLOOKUP(E21, 'ballpark factors raw'!$C$2:$E$31, {2}, FALSE), VLOOKUP(C21, 'ballpark factors raw'!$C$2:$E$31, {2}, FALSE))</f>
        <v>Yankee Stadium</v>
      </c>
    </row>
    <row r="22" spans="1:6" x14ac:dyDescent="0.2">
      <c r="A22" s="98">
        <v>21</v>
      </c>
      <c r="B22" s="71" t="s">
        <v>653</v>
      </c>
      <c r="C22" s="71" t="s">
        <v>238</v>
      </c>
      <c r="E22" s="71" t="s">
        <v>263</v>
      </c>
      <c r="F22" t="str" cm="1">
        <f t="array" ref="F22">IF(D22="@", VLOOKUP(E22, 'ballpark factors raw'!$C$2:$E$31, {2}, FALSE), VLOOKUP(C22, 'ballpark factors raw'!$C$2:$E$31, {2}, FALSE))</f>
        <v>Yankee Stadium</v>
      </c>
    </row>
    <row r="23" spans="1:6" x14ac:dyDescent="0.2">
      <c r="A23" s="98">
        <v>22</v>
      </c>
      <c r="B23" s="71" t="s">
        <v>654</v>
      </c>
      <c r="C23" s="71" t="s">
        <v>238</v>
      </c>
      <c r="E23" s="71" t="s">
        <v>263</v>
      </c>
      <c r="F23" t="str" cm="1">
        <f t="array" ref="F23">IF(D23="@", VLOOKUP(E23, 'ballpark factors raw'!$C$2:$E$31, {2}, FALSE), VLOOKUP(C23, 'ballpark factors raw'!$C$2:$E$31, {2}, FALSE))</f>
        <v>Yankee Stadium</v>
      </c>
    </row>
    <row r="24" spans="1:6" x14ac:dyDescent="0.2">
      <c r="A24" s="98">
        <v>23</v>
      </c>
      <c r="B24" s="71" t="s">
        <v>655</v>
      </c>
      <c r="C24" s="71" t="s">
        <v>238</v>
      </c>
      <c r="E24" s="71" t="s">
        <v>509</v>
      </c>
      <c r="F24" t="str" cm="1">
        <f t="array" ref="F24">IF(D24="@", VLOOKUP(E24, 'ballpark factors raw'!$C$2:$E$31, {2}, FALSE), VLOOKUP(C24, 'ballpark factors raw'!$C$2:$E$31, {2}, FALSE))</f>
        <v>Yankee Stadium</v>
      </c>
    </row>
    <row r="25" spans="1:6" x14ac:dyDescent="0.2">
      <c r="A25" s="98">
        <v>24</v>
      </c>
      <c r="B25" s="71" t="s">
        <v>656</v>
      </c>
      <c r="C25" s="71" t="s">
        <v>238</v>
      </c>
      <c r="E25" s="71" t="s">
        <v>509</v>
      </c>
      <c r="F25" t="str" cm="1">
        <f t="array" ref="F25">IF(D25="@", VLOOKUP(E25, 'ballpark factors raw'!$C$2:$E$31, {2}, FALSE), VLOOKUP(C25, 'ballpark factors raw'!$C$2:$E$31, {2}, FALSE))</f>
        <v>Yankee Stadium</v>
      </c>
    </row>
    <row r="26" spans="1:6" x14ac:dyDescent="0.2">
      <c r="A26" s="98">
        <v>25</v>
      </c>
      <c r="B26" s="71" t="s">
        <v>657</v>
      </c>
      <c r="C26" s="71" t="s">
        <v>238</v>
      </c>
      <c r="E26" s="71" t="s">
        <v>509</v>
      </c>
      <c r="F26" t="str" cm="1">
        <f t="array" ref="F26">IF(D26="@", VLOOKUP(E26, 'ballpark factors raw'!$C$2:$E$31, {2}, FALSE), VLOOKUP(C26, 'ballpark factors raw'!$C$2:$E$31, {2}, FALSE))</f>
        <v>Yankee Stadium</v>
      </c>
    </row>
    <row r="27" spans="1:6" x14ac:dyDescent="0.2">
      <c r="A27" s="98">
        <v>26</v>
      </c>
      <c r="B27" s="71" t="s">
        <v>658</v>
      </c>
      <c r="C27" s="71" t="s">
        <v>238</v>
      </c>
      <c r="E27" s="71" t="s">
        <v>509</v>
      </c>
      <c r="F27" t="str" cm="1">
        <f t="array" ref="F27">IF(D27="@", VLOOKUP(E27, 'ballpark factors raw'!$C$2:$E$31, {2}, FALSE), VLOOKUP(C27, 'ballpark factors raw'!$C$2:$E$31, {2}, FALSE))</f>
        <v>Yankee Stadium</v>
      </c>
    </row>
    <row r="28" spans="1:6" x14ac:dyDescent="0.2">
      <c r="A28" s="98">
        <v>27</v>
      </c>
      <c r="B28" s="71" t="s">
        <v>659</v>
      </c>
      <c r="C28" s="71" t="s">
        <v>238</v>
      </c>
      <c r="D28" s="71" t="s">
        <v>431</v>
      </c>
      <c r="E28" s="71" t="s">
        <v>239</v>
      </c>
      <c r="F28" t="str" cm="1">
        <f t="array" ref="F28">IF(D28="@", VLOOKUP(E28, 'ballpark factors raw'!$C$2:$E$31, {2}, FALSE), VLOOKUP(C28, 'ballpark factors raw'!$C$2:$E$31, {2}, FALSE))</f>
        <v>American Family Field</v>
      </c>
    </row>
    <row r="29" spans="1:6" x14ac:dyDescent="0.2">
      <c r="A29" s="98">
        <v>28</v>
      </c>
      <c r="B29" s="71" t="s">
        <v>660</v>
      </c>
      <c r="C29" s="71" t="s">
        <v>238</v>
      </c>
      <c r="D29" s="71" t="s">
        <v>431</v>
      </c>
      <c r="E29" s="71" t="s">
        <v>239</v>
      </c>
      <c r="F29" t="str" cm="1">
        <f t="array" ref="F29">IF(D29="@", VLOOKUP(E29, 'ballpark factors raw'!$C$2:$E$31, {2}, FALSE), VLOOKUP(C29, 'ballpark factors raw'!$C$2:$E$31, {2}, FALSE))</f>
        <v>American Family Field</v>
      </c>
    </row>
    <row r="30" spans="1:6" x14ac:dyDescent="0.2">
      <c r="A30" s="98">
        <v>29</v>
      </c>
      <c r="B30" s="71" t="s">
        <v>661</v>
      </c>
      <c r="C30" s="71" t="s">
        <v>238</v>
      </c>
      <c r="D30" s="71" t="s">
        <v>431</v>
      </c>
      <c r="E30" s="71" t="s">
        <v>239</v>
      </c>
      <c r="F30" t="str" cm="1">
        <f t="array" ref="F30">IF(D30="@", VLOOKUP(E30, 'ballpark factors raw'!$C$2:$E$31, {2}, FALSE), VLOOKUP(C30, 'ballpark factors raw'!$C$2:$E$31, {2}, FALSE))</f>
        <v>American Family Field</v>
      </c>
    </row>
    <row r="31" spans="1:6" x14ac:dyDescent="0.2">
      <c r="A31" s="98">
        <v>30</v>
      </c>
      <c r="B31" s="71" t="s">
        <v>662</v>
      </c>
      <c r="C31" s="71" t="s">
        <v>238</v>
      </c>
      <c r="D31" s="71" t="s">
        <v>431</v>
      </c>
      <c r="E31" s="71" t="s">
        <v>276</v>
      </c>
      <c r="F31" t="str" cm="1">
        <f t="array" ref="F31">IF(D31="@", VLOOKUP(E31, 'ballpark factors raw'!$C$2:$E$31, {2}, FALSE), VLOOKUP(C31, 'ballpark factors raw'!$C$2:$E$31, {2}, FALSE))</f>
        <v>Oriole Park at Camden Yards</v>
      </c>
    </row>
    <row r="32" spans="1:6" x14ac:dyDescent="0.2">
      <c r="A32" s="98">
        <v>31</v>
      </c>
      <c r="B32" s="71" t="s">
        <v>663</v>
      </c>
      <c r="C32" s="71" t="s">
        <v>238</v>
      </c>
      <c r="D32" s="71" t="s">
        <v>431</v>
      </c>
      <c r="E32" s="71" t="s">
        <v>276</v>
      </c>
      <c r="F32" t="str" cm="1">
        <f t="array" ref="F32">IF(D32="@", VLOOKUP(E32, 'ballpark factors raw'!$C$2:$E$31, {2}, FALSE), VLOOKUP(C32, 'ballpark factors raw'!$C$2:$E$31, {2}, FALSE))</f>
        <v>Oriole Park at Camden Yards</v>
      </c>
    </row>
    <row r="33" spans="1:6" x14ac:dyDescent="0.2">
      <c r="A33" s="98">
        <v>32</v>
      </c>
      <c r="B33" s="71" t="s">
        <v>664</v>
      </c>
      <c r="C33" s="71" t="s">
        <v>238</v>
      </c>
      <c r="D33" s="71" t="s">
        <v>431</v>
      </c>
      <c r="E33" s="71" t="s">
        <v>276</v>
      </c>
      <c r="F33" t="str" cm="1">
        <f t="array" ref="F33">IF(D33="@", VLOOKUP(E33, 'ballpark factors raw'!$C$2:$E$31, {2}, FALSE), VLOOKUP(C33, 'ballpark factors raw'!$C$2:$E$31, {2}, FALSE))</f>
        <v>Oriole Park at Camden Yards</v>
      </c>
    </row>
    <row r="34" spans="1:6" x14ac:dyDescent="0.2">
      <c r="A34" s="98">
        <v>33</v>
      </c>
      <c r="B34" s="71" t="s">
        <v>665</v>
      </c>
      <c r="C34" s="71" t="s">
        <v>238</v>
      </c>
      <c r="D34" s="71" t="s">
        <v>431</v>
      </c>
      <c r="E34" s="71" t="s">
        <v>276</v>
      </c>
      <c r="F34" t="str" cm="1">
        <f t="array" ref="F34">IF(D34="@", VLOOKUP(E34, 'ballpark factors raw'!$C$2:$E$31, {2}, FALSE), VLOOKUP(C34, 'ballpark factors raw'!$C$2:$E$31, {2}, FALSE))</f>
        <v>Oriole Park at Camden Yards</v>
      </c>
    </row>
    <row r="35" spans="1:6" x14ac:dyDescent="0.2">
      <c r="A35" s="98">
        <v>34</v>
      </c>
      <c r="B35" s="71" t="s">
        <v>666</v>
      </c>
      <c r="C35" s="71" t="s">
        <v>238</v>
      </c>
      <c r="E35" s="71" t="s">
        <v>251</v>
      </c>
      <c r="F35" t="str" cm="1">
        <f t="array" ref="F35">IF(D35="@", VLOOKUP(E35, 'ballpark factors raw'!$C$2:$E$31, {2}, FALSE), VLOOKUP(C35, 'ballpark factors raw'!$C$2:$E$31, {2}, FALSE))</f>
        <v>Yankee Stadium</v>
      </c>
    </row>
    <row r="36" spans="1:6" x14ac:dyDescent="0.2">
      <c r="A36" s="98">
        <v>35</v>
      </c>
      <c r="B36" s="71" t="s">
        <v>667</v>
      </c>
      <c r="C36" s="71" t="s">
        <v>238</v>
      </c>
      <c r="E36" s="71" t="s">
        <v>251</v>
      </c>
      <c r="F36" t="str" cm="1">
        <f t="array" ref="F36">IF(D36="@", VLOOKUP(E36, 'ballpark factors raw'!$C$2:$E$31, {2}, FALSE), VLOOKUP(C36, 'ballpark factors raw'!$C$2:$E$31, {2}, FALSE))</f>
        <v>Yankee Stadium</v>
      </c>
    </row>
    <row r="37" spans="1:6" x14ac:dyDescent="0.2">
      <c r="A37" s="98">
        <v>36</v>
      </c>
      <c r="B37" s="71" t="s">
        <v>668</v>
      </c>
      <c r="C37" s="71" t="s">
        <v>238</v>
      </c>
      <c r="E37" s="71" t="s">
        <v>251</v>
      </c>
      <c r="F37" t="str" cm="1">
        <f t="array" ref="F37">IF(D37="@", VLOOKUP(E37, 'ballpark factors raw'!$C$2:$E$31, {2}, FALSE), VLOOKUP(C37, 'ballpark factors raw'!$C$2:$E$31, {2}, FALSE))</f>
        <v>Yankee Stadium</v>
      </c>
    </row>
    <row r="38" spans="1:6" x14ac:dyDescent="0.2">
      <c r="A38" s="98">
        <v>37</v>
      </c>
      <c r="B38" s="71" t="s">
        <v>669</v>
      </c>
      <c r="C38" s="71" t="s">
        <v>238</v>
      </c>
      <c r="E38" s="71" t="s">
        <v>378</v>
      </c>
      <c r="F38" t="str" cm="1">
        <f t="array" ref="F38">IF(D38="@", VLOOKUP(E38, 'ballpark factors raw'!$C$2:$E$31, {2}, FALSE), VLOOKUP(C38, 'ballpark factors raw'!$C$2:$E$31, {2}, FALSE))</f>
        <v>Yankee Stadium</v>
      </c>
    </row>
    <row r="39" spans="1:6" x14ac:dyDescent="0.2">
      <c r="A39" s="98">
        <v>38</v>
      </c>
      <c r="B39" s="71" t="s">
        <v>670</v>
      </c>
      <c r="C39" s="71" t="s">
        <v>238</v>
      </c>
      <c r="E39" s="71" t="s">
        <v>378</v>
      </c>
      <c r="F39" t="str" cm="1">
        <f t="array" ref="F39">IF(D39="@", VLOOKUP(E39, 'ballpark factors raw'!$C$2:$E$31, {2}, FALSE), VLOOKUP(C39, 'ballpark factors raw'!$C$2:$E$31, {2}, FALSE))</f>
        <v>Yankee Stadium</v>
      </c>
    </row>
    <row r="40" spans="1:6" x14ac:dyDescent="0.2">
      <c r="A40" s="98">
        <v>39</v>
      </c>
      <c r="B40" s="71" t="s">
        <v>671</v>
      </c>
      <c r="C40" s="71" t="s">
        <v>238</v>
      </c>
      <c r="E40" s="71" t="s">
        <v>378</v>
      </c>
      <c r="F40" t="str" cm="1">
        <f t="array" ref="F40">IF(D40="@", VLOOKUP(E40, 'ballpark factors raw'!$C$2:$E$31, {2}, FALSE), VLOOKUP(C40, 'ballpark factors raw'!$C$2:$E$31, {2}, FALSE))</f>
        <v>Yankee Stadium</v>
      </c>
    </row>
    <row r="41" spans="1:6" x14ac:dyDescent="0.2">
      <c r="A41" s="98">
        <v>40</v>
      </c>
      <c r="B41" s="71" t="s">
        <v>672</v>
      </c>
      <c r="C41" s="71" t="s">
        <v>238</v>
      </c>
      <c r="D41" s="71" t="s">
        <v>431</v>
      </c>
      <c r="E41" s="71" t="s">
        <v>263</v>
      </c>
      <c r="F41" t="str" cm="1">
        <f t="array" ref="F41">IF(D41="@", VLOOKUP(E41, 'ballpark factors raw'!$C$2:$E$31, {2}, FALSE), VLOOKUP(C41, 'ballpark factors raw'!$C$2:$E$31, {2}, FALSE))</f>
        <v>George M. Steinbrenner Field</v>
      </c>
    </row>
    <row r="42" spans="1:6" x14ac:dyDescent="0.2">
      <c r="A42" s="98">
        <v>41</v>
      </c>
      <c r="B42" s="71" t="s">
        <v>673</v>
      </c>
      <c r="C42" s="71" t="s">
        <v>238</v>
      </c>
      <c r="D42" s="71" t="s">
        <v>431</v>
      </c>
      <c r="E42" s="71" t="s">
        <v>263</v>
      </c>
      <c r="F42" t="str" cm="1">
        <f t="array" ref="F42">IF(D42="@", VLOOKUP(E42, 'ballpark factors raw'!$C$2:$E$31, {2}, FALSE), VLOOKUP(C42, 'ballpark factors raw'!$C$2:$E$31, {2}, FALSE))</f>
        <v>George M. Steinbrenner Field</v>
      </c>
    </row>
    <row r="43" spans="1:6" x14ac:dyDescent="0.2">
      <c r="A43" s="98">
        <v>42</v>
      </c>
      <c r="B43" s="71" t="s">
        <v>674</v>
      </c>
      <c r="C43" s="71" t="s">
        <v>238</v>
      </c>
      <c r="D43" s="71" t="s">
        <v>431</v>
      </c>
      <c r="E43" s="71" t="s">
        <v>263</v>
      </c>
      <c r="F43" t="str" cm="1">
        <f t="array" ref="F43">IF(D43="@", VLOOKUP(E43, 'ballpark factors raw'!$C$2:$E$31, {2}, FALSE), VLOOKUP(C43, 'ballpark factors raw'!$C$2:$E$31, {2}, FALSE))</f>
        <v>George M. Steinbrenner Field</v>
      </c>
    </row>
    <row r="44" spans="1:6" x14ac:dyDescent="0.2">
      <c r="A44" s="98">
        <v>43</v>
      </c>
      <c r="B44" s="71" t="s">
        <v>675</v>
      </c>
      <c r="C44" s="71" t="s">
        <v>238</v>
      </c>
      <c r="D44" s="71" t="s">
        <v>431</v>
      </c>
      <c r="E44" s="71" t="s">
        <v>382</v>
      </c>
      <c r="F44" t="str" cm="1">
        <f t="array" ref="F44">IF(D44="@", VLOOKUP(E44, 'ballpark factors raw'!$C$2:$E$31, {2}, FALSE), VLOOKUP(C44, 'ballpark factors raw'!$C$2:$E$31, {2}, FALSE))</f>
        <v>Target Field</v>
      </c>
    </row>
    <row r="45" spans="1:6" x14ac:dyDescent="0.2">
      <c r="A45" s="98">
        <v>44</v>
      </c>
      <c r="B45" s="71" t="s">
        <v>676</v>
      </c>
      <c r="C45" s="71" t="s">
        <v>238</v>
      </c>
      <c r="D45" s="71" t="s">
        <v>431</v>
      </c>
      <c r="E45" s="71" t="s">
        <v>382</v>
      </c>
      <c r="F45" t="str" cm="1">
        <f t="array" ref="F45">IF(D45="@", VLOOKUP(E45, 'ballpark factors raw'!$C$2:$E$31, {2}, FALSE), VLOOKUP(C45, 'ballpark factors raw'!$C$2:$E$31, {2}, FALSE))</f>
        <v>Target Field</v>
      </c>
    </row>
    <row r="46" spans="1:6" x14ac:dyDescent="0.2">
      <c r="A46" s="98">
        <v>45</v>
      </c>
      <c r="B46" s="71" t="s">
        <v>677</v>
      </c>
      <c r="C46" s="71" t="s">
        <v>238</v>
      </c>
      <c r="D46" s="71" t="s">
        <v>431</v>
      </c>
      <c r="E46" s="71" t="s">
        <v>382</v>
      </c>
      <c r="F46" t="str" cm="1">
        <f t="array" ref="F46">IF(D46="@", VLOOKUP(E46, 'ballpark factors raw'!$C$2:$E$31, {2}, FALSE), VLOOKUP(C46, 'ballpark factors raw'!$C$2:$E$31, {2}, FALSE))</f>
        <v>Target Field</v>
      </c>
    </row>
    <row r="47" spans="1:6" x14ac:dyDescent="0.2">
      <c r="A47" s="98">
        <v>46</v>
      </c>
      <c r="B47" s="71" t="s">
        <v>678</v>
      </c>
      <c r="C47" s="71" t="s">
        <v>238</v>
      </c>
      <c r="E47" s="71" t="s">
        <v>400</v>
      </c>
      <c r="F47" t="str" cm="1">
        <f t="array" ref="F47">IF(D47="@", VLOOKUP(E47, 'ballpark factors raw'!$C$2:$E$31, {2}, FALSE), VLOOKUP(C47, 'ballpark factors raw'!$C$2:$E$31, {2}, FALSE))</f>
        <v>Yankee Stadium</v>
      </c>
    </row>
    <row r="48" spans="1:6" x14ac:dyDescent="0.2">
      <c r="A48" s="98">
        <v>47</v>
      </c>
      <c r="B48" s="71" t="s">
        <v>679</v>
      </c>
      <c r="C48" s="71" t="s">
        <v>238</v>
      </c>
      <c r="E48" s="71" t="s">
        <v>400</v>
      </c>
      <c r="F48" t="str" cm="1">
        <f t="array" ref="F48">IF(D48="@", VLOOKUP(E48, 'ballpark factors raw'!$C$2:$E$31, {2}, FALSE), VLOOKUP(C48, 'ballpark factors raw'!$C$2:$E$31, {2}, FALSE))</f>
        <v>Yankee Stadium</v>
      </c>
    </row>
    <row r="49" spans="1:6" x14ac:dyDescent="0.2">
      <c r="A49" s="98">
        <v>48</v>
      </c>
      <c r="B49" s="71" t="s">
        <v>680</v>
      </c>
      <c r="C49" s="71" t="s">
        <v>238</v>
      </c>
      <c r="E49" s="71" t="s">
        <v>400</v>
      </c>
      <c r="F49" t="str" cm="1">
        <f t="array" ref="F49">IF(D49="@", VLOOKUP(E49, 'ballpark factors raw'!$C$2:$E$31, {2}, FALSE), VLOOKUP(C49, 'ballpark factors raw'!$C$2:$E$31, {2}, FALSE))</f>
        <v>Yankee Stadium</v>
      </c>
    </row>
    <row r="50" spans="1:6" x14ac:dyDescent="0.2">
      <c r="A50" s="98">
        <v>49</v>
      </c>
      <c r="B50" s="71" t="s">
        <v>681</v>
      </c>
      <c r="C50" s="71" t="s">
        <v>238</v>
      </c>
      <c r="E50" s="71" t="s">
        <v>291</v>
      </c>
      <c r="F50" t="str" cm="1">
        <f t="array" ref="F50">IF(D50="@", VLOOKUP(E50, 'ballpark factors raw'!$C$2:$E$31, {2}, FALSE), VLOOKUP(C50, 'ballpark factors raw'!$C$2:$E$31, {2}, FALSE))</f>
        <v>Yankee Stadium</v>
      </c>
    </row>
    <row r="51" spans="1:6" x14ac:dyDescent="0.2">
      <c r="A51" s="98">
        <v>50</v>
      </c>
      <c r="B51" s="71" t="s">
        <v>682</v>
      </c>
      <c r="C51" s="71" t="s">
        <v>238</v>
      </c>
      <c r="E51" s="71" t="s">
        <v>291</v>
      </c>
      <c r="F51" t="str" cm="1">
        <f t="array" ref="F51">IF(D51="@", VLOOKUP(E51, 'ballpark factors raw'!$C$2:$E$31, {2}, FALSE), VLOOKUP(C51, 'ballpark factors raw'!$C$2:$E$31, {2}, FALSE))</f>
        <v>Yankee Stadium</v>
      </c>
    </row>
    <row r="52" spans="1:6" x14ac:dyDescent="0.2">
      <c r="A52" s="98">
        <v>51</v>
      </c>
      <c r="B52" s="71" t="s">
        <v>683</v>
      </c>
      <c r="C52" s="71" t="s">
        <v>238</v>
      </c>
      <c r="E52" s="71" t="s">
        <v>291</v>
      </c>
      <c r="F52" t="str" cm="1">
        <f t="array" ref="F52">IF(D52="@", VLOOKUP(E52, 'ballpark factors raw'!$C$2:$E$31, {2}, FALSE), VLOOKUP(C52, 'ballpark factors raw'!$C$2:$E$31, {2}, FALSE))</f>
        <v>Yankee Stadium</v>
      </c>
    </row>
    <row r="53" spans="1:6" x14ac:dyDescent="0.2">
      <c r="A53" s="98">
        <v>52</v>
      </c>
      <c r="B53" s="71" t="s">
        <v>684</v>
      </c>
      <c r="C53" s="71" t="s">
        <v>238</v>
      </c>
      <c r="E53" s="71" t="s">
        <v>291</v>
      </c>
      <c r="F53" t="str" cm="1">
        <f t="array" ref="F53">IF(D53="@", VLOOKUP(E53, 'ballpark factors raw'!$C$2:$E$31, {2}, FALSE), VLOOKUP(C53, 'ballpark factors raw'!$C$2:$E$31, {2}, FALSE))</f>
        <v>Yankee Stadium</v>
      </c>
    </row>
    <row r="54" spans="1:6" x14ac:dyDescent="0.2">
      <c r="A54" s="98">
        <v>53</v>
      </c>
      <c r="B54" s="71" t="s">
        <v>685</v>
      </c>
      <c r="C54" s="71" t="s">
        <v>238</v>
      </c>
      <c r="D54" s="71" t="s">
        <v>431</v>
      </c>
      <c r="E54" s="71" t="s">
        <v>283</v>
      </c>
      <c r="F54" t="str" cm="1">
        <f t="array" ref="F54">IF(D54="@", VLOOKUP(E54, 'ballpark factors raw'!$C$2:$E$31, {2}, FALSE), VLOOKUP(C54, 'ballpark factors raw'!$C$2:$E$31, {2}, FALSE))</f>
        <v>Petco Park</v>
      </c>
    </row>
    <row r="55" spans="1:6" x14ac:dyDescent="0.2">
      <c r="A55" s="98">
        <v>54</v>
      </c>
      <c r="B55" s="71" t="s">
        <v>686</v>
      </c>
      <c r="C55" s="71" t="s">
        <v>238</v>
      </c>
      <c r="D55" s="71" t="s">
        <v>431</v>
      </c>
      <c r="E55" s="71" t="s">
        <v>283</v>
      </c>
      <c r="F55" t="str" cm="1">
        <f t="array" ref="F55">IF(D55="@", VLOOKUP(E55, 'ballpark factors raw'!$C$2:$E$31, {2}, FALSE), VLOOKUP(C55, 'ballpark factors raw'!$C$2:$E$31, {2}, FALSE))</f>
        <v>Petco Park</v>
      </c>
    </row>
    <row r="56" spans="1:6" x14ac:dyDescent="0.2">
      <c r="A56" s="98">
        <v>55</v>
      </c>
      <c r="B56" s="71" t="s">
        <v>687</v>
      </c>
      <c r="C56" s="71" t="s">
        <v>238</v>
      </c>
      <c r="D56" s="71" t="s">
        <v>431</v>
      </c>
      <c r="E56" s="71" t="s">
        <v>283</v>
      </c>
      <c r="F56" t="str" cm="1">
        <f t="array" ref="F56">IF(D56="@", VLOOKUP(E56, 'ballpark factors raw'!$C$2:$E$31, {2}, FALSE), VLOOKUP(C56, 'ballpark factors raw'!$C$2:$E$31, {2}, FALSE))</f>
        <v>Petco Park</v>
      </c>
    </row>
    <row r="57" spans="1:6" x14ac:dyDescent="0.2">
      <c r="A57" s="98">
        <v>56</v>
      </c>
      <c r="B57" s="71" t="s">
        <v>688</v>
      </c>
      <c r="C57" s="71" t="s">
        <v>238</v>
      </c>
      <c r="D57" s="71" t="s">
        <v>431</v>
      </c>
      <c r="E57" s="71" t="s">
        <v>307</v>
      </c>
      <c r="F57" t="str" cm="1">
        <f t="array" ref="F57">IF(D57="@", VLOOKUP(E57, 'ballpark factors raw'!$C$2:$E$31, {2}, FALSE), VLOOKUP(C57, 'ballpark factors raw'!$C$2:$E$31, {2}, FALSE))</f>
        <v>Angel Stadium</v>
      </c>
    </row>
    <row r="58" spans="1:6" x14ac:dyDescent="0.2">
      <c r="A58" s="98">
        <v>57</v>
      </c>
      <c r="B58" s="71" t="s">
        <v>689</v>
      </c>
      <c r="C58" s="71" t="s">
        <v>238</v>
      </c>
      <c r="D58" s="71" t="s">
        <v>431</v>
      </c>
      <c r="E58" s="71" t="s">
        <v>307</v>
      </c>
      <c r="F58" t="str" cm="1">
        <f t="array" ref="F58">IF(D58="@", VLOOKUP(E58, 'ballpark factors raw'!$C$2:$E$31, {2}, FALSE), VLOOKUP(C58, 'ballpark factors raw'!$C$2:$E$31, {2}, FALSE))</f>
        <v>Angel Stadium</v>
      </c>
    </row>
    <row r="59" spans="1:6" x14ac:dyDescent="0.2">
      <c r="A59" s="98">
        <v>58</v>
      </c>
      <c r="B59" s="71" t="s">
        <v>690</v>
      </c>
      <c r="C59" s="71" t="s">
        <v>238</v>
      </c>
      <c r="D59" s="71" t="s">
        <v>431</v>
      </c>
      <c r="E59" s="71" t="s">
        <v>307</v>
      </c>
      <c r="F59" t="str" cm="1">
        <f t="array" ref="F59">IF(D59="@", VLOOKUP(E59, 'ballpark factors raw'!$C$2:$E$31, {2}, FALSE), VLOOKUP(C59, 'ballpark factors raw'!$C$2:$E$31, {2}, FALSE))</f>
        <v>Angel Stadium</v>
      </c>
    </row>
    <row r="60" spans="1:6" x14ac:dyDescent="0.2">
      <c r="A60" s="98">
        <v>59</v>
      </c>
      <c r="B60" s="71" t="s">
        <v>691</v>
      </c>
      <c r="C60" s="71" t="s">
        <v>238</v>
      </c>
      <c r="D60" s="71" t="s">
        <v>431</v>
      </c>
      <c r="E60" s="71" t="s">
        <v>255</v>
      </c>
      <c r="F60" t="str" cm="1">
        <f t="array" ref="F60">IF(D60="@", VLOOKUP(E60, 'ballpark factors raw'!$C$2:$E$31, {2}, FALSE), VLOOKUP(C60, 'ballpark factors raw'!$C$2:$E$31, {2}, FALSE))</f>
        <v>Oracle Park</v>
      </c>
    </row>
    <row r="61" spans="1:6" x14ac:dyDescent="0.2">
      <c r="A61" s="98">
        <v>60</v>
      </c>
      <c r="B61" s="71" t="s">
        <v>692</v>
      </c>
      <c r="C61" s="71" t="s">
        <v>238</v>
      </c>
      <c r="D61" s="71" t="s">
        <v>431</v>
      </c>
      <c r="E61" s="71" t="s">
        <v>255</v>
      </c>
      <c r="F61" t="str" cm="1">
        <f t="array" ref="F61">IF(D61="@", VLOOKUP(E61, 'ballpark factors raw'!$C$2:$E$31, {2}, FALSE), VLOOKUP(C61, 'ballpark factors raw'!$C$2:$E$31, {2}, FALSE))</f>
        <v>Oracle Park</v>
      </c>
    </row>
    <row r="62" spans="1:6" x14ac:dyDescent="0.2">
      <c r="A62" s="98">
        <v>61</v>
      </c>
      <c r="B62" s="71" t="s">
        <v>693</v>
      </c>
      <c r="C62" s="71" t="s">
        <v>238</v>
      </c>
      <c r="D62" s="71" t="s">
        <v>431</v>
      </c>
      <c r="E62" s="71" t="s">
        <v>255</v>
      </c>
      <c r="F62" t="str" cm="1">
        <f t="array" ref="F62">IF(D62="@", VLOOKUP(E62, 'ballpark factors raw'!$C$2:$E$31, {2}, FALSE), VLOOKUP(C62, 'ballpark factors raw'!$C$2:$E$31, {2}, FALSE))</f>
        <v>Oracle Park</v>
      </c>
    </row>
    <row r="63" spans="1:6" x14ac:dyDescent="0.2">
      <c r="A63" s="98">
        <v>62</v>
      </c>
      <c r="B63" s="71" t="s">
        <v>694</v>
      </c>
      <c r="C63" s="71" t="s">
        <v>238</v>
      </c>
      <c r="E63" s="71" t="s">
        <v>382</v>
      </c>
      <c r="F63" t="str" cm="1">
        <f t="array" ref="F63">IF(D63="@", VLOOKUP(E63, 'ballpark factors raw'!$C$2:$E$31, {2}, FALSE), VLOOKUP(C63, 'ballpark factors raw'!$C$2:$E$31, {2}, FALSE))</f>
        <v>Yankee Stadium</v>
      </c>
    </row>
    <row r="64" spans="1:6" x14ac:dyDescent="0.2">
      <c r="A64" s="98">
        <v>63</v>
      </c>
      <c r="B64" s="71" t="s">
        <v>695</v>
      </c>
      <c r="C64" s="71" t="s">
        <v>238</v>
      </c>
      <c r="E64" s="71" t="s">
        <v>382</v>
      </c>
      <c r="F64" t="str" cm="1">
        <f t="array" ref="F64">IF(D64="@", VLOOKUP(E64, 'ballpark factors raw'!$C$2:$E$31, {2}, FALSE), VLOOKUP(C64, 'ballpark factors raw'!$C$2:$E$31, {2}, FALSE))</f>
        <v>Yankee Stadium</v>
      </c>
    </row>
    <row r="65" spans="1:6" x14ac:dyDescent="0.2">
      <c r="A65" s="98">
        <v>64</v>
      </c>
      <c r="B65" s="71" t="s">
        <v>696</v>
      </c>
      <c r="C65" s="71" t="s">
        <v>238</v>
      </c>
      <c r="E65" s="71" t="s">
        <v>382</v>
      </c>
      <c r="F65" t="str" cm="1">
        <f t="array" ref="F65">IF(D65="@", VLOOKUP(E65, 'ballpark factors raw'!$C$2:$E$31, {2}, FALSE), VLOOKUP(C65, 'ballpark factors raw'!$C$2:$E$31, {2}, FALSE))</f>
        <v>Yankee Stadium</v>
      </c>
    </row>
    <row r="66" spans="1:6" x14ac:dyDescent="0.2">
      <c r="A66" s="98">
        <v>65</v>
      </c>
      <c r="B66" s="71" t="s">
        <v>697</v>
      </c>
      <c r="C66" s="71" t="s">
        <v>238</v>
      </c>
      <c r="E66" s="71" t="s">
        <v>311</v>
      </c>
      <c r="F66" t="str" cm="1">
        <f t="array" ref="F66">IF(D66="@", VLOOKUP(E66, 'ballpark factors raw'!$C$2:$E$31, {2}, FALSE), VLOOKUP(C66, 'ballpark factors raw'!$C$2:$E$31, {2}, FALSE))</f>
        <v>Yankee Stadium</v>
      </c>
    </row>
    <row r="67" spans="1:6" x14ac:dyDescent="0.2">
      <c r="A67" s="98">
        <v>66</v>
      </c>
      <c r="B67" s="71" t="s">
        <v>698</v>
      </c>
      <c r="C67" s="71" t="s">
        <v>238</v>
      </c>
      <c r="E67" s="71" t="s">
        <v>311</v>
      </c>
      <c r="F67" t="str" cm="1">
        <f t="array" ref="F67">IF(D67="@", VLOOKUP(E67, 'ballpark factors raw'!$C$2:$E$31, {2}, FALSE), VLOOKUP(C67, 'ballpark factors raw'!$C$2:$E$31, {2}, FALSE))</f>
        <v>Yankee Stadium</v>
      </c>
    </row>
    <row r="68" spans="1:6" x14ac:dyDescent="0.2">
      <c r="A68" s="98">
        <v>67</v>
      </c>
      <c r="B68" s="71" t="s">
        <v>699</v>
      </c>
      <c r="C68" s="71" t="s">
        <v>238</v>
      </c>
      <c r="E68" s="71" t="s">
        <v>311</v>
      </c>
      <c r="F68" t="str" cm="1">
        <f t="array" ref="F68">IF(D68="@", VLOOKUP(E68, 'ballpark factors raw'!$C$2:$E$31, {2}, FALSE), VLOOKUP(C68, 'ballpark factors raw'!$C$2:$E$31, {2}, FALSE))</f>
        <v>Yankee Stadium</v>
      </c>
    </row>
    <row r="69" spans="1:6" x14ac:dyDescent="0.2">
      <c r="A69" s="98">
        <v>68</v>
      </c>
      <c r="B69" s="71" t="s">
        <v>700</v>
      </c>
      <c r="C69" s="71" t="s">
        <v>238</v>
      </c>
      <c r="D69" s="71" t="s">
        <v>431</v>
      </c>
      <c r="E69" s="71" t="s">
        <v>259</v>
      </c>
      <c r="F69" t="str" cm="1">
        <f t="array" ref="F69">IF(D69="@", VLOOKUP(E69, 'ballpark factors raw'!$C$2:$E$31, {2}, FALSE), VLOOKUP(C69, 'ballpark factors raw'!$C$2:$E$31, {2}, FALSE))</f>
        <v>Kauffman Stadium</v>
      </c>
    </row>
    <row r="70" spans="1:6" x14ac:dyDescent="0.2">
      <c r="A70" s="98">
        <v>69</v>
      </c>
      <c r="B70" s="71" t="s">
        <v>701</v>
      </c>
      <c r="C70" s="71" t="s">
        <v>238</v>
      </c>
      <c r="D70" s="71" t="s">
        <v>431</v>
      </c>
      <c r="E70" s="71" t="s">
        <v>259</v>
      </c>
      <c r="F70" t="str" cm="1">
        <f t="array" ref="F70">IF(D70="@", VLOOKUP(E70, 'ballpark factors raw'!$C$2:$E$31, {2}, FALSE), VLOOKUP(C70, 'ballpark factors raw'!$C$2:$E$31, {2}, FALSE))</f>
        <v>Kauffman Stadium</v>
      </c>
    </row>
    <row r="71" spans="1:6" x14ac:dyDescent="0.2">
      <c r="A71" s="98">
        <v>70</v>
      </c>
      <c r="B71" s="71" t="s">
        <v>702</v>
      </c>
      <c r="C71" s="71" t="s">
        <v>238</v>
      </c>
      <c r="D71" s="71" t="s">
        <v>431</v>
      </c>
      <c r="E71" s="71" t="s">
        <v>259</v>
      </c>
      <c r="F71" t="str" cm="1">
        <f t="array" ref="F71">IF(D71="@", VLOOKUP(E71, 'ballpark factors raw'!$C$2:$E$31, {2}, FALSE), VLOOKUP(C71, 'ballpark factors raw'!$C$2:$E$31, {2}, FALSE))</f>
        <v>Kauffman Stadium</v>
      </c>
    </row>
    <row r="72" spans="1:6" x14ac:dyDescent="0.2">
      <c r="A72" s="98">
        <v>71</v>
      </c>
      <c r="B72" s="71" t="s">
        <v>703</v>
      </c>
      <c r="C72" s="71" t="s">
        <v>238</v>
      </c>
      <c r="D72" s="71" t="s">
        <v>431</v>
      </c>
      <c r="E72" s="71" t="s">
        <v>259</v>
      </c>
      <c r="F72" t="str" cm="1">
        <f t="array" ref="F72">IF(D72="@", VLOOKUP(E72, 'ballpark factors raw'!$C$2:$E$31, {2}, FALSE), VLOOKUP(C72, 'ballpark factors raw'!$C$2:$E$31, {2}, FALSE))</f>
        <v>Kauffman Stadium</v>
      </c>
    </row>
    <row r="73" spans="1:6" x14ac:dyDescent="0.2">
      <c r="A73" s="98">
        <v>72</v>
      </c>
      <c r="B73" s="71" t="s">
        <v>704</v>
      </c>
      <c r="C73" s="71" t="s">
        <v>238</v>
      </c>
      <c r="D73" s="71" t="s">
        <v>431</v>
      </c>
      <c r="E73" s="71" t="s">
        <v>318</v>
      </c>
      <c r="F73" t="str" cm="1">
        <f t="array" ref="F73">IF(D73="@", VLOOKUP(E73, 'ballpark factors raw'!$C$2:$E$31, {2}, FALSE), VLOOKUP(C73, 'ballpark factors raw'!$C$2:$E$31, {2}, FALSE))</f>
        <v>Fenway Park</v>
      </c>
    </row>
    <row r="74" spans="1:6" x14ac:dyDescent="0.2">
      <c r="A74" s="98">
        <v>73</v>
      </c>
      <c r="B74" s="71" t="s">
        <v>705</v>
      </c>
      <c r="C74" s="71" t="s">
        <v>238</v>
      </c>
      <c r="D74" s="71" t="s">
        <v>431</v>
      </c>
      <c r="E74" s="71" t="s">
        <v>318</v>
      </c>
      <c r="F74" t="str" cm="1">
        <f t="array" ref="F74">IF(D74="@", VLOOKUP(E74, 'ballpark factors raw'!$C$2:$E$31, {2}, FALSE), VLOOKUP(C74, 'ballpark factors raw'!$C$2:$E$31, {2}, FALSE))</f>
        <v>Fenway Park</v>
      </c>
    </row>
    <row r="75" spans="1:6" x14ac:dyDescent="0.2">
      <c r="A75" s="98">
        <v>74</v>
      </c>
      <c r="B75" s="71" t="s">
        <v>706</v>
      </c>
      <c r="C75" s="71" t="s">
        <v>238</v>
      </c>
      <c r="D75" s="71" t="s">
        <v>431</v>
      </c>
      <c r="E75" s="71" t="s">
        <v>318</v>
      </c>
      <c r="F75" t="str" cm="1">
        <f t="array" ref="F75">IF(D75="@", VLOOKUP(E75, 'ballpark factors raw'!$C$2:$E$31, {2}, FALSE), VLOOKUP(C75, 'ballpark factors raw'!$C$2:$E$31, {2}, FALSE))</f>
        <v>Fenway Park</v>
      </c>
    </row>
    <row r="76" spans="1:6" x14ac:dyDescent="0.2">
      <c r="A76" s="98">
        <v>75</v>
      </c>
      <c r="B76" s="71" t="s">
        <v>707</v>
      </c>
      <c r="C76" s="71" t="s">
        <v>238</v>
      </c>
      <c r="E76" s="71" t="s">
        <v>276</v>
      </c>
      <c r="F76" t="str" cm="1">
        <f t="array" ref="F76">IF(D76="@", VLOOKUP(E76, 'ballpark factors raw'!$C$2:$E$31, {2}, FALSE), VLOOKUP(C76, 'ballpark factors raw'!$C$2:$E$31, {2}, FALSE))</f>
        <v>Yankee Stadium</v>
      </c>
    </row>
    <row r="77" spans="1:6" x14ac:dyDescent="0.2">
      <c r="A77" s="98">
        <v>76</v>
      </c>
      <c r="B77" s="71" t="s">
        <v>708</v>
      </c>
      <c r="C77" s="71" t="s">
        <v>238</v>
      </c>
      <c r="E77" s="71" t="s">
        <v>276</v>
      </c>
      <c r="F77" t="str" cm="1">
        <f t="array" ref="F77">IF(D77="@", VLOOKUP(E77, 'ballpark factors raw'!$C$2:$E$31, {2}, FALSE), VLOOKUP(C77, 'ballpark factors raw'!$C$2:$E$31, {2}, FALSE))</f>
        <v>Yankee Stadium</v>
      </c>
    </row>
    <row r="78" spans="1:6" x14ac:dyDescent="0.2">
      <c r="A78" s="98">
        <v>77</v>
      </c>
      <c r="B78" s="71" t="s">
        <v>709</v>
      </c>
      <c r="C78" s="71" t="s">
        <v>238</v>
      </c>
      <c r="E78" s="71" t="s">
        <v>276</v>
      </c>
      <c r="F78" t="str" cm="1">
        <f t="array" ref="F78">IF(D78="@", VLOOKUP(E78, 'ballpark factors raw'!$C$2:$E$31, {2}, FALSE), VLOOKUP(C78, 'ballpark factors raw'!$C$2:$E$31, {2}, FALSE))</f>
        <v>Yankee Stadium</v>
      </c>
    </row>
    <row r="79" spans="1:6" x14ac:dyDescent="0.2">
      <c r="A79" s="98">
        <v>78</v>
      </c>
      <c r="B79" s="71" t="s">
        <v>710</v>
      </c>
      <c r="C79" s="71" t="s">
        <v>238</v>
      </c>
      <c r="E79" s="71" t="s">
        <v>356</v>
      </c>
      <c r="F79" t="str" cm="1">
        <f t="array" ref="F79">IF(D79="@", VLOOKUP(E79, 'ballpark factors raw'!$C$2:$E$31, {2}, FALSE), VLOOKUP(C79, 'ballpark factors raw'!$C$2:$E$31, {2}, FALSE))</f>
        <v>Yankee Stadium</v>
      </c>
    </row>
    <row r="80" spans="1:6" x14ac:dyDescent="0.2">
      <c r="A80" s="98">
        <v>79</v>
      </c>
      <c r="B80" s="71" t="s">
        <v>711</v>
      </c>
      <c r="C80" s="71" t="s">
        <v>238</v>
      </c>
      <c r="E80" s="71" t="s">
        <v>356</v>
      </c>
      <c r="F80" t="str" cm="1">
        <f t="array" ref="F80">IF(D80="@", VLOOKUP(E80, 'ballpark factors raw'!$C$2:$E$31, {2}, FALSE), VLOOKUP(C80, 'ballpark factors raw'!$C$2:$E$31, {2}, FALSE))</f>
        <v>Yankee Stadium</v>
      </c>
    </row>
    <row r="81" spans="1:6" x14ac:dyDescent="0.2">
      <c r="A81" s="98">
        <v>80</v>
      </c>
      <c r="B81" s="71" t="s">
        <v>712</v>
      </c>
      <c r="C81" s="71" t="s">
        <v>238</v>
      </c>
      <c r="E81" s="71" t="s">
        <v>356</v>
      </c>
      <c r="F81" t="str" cm="1">
        <f t="array" ref="F81">IF(D81="@", VLOOKUP(E81, 'ballpark factors raw'!$C$2:$E$31, {2}, FALSE), VLOOKUP(C81, 'ballpark factors raw'!$C$2:$E$31, {2}, FALSE))</f>
        <v>Yankee Stadium</v>
      </c>
    </row>
    <row r="82" spans="1:6" x14ac:dyDescent="0.2">
      <c r="A82" s="98">
        <v>81</v>
      </c>
      <c r="B82" s="71" t="s">
        <v>713</v>
      </c>
      <c r="C82" s="71" t="s">
        <v>238</v>
      </c>
      <c r="D82" s="71" t="s">
        <v>431</v>
      </c>
      <c r="E82" s="71" t="s">
        <v>295</v>
      </c>
      <c r="F82" t="str" cm="1">
        <f t="array" ref="F82">IF(D82="@", VLOOKUP(E82, 'ballpark factors raw'!$C$2:$E$31, {2}, FALSE), VLOOKUP(C82, 'ballpark factors raw'!$C$2:$E$31, {2}, FALSE))</f>
        <v>Citi Field</v>
      </c>
    </row>
    <row r="83" spans="1:6" x14ac:dyDescent="0.2">
      <c r="A83" s="98">
        <v>82</v>
      </c>
      <c r="B83" s="71" t="s">
        <v>714</v>
      </c>
      <c r="C83" s="71" t="s">
        <v>238</v>
      </c>
      <c r="D83" s="71" t="s">
        <v>431</v>
      </c>
      <c r="E83" s="71" t="s">
        <v>295</v>
      </c>
      <c r="F83" t="str" cm="1">
        <f t="array" ref="F83">IF(D83="@", VLOOKUP(E83, 'ballpark factors raw'!$C$2:$E$31, {2}, FALSE), VLOOKUP(C83, 'ballpark factors raw'!$C$2:$E$31, {2}, FALSE))</f>
        <v>Citi Field</v>
      </c>
    </row>
    <row r="84" spans="1:6" x14ac:dyDescent="0.2">
      <c r="A84" s="98">
        <v>83</v>
      </c>
      <c r="B84" s="71" t="s">
        <v>715</v>
      </c>
      <c r="C84" s="71" t="s">
        <v>238</v>
      </c>
      <c r="D84" s="71" t="s">
        <v>431</v>
      </c>
      <c r="E84" s="71" t="s">
        <v>272</v>
      </c>
      <c r="F84" t="str" cm="1">
        <f t="array" ref="F84">IF(D84="@", VLOOKUP(E84, 'ballpark factors raw'!$C$2:$E$31, {2}, FALSE), VLOOKUP(C84, 'ballpark factors raw'!$C$2:$E$31, {2}, FALSE))</f>
        <v>Rogers Centre</v>
      </c>
    </row>
    <row r="85" spans="1:6" x14ac:dyDescent="0.2">
      <c r="A85" s="98">
        <v>84</v>
      </c>
      <c r="B85" s="71" t="s">
        <v>716</v>
      </c>
      <c r="C85" s="71" t="s">
        <v>238</v>
      </c>
      <c r="D85" s="71" t="s">
        <v>431</v>
      </c>
      <c r="E85" s="71" t="s">
        <v>272</v>
      </c>
      <c r="F85" t="str" cm="1">
        <f t="array" ref="F85">IF(D85="@", VLOOKUP(E85, 'ballpark factors raw'!$C$2:$E$31, {2}, FALSE), VLOOKUP(C85, 'ballpark factors raw'!$C$2:$E$31, {2}, FALSE))</f>
        <v>Rogers Centre</v>
      </c>
    </row>
    <row r="86" spans="1:6" x14ac:dyDescent="0.2">
      <c r="A86" s="98">
        <v>85</v>
      </c>
      <c r="B86" s="71" t="s">
        <v>717</v>
      </c>
      <c r="C86" s="71" t="s">
        <v>238</v>
      </c>
      <c r="D86" s="71" t="s">
        <v>431</v>
      </c>
      <c r="E86" s="71" t="s">
        <v>272</v>
      </c>
      <c r="F86" t="str" cm="1">
        <f t="array" ref="F86">IF(D86="@", VLOOKUP(E86, 'ballpark factors raw'!$C$2:$E$31, {2}, FALSE), VLOOKUP(C86, 'ballpark factors raw'!$C$2:$E$31, {2}, FALSE))</f>
        <v>Rogers Centre</v>
      </c>
    </row>
    <row r="87" spans="1:6" x14ac:dyDescent="0.2">
      <c r="A87" s="98">
        <v>86</v>
      </c>
      <c r="B87" s="71" t="s">
        <v>718</v>
      </c>
      <c r="C87" s="71" t="s">
        <v>238</v>
      </c>
      <c r="D87" s="71" t="s">
        <v>431</v>
      </c>
      <c r="E87" s="71" t="s">
        <v>272</v>
      </c>
      <c r="F87" t="str" cm="1">
        <f t="array" ref="F87">IF(D87="@", VLOOKUP(E87, 'ballpark factors raw'!$C$2:$E$31, {2}, FALSE), VLOOKUP(C87, 'ballpark factors raw'!$C$2:$E$31, {2}, FALSE))</f>
        <v>Rogers Centre</v>
      </c>
    </row>
    <row r="88" spans="1:6" x14ac:dyDescent="0.2">
      <c r="A88" s="98">
        <v>87</v>
      </c>
      <c r="B88" s="71" t="s">
        <v>719</v>
      </c>
      <c r="C88" s="71" t="s">
        <v>238</v>
      </c>
      <c r="E88" s="71" t="s">
        <v>335</v>
      </c>
      <c r="F88" t="str" cm="1">
        <f t="array" ref="F88">IF(D88="@", VLOOKUP(E88, 'ballpark factors raw'!$C$2:$E$31, {2}, FALSE), VLOOKUP(C88, 'ballpark factors raw'!$C$2:$E$31, {2}, FALSE))</f>
        <v>Yankee Stadium</v>
      </c>
    </row>
    <row r="89" spans="1:6" x14ac:dyDescent="0.2">
      <c r="A89" s="98">
        <v>88</v>
      </c>
      <c r="B89" s="71" t="s">
        <v>720</v>
      </c>
      <c r="C89" s="71" t="s">
        <v>238</v>
      </c>
      <c r="E89" s="71" t="s">
        <v>335</v>
      </c>
      <c r="F89" t="str" cm="1">
        <f t="array" ref="F89">IF(D89="@", VLOOKUP(E89, 'ballpark factors raw'!$C$2:$E$31, {2}, FALSE), VLOOKUP(C89, 'ballpark factors raw'!$C$2:$E$31, {2}, FALSE))</f>
        <v>Yankee Stadium</v>
      </c>
    </row>
    <row r="90" spans="1:6" x14ac:dyDescent="0.2">
      <c r="A90" s="98">
        <v>89</v>
      </c>
      <c r="B90" s="71" t="s">
        <v>721</v>
      </c>
      <c r="C90" s="71" t="s">
        <v>238</v>
      </c>
      <c r="E90" s="71" t="s">
        <v>335</v>
      </c>
      <c r="F90" t="str" cm="1">
        <f t="array" ref="F90">IF(D90="@", VLOOKUP(E90, 'ballpark factors raw'!$C$2:$E$31, {2}, FALSE), VLOOKUP(C90, 'ballpark factors raw'!$C$2:$E$31, {2}, FALSE))</f>
        <v>Yankee Stadium</v>
      </c>
    </row>
    <row r="91" spans="1:6" x14ac:dyDescent="0.2">
      <c r="A91" s="98">
        <v>90</v>
      </c>
      <c r="B91" s="71" t="s">
        <v>722</v>
      </c>
      <c r="C91" s="71" t="s">
        <v>238</v>
      </c>
      <c r="E91" s="71" t="s">
        <v>318</v>
      </c>
      <c r="F91" t="str" cm="1">
        <f t="array" ref="F91">IF(D91="@", VLOOKUP(E91, 'ballpark factors raw'!$C$2:$E$31, {2}, FALSE), VLOOKUP(C91, 'ballpark factors raw'!$C$2:$E$31, {2}, FALSE))</f>
        <v>Yankee Stadium</v>
      </c>
    </row>
    <row r="92" spans="1:6" x14ac:dyDescent="0.2">
      <c r="A92" s="98">
        <v>91</v>
      </c>
      <c r="B92" s="71" t="s">
        <v>723</v>
      </c>
      <c r="C92" s="71" t="s">
        <v>238</v>
      </c>
      <c r="E92" s="71" t="s">
        <v>318</v>
      </c>
      <c r="F92" t="str" cm="1">
        <f t="array" ref="F92">IF(D92="@", VLOOKUP(E92, 'ballpark factors raw'!$C$2:$E$31, {2}, FALSE), VLOOKUP(C92, 'ballpark factors raw'!$C$2:$E$31, {2}, FALSE))</f>
        <v>Yankee Stadium</v>
      </c>
    </row>
    <row r="93" spans="1:6" x14ac:dyDescent="0.2">
      <c r="A93" s="98">
        <v>92</v>
      </c>
      <c r="B93" s="71" t="s">
        <v>724</v>
      </c>
      <c r="C93" s="71" t="s">
        <v>238</v>
      </c>
      <c r="E93" s="71" t="s">
        <v>318</v>
      </c>
      <c r="F93" t="str" cm="1">
        <f t="array" ref="F93">IF(D93="@", VLOOKUP(E93, 'ballpark factors raw'!$C$2:$E$31, {2}, FALSE), VLOOKUP(C93, 'ballpark factors raw'!$C$2:$E$31, {2}, FALSE))</f>
        <v>Yankee Stadium</v>
      </c>
    </row>
    <row r="94" spans="1:6" x14ac:dyDescent="0.2">
      <c r="A94" s="98">
        <v>93</v>
      </c>
      <c r="B94" s="71" t="s">
        <v>725</v>
      </c>
      <c r="C94" s="71" t="s">
        <v>238</v>
      </c>
      <c r="D94" s="71" t="s">
        <v>431</v>
      </c>
      <c r="E94" s="71" t="s">
        <v>263</v>
      </c>
      <c r="F94" t="str" cm="1">
        <f t="array" ref="F94">IF(D94="@", VLOOKUP(E94, 'ballpark factors raw'!$C$2:$E$31, {2}, FALSE), VLOOKUP(C94, 'ballpark factors raw'!$C$2:$E$31, {2}, FALSE))</f>
        <v>George M. Steinbrenner Field</v>
      </c>
    </row>
    <row r="95" spans="1:6" x14ac:dyDescent="0.2">
      <c r="A95" s="98">
        <v>94</v>
      </c>
      <c r="B95" s="71" t="s">
        <v>726</v>
      </c>
      <c r="C95" s="71" t="s">
        <v>238</v>
      </c>
      <c r="D95" s="71" t="s">
        <v>431</v>
      </c>
      <c r="E95" s="71" t="s">
        <v>263</v>
      </c>
      <c r="F95" t="str" cm="1">
        <f t="array" ref="F95">IF(D95="@", VLOOKUP(E95, 'ballpark factors raw'!$C$2:$E$31, {2}, FALSE), VLOOKUP(C95, 'ballpark factors raw'!$C$2:$E$31, {2}, FALSE))</f>
        <v>George M. Steinbrenner Field</v>
      </c>
    </row>
    <row r="96" spans="1:6" x14ac:dyDescent="0.2">
      <c r="A96" s="98">
        <v>95</v>
      </c>
      <c r="B96" s="71" t="s">
        <v>727</v>
      </c>
      <c r="C96" s="71" t="s">
        <v>238</v>
      </c>
      <c r="D96" s="71" t="s">
        <v>431</v>
      </c>
      <c r="E96" s="71" t="s">
        <v>263</v>
      </c>
      <c r="F96" t="str" cm="1">
        <f t="array" ref="F96">IF(D96="@", VLOOKUP(E96, 'ballpark factors raw'!$C$2:$E$31, {2}, FALSE), VLOOKUP(C96, 'ballpark factors raw'!$C$2:$E$31, {2}, FALSE))</f>
        <v>George M. Steinbrenner Field</v>
      </c>
    </row>
    <row r="97" spans="1:6" x14ac:dyDescent="0.2">
      <c r="A97" s="98">
        <v>96</v>
      </c>
      <c r="B97" s="71" t="s">
        <v>728</v>
      </c>
      <c r="C97" s="71" t="s">
        <v>238</v>
      </c>
      <c r="D97" s="71" t="s">
        <v>431</v>
      </c>
      <c r="E97" s="71" t="s">
        <v>276</v>
      </c>
      <c r="F97" t="str" cm="1">
        <f t="array" ref="F97">IF(D97="@", VLOOKUP(E97, 'ballpark factors raw'!$C$2:$E$31, {2}, FALSE), VLOOKUP(C97, 'ballpark factors raw'!$C$2:$E$31, {2}, FALSE))</f>
        <v>Oriole Park at Camden Yards</v>
      </c>
    </row>
    <row r="98" spans="1:6" x14ac:dyDescent="0.2">
      <c r="A98" s="98">
        <v>97</v>
      </c>
      <c r="B98" s="71" t="s">
        <v>729</v>
      </c>
      <c r="C98" s="71" t="s">
        <v>238</v>
      </c>
      <c r="D98" s="71" t="s">
        <v>431</v>
      </c>
      <c r="E98" s="71" t="s">
        <v>276</v>
      </c>
      <c r="F98" t="str" cm="1">
        <f t="array" ref="F98">IF(D98="@", VLOOKUP(E98, 'ballpark factors raw'!$C$2:$E$31, {2}, FALSE), VLOOKUP(C98, 'ballpark factors raw'!$C$2:$E$31, {2}, FALSE))</f>
        <v>Oriole Park at Camden Yards</v>
      </c>
    </row>
    <row r="99" spans="1:6" x14ac:dyDescent="0.2">
      <c r="A99" s="98">
        <v>98</v>
      </c>
      <c r="B99" s="71" t="s">
        <v>730</v>
      </c>
      <c r="C99" s="71" t="s">
        <v>238</v>
      </c>
      <c r="D99" s="71" t="s">
        <v>431</v>
      </c>
      <c r="E99" s="71" t="s">
        <v>276</v>
      </c>
      <c r="F99" t="str" cm="1">
        <f t="array" ref="F99">IF(D99="@", VLOOKUP(E99, 'ballpark factors raw'!$C$2:$E$31, {2}, FALSE), VLOOKUP(C99, 'ballpark factors raw'!$C$2:$E$31, {2}, FALSE))</f>
        <v>Oriole Park at Camden Yards</v>
      </c>
    </row>
    <row r="100" spans="1:6" x14ac:dyDescent="0.2">
      <c r="A100" s="98">
        <v>99</v>
      </c>
      <c r="B100" s="71" t="s">
        <v>731</v>
      </c>
      <c r="C100" s="71" t="s">
        <v>238</v>
      </c>
      <c r="E100" s="71" t="s">
        <v>263</v>
      </c>
      <c r="F100" t="str" cm="1">
        <f t="array" ref="F100">IF(D100="@", VLOOKUP(E100, 'ballpark factors raw'!$C$2:$E$31, {2}, FALSE), VLOOKUP(C100, 'ballpark factors raw'!$C$2:$E$31, {2}, FALSE))</f>
        <v>Yankee Stadium</v>
      </c>
    </row>
    <row r="101" spans="1:6" x14ac:dyDescent="0.2">
      <c r="A101" s="98">
        <v>100</v>
      </c>
      <c r="B101" s="71" t="s">
        <v>732</v>
      </c>
      <c r="C101" s="71" t="s">
        <v>238</v>
      </c>
      <c r="E101" s="71" t="s">
        <v>263</v>
      </c>
      <c r="F101" t="str" cm="1">
        <f t="array" ref="F101">IF(D101="@", VLOOKUP(E101, 'ballpark factors raw'!$C$2:$E$31, {2}, FALSE), VLOOKUP(C101, 'ballpark factors raw'!$C$2:$E$31, {2}, FALSE))</f>
        <v>Yankee Stadium</v>
      </c>
    </row>
    <row r="102" spans="1:6" x14ac:dyDescent="0.2">
      <c r="A102" s="98">
        <v>101</v>
      </c>
      <c r="B102" s="71" t="s">
        <v>733</v>
      </c>
      <c r="C102" s="71" t="s">
        <v>238</v>
      </c>
      <c r="E102" s="71" t="s">
        <v>263</v>
      </c>
      <c r="F102" t="str" cm="1">
        <f t="array" ref="F102">IF(D102="@", VLOOKUP(E102, 'ballpark factors raw'!$C$2:$E$31, {2}, FALSE), VLOOKUP(C102, 'ballpark factors raw'!$C$2:$E$31, {2}, FALSE))</f>
        <v>Yankee Stadium</v>
      </c>
    </row>
    <row r="103" spans="1:6" x14ac:dyDescent="0.2">
      <c r="A103" s="98">
        <v>102</v>
      </c>
      <c r="B103" s="71" t="s">
        <v>734</v>
      </c>
      <c r="C103" s="71" t="s">
        <v>238</v>
      </c>
      <c r="E103" s="71" t="s">
        <v>263</v>
      </c>
      <c r="F103" t="str" cm="1">
        <f t="array" ref="F103">IF(D103="@", VLOOKUP(E103, 'ballpark factors raw'!$C$2:$E$31, {2}, FALSE), VLOOKUP(C103, 'ballpark factors raw'!$C$2:$E$31, {2}, FALSE))</f>
        <v>Yankee Stadium</v>
      </c>
    </row>
    <row r="104" spans="1:6" x14ac:dyDescent="0.2">
      <c r="A104" s="98">
        <v>103</v>
      </c>
      <c r="B104" s="71" t="s">
        <v>735</v>
      </c>
      <c r="C104" s="71" t="s">
        <v>238</v>
      </c>
      <c r="E104" s="71" t="s">
        <v>295</v>
      </c>
      <c r="F104" t="str" cm="1">
        <f t="array" ref="F104">IF(D104="@", VLOOKUP(E104, 'ballpark factors raw'!$C$2:$E$31, {2}, FALSE), VLOOKUP(C104, 'ballpark factors raw'!$C$2:$E$31, {2}, FALSE))</f>
        <v>Yankee Stadium</v>
      </c>
    </row>
    <row r="105" spans="1:6" x14ac:dyDescent="0.2">
      <c r="A105" s="98">
        <v>104</v>
      </c>
      <c r="B105" s="71" t="s">
        <v>736</v>
      </c>
      <c r="C105" s="71" t="s">
        <v>238</v>
      </c>
      <c r="E105" s="71" t="s">
        <v>295</v>
      </c>
      <c r="F105" t="str" cm="1">
        <f t="array" ref="F105">IF(D105="@", VLOOKUP(E105, 'ballpark factors raw'!$C$2:$E$31, {2}, FALSE), VLOOKUP(C105, 'ballpark factors raw'!$C$2:$E$31, {2}, FALSE))</f>
        <v>Yankee Stadium</v>
      </c>
    </row>
    <row r="106" spans="1:6" x14ac:dyDescent="0.2">
      <c r="A106" s="98">
        <v>105</v>
      </c>
      <c r="B106" s="71" t="s">
        <v>737</v>
      </c>
      <c r="C106" s="71" t="s">
        <v>238</v>
      </c>
      <c r="D106" s="71" t="s">
        <v>431</v>
      </c>
      <c r="E106" s="71" t="s">
        <v>318</v>
      </c>
      <c r="F106" t="str" cm="1">
        <f t="array" ref="F106">IF(D106="@", VLOOKUP(E106, 'ballpark factors raw'!$C$2:$E$31, {2}, FALSE), VLOOKUP(C106, 'ballpark factors raw'!$C$2:$E$31, {2}, FALSE))</f>
        <v>Fenway Park</v>
      </c>
    </row>
    <row r="107" spans="1:6" x14ac:dyDescent="0.2">
      <c r="A107" s="98">
        <v>106</v>
      </c>
      <c r="B107" s="71" t="s">
        <v>738</v>
      </c>
      <c r="C107" s="71" t="s">
        <v>238</v>
      </c>
      <c r="D107" s="71" t="s">
        <v>431</v>
      </c>
      <c r="E107" s="71" t="s">
        <v>318</v>
      </c>
      <c r="F107" t="str" cm="1">
        <f t="array" ref="F107">IF(D107="@", VLOOKUP(E107, 'ballpark factors raw'!$C$2:$E$31, {2}, FALSE), VLOOKUP(C107, 'ballpark factors raw'!$C$2:$E$31, {2}, FALSE))</f>
        <v>Fenway Park</v>
      </c>
    </row>
    <row r="108" spans="1:6" x14ac:dyDescent="0.2">
      <c r="A108" s="98">
        <v>107</v>
      </c>
      <c r="B108" s="71" t="s">
        <v>739</v>
      </c>
      <c r="C108" s="71" t="s">
        <v>238</v>
      </c>
      <c r="D108" s="71" t="s">
        <v>431</v>
      </c>
      <c r="E108" s="71" t="s">
        <v>318</v>
      </c>
      <c r="F108" t="str" cm="1">
        <f t="array" ref="F108">IF(D108="@", VLOOKUP(E108, 'ballpark factors raw'!$C$2:$E$31, {2}, FALSE), VLOOKUP(C108, 'ballpark factors raw'!$C$2:$E$31, {2}, FALSE))</f>
        <v>Fenway Park</v>
      </c>
    </row>
    <row r="109" spans="1:6" x14ac:dyDescent="0.2">
      <c r="A109" s="98">
        <v>108</v>
      </c>
      <c r="B109" s="71" t="s">
        <v>740</v>
      </c>
      <c r="C109" s="71" t="s">
        <v>238</v>
      </c>
      <c r="D109" s="71" t="s">
        <v>431</v>
      </c>
      <c r="E109" s="71" t="s">
        <v>363</v>
      </c>
      <c r="F109" t="str" cm="1">
        <f t="array" ref="F109">IF(D109="@", VLOOKUP(E109, 'ballpark factors raw'!$C$2:$E$31, {2}, FALSE), VLOOKUP(C109, 'ballpark factors raw'!$C$2:$E$31, {2}, FALSE))</f>
        <v>Citizens Bank Park</v>
      </c>
    </row>
    <row r="110" spans="1:6" x14ac:dyDescent="0.2">
      <c r="A110" s="98">
        <v>109</v>
      </c>
      <c r="B110" s="71" t="s">
        <v>741</v>
      </c>
      <c r="C110" s="71" t="s">
        <v>238</v>
      </c>
      <c r="D110" s="71" t="s">
        <v>431</v>
      </c>
      <c r="E110" s="71" t="s">
        <v>363</v>
      </c>
      <c r="F110" t="str" cm="1">
        <f t="array" ref="F110">IF(D110="@", VLOOKUP(E110, 'ballpark factors raw'!$C$2:$E$31, {2}, FALSE), VLOOKUP(C110, 'ballpark factors raw'!$C$2:$E$31, {2}, FALSE))</f>
        <v>Citizens Bank Park</v>
      </c>
    </row>
    <row r="111" spans="1:6" x14ac:dyDescent="0.2">
      <c r="A111" s="98">
        <v>110</v>
      </c>
      <c r="B111" s="71" t="s">
        <v>742</v>
      </c>
      <c r="C111" s="71" t="s">
        <v>238</v>
      </c>
      <c r="D111" s="71" t="s">
        <v>431</v>
      </c>
      <c r="E111" s="71" t="s">
        <v>363</v>
      </c>
      <c r="F111" t="str" cm="1">
        <f t="array" ref="F111">IF(D111="@", VLOOKUP(E111, 'ballpark factors raw'!$C$2:$E$31, {2}, FALSE), VLOOKUP(C111, 'ballpark factors raw'!$C$2:$E$31, {2}, FALSE))</f>
        <v>Citizens Bank Park</v>
      </c>
    </row>
    <row r="112" spans="1:6" x14ac:dyDescent="0.2">
      <c r="A112" s="98">
        <v>111</v>
      </c>
      <c r="B112" s="71" t="s">
        <v>743</v>
      </c>
      <c r="C112" s="71" t="s">
        <v>238</v>
      </c>
      <c r="E112" s="71" t="s">
        <v>272</v>
      </c>
      <c r="F112" t="str" cm="1">
        <f t="array" ref="F112">IF(D112="@", VLOOKUP(E112, 'ballpark factors raw'!$C$2:$E$31, {2}, FALSE), VLOOKUP(C112, 'ballpark factors raw'!$C$2:$E$31, {2}, FALSE))</f>
        <v>Yankee Stadium</v>
      </c>
    </row>
    <row r="113" spans="1:6" x14ac:dyDescent="0.2">
      <c r="A113" s="98">
        <v>112</v>
      </c>
      <c r="B113" s="71" t="s">
        <v>744</v>
      </c>
      <c r="C113" s="71" t="s">
        <v>238</v>
      </c>
      <c r="E113" s="71" t="s">
        <v>272</v>
      </c>
      <c r="F113" t="str" cm="1">
        <f t="array" ref="F113">IF(D113="@", VLOOKUP(E113, 'ballpark factors raw'!$C$2:$E$31, {2}, FALSE), VLOOKUP(C113, 'ballpark factors raw'!$C$2:$E$31, {2}, FALSE))</f>
        <v>Yankee Stadium</v>
      </c>
    </row>
    <row r="114" spans="1:6" x14ac:dyDescent="0.2">
      <c r="A114" s="98">
        <v>113</v>
      </c>
      <c r="B114" s="71" t="s">
        <v>745</v>
      </c>
      <c r="C114" s="71" t="s">
        <v>238</v>
      </c>
      <c r="E114" s="71" t="s">
        <v>272</v>
      </c>
      <c r="F114" t="str" cm="1">
        <f t="array" ref="F114">IF(D114="@", VLOOKUP(E114, 'ballpark factors raw'!$C$2:$E$31, {2}, FALSE), VLOOKUP(C114, 'ballpark factors raw'!$C$2:$E$31, {2}, FALSE))</f>
        <v>Yankee Stadium</v>
      </c>
    </row>
    <row r="115" spans="1:6" x14ac:dyDescent="0.2">
      <c r="A115" s="98">
        <v>114</v>
      </c>
      <c r="B115" s="71" t="s">
        <v>746</v>
      </c>
      <c r="C115" s="71" t="s">
        <v>238</v>
      </c>
      <c r="E115" s="71" t="s">
        <v>307</v>
      </c>
      <c r="F115" t="str" cm="1">
        <f t="array" ref="F115">IF(D115="@", VLOOKUP(E115, 'ballpark factors raw'!$C$2:$E$31, {2}, FALSE), VLOOKUP(C115, 'ballpark factors raw'!$C$2:$E$31, {2}, FALSE))</f>
        <v>Yankee Stadium</v>
      </c>
    </row>
    <row r="116" spans="1:6" x14ac:dyDescent="0.2">
      <c r="A116" s="98">
        <v>115</v>
      </c>
      <c r="B116" s="71" t="s">
        <v>747</v>
      </c>
      <c r="C116" s="71" t="s">
        <v>238</v>
      </c>
      <c r="E116" s="71" t="s">
        <v>307</v>
      </c>
      <c r="F116" t="str" cm="1">
        <f t="array" ref="F116">IF(D116="@", VLOOKUP(E116, 'ballpark factors raw'!$C$2:$E$31, {2}, FALSE), VLOOKUP(C116, 'ballpark factors raw'!$C$2:$E$31, {2}, FALSE))</f>
        <v>Yankee Stadium</v>
      </c>
    </row>
    <row r="117" spans="1:6" x14ac:dyDescent="0.2">
      <c r="A117" s="98">
        <v>116</v>
      </c>
      <c r="B117" s="71" t="s">
        <v>748</v>
      </c>
      <c r="C117" s="71" t="s">
        <v>238</v>
      </c>
      <c r="E117" s="71" t="s">
        <v>307</v>
      </c>
      <c r="F117" t="str" cm="1">
        <f t="array" ref="F117">IF(D117="@", VLOOKUP(E117, 'ballpark factors raw'!$C$2:$E$31, {2}, FALSE), VLOOKUP(C117, 'ballpark factors raw'!$C$2:$E$31, {2}, FALSE))</f>
        <v>Yankee Stadium</v>
      </c>
    </row>
    <row r="118" spans="1:6" x14ac:dyDescent="0.2">
      <c r="A118" s="98">
        <v>117</v>
      </c>
      <c r="B118" s="71" t="s">
        <v>749</v>
      </c>
      <c r="C118" s="71" t="s">
        <v>238</v>
      </c>
      <c r="E118" s="71" t="s">
        <v>299</v>
      </c>
      <c r="F118" t="str" cm="1">
        <f t="array" ref="F118">IF(D118="@", VLOOKUP(E118, 'ballpark factors raw'!$C$2:$E$31, {2}, FALSE), VLOOKUP(C118, 'ballpark factors raw'!$C$2:$E$31, {2}, FALSE))</f>
        <v>Yankee Stadium</v>
      </c>
    </row>
    <row r="119" spans="1:6" x14ac:dyDescent="0.2">
      <c r="A119" s="98">
        <v>118</v>
      </c>
      <c r="B119" s="71" t="s">
        <v>750</v>
      </c>
      <c r="C119" s="71" t="s">
        <v>238</v>
      </c>
      <c r="E119" s="71" t="s">
        <v>299</v>
      </c>
      <c r="F119" t="str" cm="1">
        <f t="array" ref="F119">IF(D119="@", VLOOKUP(E119, 'ballpark factors raw'!$C$2:$E$31, {2}, FALSE), VLOOKUP(C119, 'ballpark factors raw'!$C$2:$E$31, {2}, FALSE))</f>
        <v>Yankee Stadium</v>
      </c>
    </row>
    <row r="120" spans="1:6" x14ac:dyDescent="0.2">
      <c r="A120" s="98">
        <v>119</v>
      </c>
      <c r="B120" s="71" t="s">
        <v>751</v>
      </c>
      <c r="C120" s="71" t="s">
        <v>238</v>
      </c>
      <c r="E120" s="71" t="s">
        <v>299</v>
      </c>
      <c r="F120" t="str" cm="1">
        <f t="array" ref="F120">IF(D120="@", VLOOKUP(E120, 'ballpark factors raw'!$C$2:$E$31, {2}, FALSE), VLOOKUP(C120, 'ballpark factors raw'!$C$2:$E$31, {2}, FALSE))</f>
        <v>Yankee Stadium</v>
      </c>
    </row>
    <row r="121" spans="1:6" x14ac:dyDescent="0.2">
      <c r="A121" s="98">
        <v>120</v>
      </c>
      <c r="B121" s="71" t="s">
        <v>752</v>
      </c>
      <c r="C121" s="71" t="s">
        <v>238</v>
      </c>
      <c r="D121" s="71" t="s">
        <v>431</v>
      </c>
      <c r="E121" s="71" t="s">
        <v>400</v>
      </c>
      <c r="F121" t="str" cm="1">
        <f t="array" ref="F121">IF(D121="@", VLOOKUP(E121, 'ballpark factors raw'!$C$2:$E$31, {2}, FALSE), VLOOKUP(C121, 'ballpark factors raw'!$C$2:$E$31, {2}, FALSE))</f>
        <v>Rate Field</v>
      </c>
    </row>
    <row r="122" spans="1:6" x14ac:dyDescent="0.2">
      <c r="A122" s="98">
        <v>121</v>
      </c>
      <c r="B122" s="71" t="s">
        <v>753</v>
      </c>
      <c r="C122" s="71" t="s">
        <v>238</v>
      </c>
      <c r="D122" s="71" t="s">
        <v>431</v>
      </c>
      <c r="E122" s="71" t="s">
        <v>400</v>
      </c>
      <c r="F122" t="str" cm="1">
        <f t="array" ref="F122">IF(D122="@", VLOOKUP(E122, 'ballpark factors raw'!$C$2:$E$31, {2}, FALSE), VLOOKUP(C122, 'ballpark factors raw'!$C$2:$E$31, {2}, FALSE))</f>
        <v>Rate Field</v>
      </c>
    </row>
    <row r="123" spans="1:6" x14ac:dyDescent="0.2">
      <c r="A123" s="98">
        <v>122</v>
      </c>
      <c r="B123" s="71" t="s">
        <v>754</v>
      </c>
      <c r="C123" s="71" t="s">
        <v>238</v>
      </c>
      <c r="D123" s="71" t="s">
        <v>431</v>
      </c>
      <c r="E123" s="71" t="s">
        <v>400</v>
      </c>
      <c r="F123" t="str" cm="1">
        <f t="array" ref="F123">IF(D123="@", VLOOKUP(E123, 'ballpark factors raw'!$C$2:$E$31, {2}, FALSE), VLOOKUP(C123, 'ballpark factors raw'!$C$2:$E$31, {2}, FALSE))</f>
        <v>Rate Field</v>
      </c>
    </row>
    <row r="124" spans="1:6" x14ac:dyDescent="0.2">
      <c r="A124" s="98">
        <v>123</v>
      </c>
      <c r="B124" s="71" t="s">
        <v>755</v>
      </c>
      <c r="C124" s="71" t="s">
        <v>238</v>
      </c>
      <c r="D124" s="71" t="s">
        <v>431</v>
      </c>
      <c r="E124" s="71" t="s">
        <v>251</v>
      </c>
      <c r="F124" t="str" cm="1">
        <f t="array" ref="F124">IF(D124="@", VLOOKUP(E124, 'ballpark factors raw'!$C$2:$E$31, {2}, FALSE), VLOOKUP(C124, 'ballpark factors raw'!$C$2:$E$31, {2}, FALSE))</f>
        <v>Comerica Park</v>
      </c>
    </row>
    <row r="125" spans="1:6" x14ac:dyDescent="0.2">
      <c r="A125" s="98">
        <v>124</v>
      </c>
      <c r="B125" s="71" t="s">
        <v>756</v>
      </c>
      <c r="C125" s="71" t="s">
        <v>238</v>
      </c>
      <c r="D125" s="71" t="s">
        <v>431</v>
      </c>
      <c r="E125" s="71" t="s">
        <v>251</v>
      </c>
      <c r="F125" t="str" cm="1">
        <f t="array" ref="F125">IF(D125="@", VLOOKUP(E125, 'ballpark factors raw'!$C$2:$E$31, {2}, FALSE), VLOOKUP(C125, 'ballpark factors raw'!$C$2:$E$31, {2}, FALSE))</f>
        <v>Comerica Park</v>
      </c>
    </row>
    <row r="126" spans="1:6" x14ac:dyDescent="0.2">
      <c r="A126" s="98">
        <v>125</v>
      </c>
      <c r="B126" s="71" t="s">
        <v>757</v>
      </c>
      <c r="C126" s="71" t="s">
        <v>238</v>
      </c>
      <c r="D126" s="71" t="s">
        <v>431</v>
      </c>
      <c r="E126" s="71" t="s">
        <v>251</v>
      </c>
      <c r="F126" t="str" cm="1">
        <f t="array" ref="F126">IF(D126="@", VLOOKUP(E126, 'ballpark factors raw'!$C$2:$E$31, {2}, FALSE), VLOOKUP(C126, 'ballpark factors raw'!$C$2:$E$31, {2}, FALSE))</f>
        <v>Comerica Park</v>
      </c>
    </row>
    <row r="127" spans="1:6" x14ac:dyDescent="0.2">
      <c r="A127" s="98">
        <v>126</v>
      </c>
      <c r="B127" s="71" t="s">
        <v>758</v>
      </c>
      <c r="C127" s="71" t="s">
        <v>238</v>
      </c>
      <c r="E127" s="71" t="s">
        <v>268</v>
      </c>
      <c r="F127" t="str" cm="1">
        <f t="array" ref="F127">IF(D127="@", VLOOKUP(E127, 'ballpark factors raw'!$C$2:$E$31, {2}, FALSE), VLOOKUP(C127, 'ballpark factors raw'!$C$2:$E$31, {2}, FALSE))</f>
        <v>Yankee Stadium</v>
      </c>
    </row>
    <row r="128" spans="1:6" x14ac:dyDescent="0.2">
      <c r="A128" s="98">
        <v>127</v>
      </c>
      <c r="B128" s="71" t="s">
        <v>759</v>
      </c>
      <c r="C128" s="71" t="s">
        <v>238</v>
      </c>
      <c r="E128" s="71" t="s">
        <v>268</v>
      </c>
      <c r="F128" t="str" cm="1">
        <f t="array" ref="F128">IF(D128="@", VLOOKUP(E128, 'ballpark factors raw'!$C$2:$E$31, {2}, FALSE), VLOOKUP(C128, 'ballpark factors raw'!$C$2:$E$31, {2}, FALSE))</f>
        <v>Yankee Stadium</v>
      </c>
    </row>
    <row r="129" spans="1:6" x14ac:dyDescent="0.2">
      <c r="A129" s="98">
        <v>128</v>
      </c>
      <c r="B129" s="71" t="s">
        <v>760</v>
      </c>
      <c r="C129" s="71" t="s">
        <v>238</v>
      </c>
      <c r="E129" s="71" t="s">
        <v>268</v>
      </c>
      <c r="F129" t="str" cm="1">
        <f t="array" ref="F129">IF(D129="@", VLOOKUP(E129, 'ballpark factors raw'!$C$2:$E$31, {2}, FALSE), VLOOKUP(C129, 'ballpark factors raw'!$C$2:$E$31, {2}, FALSE))</f>
        <v>Yankee Stadium</v>
      </c>
    </row>
    <row r="130" spans="1:6" x14ac:dyDescent="0.2">
      <c r="A130" s="98">
        <v>129</v>
      </c>
      <c r="B130" s="71" t="s">
        <v>761</v>
      </c>
      <c r="C130" s="71" t="s">
        <v>238</v>
      </c>
      <c r="E130" s="71" t="s">
        <v>303</v>
      </c>
      <c r="F130" t="str" cm="1">
        <f t="array" ref="F130">IF(D130="@", VLOOKUP(E130, 'ballpark factors raw'!$C$2:$E$31, {2}, FALSE), VLOOKUP(C130, 'ballpark factors raw'!$C$2:$E$31, {2}, FALSE))</f>
        <v>Yankee Stadium</v>
      </c>
    </row>
    <row r="131" spans="1:6" x14ac:dyDescent="0.2">
      <c r="A131" s="98">
        <v>130</v>
      </c>
      <c r="B131" s="71" t="s">
        <v>762</v>
      </c>
      <c r="C131" s="71" t="s">
        <v>238</v>
      </c>
      <c r="E131" s="71" t="s">
        <v>303</v>
      </c>
      <c r="F131" t="str" cm="1">
        <f t="array" ref="F131">IF(D131="@", VLOOKUP(E131, 'ballpark factors raw'!$C$2:$E$31, {2}, FALSE), VLOOKUP(C131, 'ballpark factors raw'!$C$2:$E$31, {2}, FALSE))</f>
        <v>Yankee Stadium</v>
      </c>
    </row>
    <row r="132" spans="1:6" x14ac:dyDescent="0.2">
      <c r="A132" s="98">
        <v>131</v>
      </c>
      <c r="B132" s="71" t="s">
        <v>763</v>
      </c>
      <c r="C132" s="71" t="s">
        <v>238</v>
      </c>
      <c r="E132" s="71" t="s">
        <v>303</v>
      </c>
      <c r="F132" t="str" cm="1">
        <f t="array" ref="F132">IF(D132="@", VLOOKUP(E132, 'ballpark factors raw'!$C$2:$E$31, {2}, FALSE), VLOOKUP(C132, 'ballpark factors raw'!$C$2:$E$31, {2}, FALSE))</f>
        <v>Yankee Stadium</v>
      </c>
    </row>
    <row r="133" spans="1:6" x14ac:dyDescent="0.2">
      <c r="A133" s="98">
        <v>132</v>
      </c>
      <c r="B133" s="71" t="s">
        <v>764</v>
      </c>
      <c r="C133" s="71" t="s">
        <v>238</v>
      </c>
      <c r="D133" s="71" t="s">
        <v>431</v>
      </c>
      <c r="E133" s="71" t="s">
        <v>396</v>
      </c>
      <c r="F133" t="str" cm="1">
        <f t="array" ref="F133">IF(D133="@", VLOOKUP(E133, 'ballpark factors raw'!$C$2:$E$31, {2}, FALSE), VLOOKUP(C133, 'ballpark factors raw'!$C$2:$E$31, {2}, FALSE))</f>
        <v>Nationals Park</v>
      </c>
    </row>
    <row r="134" spans="1:6" x14ac:dyDescent="0.2">
      <c r="A134" s="98">
        <v>133</v>
      </c>
      <c r="B134" s="71" t="s">
        <v>765</v>
      </c>
      <c r="C134" s="71" t="s">
        <v>238</v>
      </c>
      <c r="D134" s="71" t="s">
        <v>431</v>
      </c>
      <c r="E134" s="71" t="s">
        <v>396</v>
      </c>
      <c r="F134" t="str" cm="1">
        <f t="array" ref="F134">IF(D134="@", VLOOKUP(E134, 'ballpark factors raw'!$C$2:$E$31, {2}, FALSE), VLOOKUP(C134, 'ballpark factors raw'!$C$2:$E$31, {2}, FALSE))</f>
        <v>Nationals Park</v>
      </c>
    </row>
    <row r="135" spans="1:6" x14ac:dyDescent="0.2">
      <c r="A135" s="98">
        <v>134</v>
      </c>
      <c r="B135" s="71" t="s">
        <v>766</v>
      </c>
      <c r="C135" s="71" t="s">
        <v>238</v>
      </c>
      <c r="D135" s="71" t="s">
        <v>431</v>
      </c>
      <c r="E135" s="71" t="s">
        <v>396</v>
      </c>
      <c r="F135" t="str" cm="1">
        <f t="array" ref="F135">IF(D135="@", VLOOKUP(E135, 'ballpark factors raw'!$C$2:$E$31, {2}, FALSE), VLOOKUP(C135, 'ballpark factors raw'!$C$2:$E$31, {2}, FALSE))</f>
        <v>Nationals Park</v>
      </c>
    </row>
    <row r="136" spans="1:6" x14ac:dyDescent="0.2">
      <c r="A136" s="98">
        <v>135</v>
      </c>
      <c r="B136" s="71" t="s">
        <v>767</v>
      </c>
      <c r="C136" s="71" t="s">
        <v>238</v>
      </c>
      <c r="E136" s="71" t="s">
        <v>386</v>
      </c>
      <c r="F136" t="str" cm="1">
        <f t="array" ref="F136">IF(D136="@", VLOOKUP(E136, 'ballpark factors raw'!$C$2:$E$31, {2}, FALSE), VLOOKUP(C136, 'ballpark factors raw'!$C$2:$E$31, {2}, FALSE))</f>
        <v>Yankee Stadium</v>
      </c>
    </row>
    <row r="137" spans="1:6" x14ac:dyDescent="0.2">
      <c r="A137" s="98">
        <v>136</v>
      </c>
      <c r="B137" s="71" t="s">
        <v>768</v>
      </c>
      <c r="C137" s="71" t="s">
        <v>238</v>
      </c>
      <c r="E137" s="71" t="s">
        <v>386</v>
      </c>
      <c r="F137" t="str" cm="1">
        <f t="array" ref="F137">IF(D137="@", VLOOKUP(E137, 'ballpark factors raw'!$C$2:$E$31, {2}, FALSE), VLOOKUP(C137, 'ballpark factors raw'!$C$2:$E$31, {2}, FALSE))</f>
        <v>Yankee Stadium</v>
      </c>
    </row>
    <row r="138" spans="1:6" x14ac:dyDescent="0.2">
      <c r="A138" s="98">
        <v>137</v>
      </c>
      <c r="B138" s="71" t="s">
        <v>769</v>
      </c>
      <c r="C138" s="71" t="s">
        <v>238</v>
      </c>
      <c r="E138" s="71" t="s">
        <v>386</v>
      </c>
      <c r="F138" t="str" cm="1">
        <f t="array" ref="F138">IF(D138="@", VLOOKUP(E138, 'ballpark factors raw'!$C$2:$E$31, {2}, FALSE), VLOOKUP(C138, 'ballpark factors raw'!$C$2:$E$31, {2}, FALSE))</f>
        <v>Yankee Stadium</v>
      </c>
    </row>
    <row r="139" spans="1:6" x14ac:dyDescent="0.2">
      <c r="A139" s="98">
        <v>138</v>
      </c>
      <c r="B139" s="71" t="s">
        <v>770</v>
      </c>
      <c r="C139" s="71" t="s">
        <v>238</v>
      </c>
      <c r="D139" s="71" t="s">
        <v>431</v>
      </c>
      <c r="E139" s="71" t="s">
        <v>299</v>
      </c>
      <c r="F139" t="str" cm="1">
        <f t="array" ref="F139">IF(D139="@", VLOOKUP(E139, 'ballpark factors raw'!$C$2:$E$31, {2}, FALSE), VLOOKUP(C139, 'ballpark factors raw'!$C$2:$E$31, {2}, FALSE))</f>
        <v>Globe Life Field</v>
      </c>
    </row>
    <row r="140" spans="1:6" x14ac:dyDescent="0.2">
      <c r="A140" s="98">
        <v>139</v>
      </c>
      <c r="B140" s="71" t="s">
        <v>771</v>
      </c>
      <c r="C140" s="71" t="s">
        <v>238</v>
      </c>
      <c r="D140" s="71" t="s">
        <v>431</v>
      </c>
      <c r="E140" s="71" t="s">
        <v>299</v>
      </c>
      <c r="F140" t="str" cm="1">
        <f t="array" ref="F140">IF(D140="@", VLOOKUP(E140, 'ballpark factors raw'!$C$2:$E$31, {2}, FALSE), VLOOKUP(C140, 'ballpark factors raw'!$C$2:$E$31, {2}, FALSE))</f>
        <v>Globe Life Field</v>
      </c>
    </row>
    <row r="141" spans="1:6" x14ac:dyDescent="0.2">
      <c r="A141" s="98">
        <v>140</v>
      </c>
      <c r="B141" s="71" t="s">
        <v>772</v>
      </c>
      <c r="C141" s="71" t="s">
        <v>238</v>
      </c>
      <c r="D141" s="71" t="s">
        <v>431</v>
      </c>
      <c r="E141" s="71" t="s">
        <v>299</v>
      </c>
      <c r="F141" t="str" cm="1">
        <f t="array" ref="F141">IF(D141="@", VLOOKUP(E141, 'ballpark factors raw'!$C$2:$E$31, {2}, FALSE), VLOOKUP(C141, 'ballpark factors raw'!$C$2:$E$31, {2}, FALSE))</f>
        <v>Globe Life Field</v>
      </c>
    </row>
    <row r="142" spans="1:6" x14ac:dyDescent="0.2">
      <c r="A142" s="98">
        <v>141</v>
      </c>
      <c r="B142" s="71" t="s">
        <v>773</v>
      </c>
      <c r="C142" s="71" t="s">
        <v>238</v>
      </c>
      <c r="D142" s="71" t="s">
        <v>431</v>
      </c>
      <c r="E142" s="71" t="s">
        <v>352</v>
      </c>
      <c r="F142" t="str" cm="1">
        <f t="array" ref="F142">IF(D142="@", VLOOKUP(E142, 'ballpark factors raw'!$C$2:$E$31, {2}, FALSE), VLOOKUP(C142, 'ballpark factors raw'!$C$2:$E$31, {2}, FALSE))</f>
        <v>Wrigley Field</v>
      </c>
    </row>
    <row r="143" spans="1:6" x14ac:dyDescent="0.2">
      <c r="A143" s="98">
        <v>142</v>
      </c>
      <c r="B143" s="71" t="s">
        <v>774</v>
      </c>
      <c r="C143" s="71" t="s">
        <v>238</v>
      </c>
      <c r="D143" s="71" t="s">
        <v>431</v>
      </c>
      <c r="E143" s="71" t="s">
        <v>352</v>
      </c>
      <c r="F143" t="str" cm="1">
        <f t="array" ref="F143">IF(D143="@", VLOOKUP(E143, 'ballpark factors raw'!$C$2:$E$31, {2}, FALSE), VLOOKUP(C143, 'ballpark factors raw'!$C$2:$E$31, {2}, FALSE))</f>
        <v>Wrigley Field</v>
      </c>
    </row>
    <row r="144" spans="1:6" x14ac:dyDescent="0.2">
      <c r="A144" s="98">
        <v>143</v>
      </c>
      <c r="B144" s="71" t="s">
        <v>775</v>
      </c>
      <c r="C144" s="71" t="s">
        <v>238</v>
      </c>
      <c r="D144" s="71" t="s">
        <v>431</v>
      </c>
      <c r="E144" s="71" t="s">
        <v>352</v>
      </c>
      <c r="F144" t="str" cm="1">
        <f t="array" ref="F144">IF(D144="@", VLOOKUP(E144, 'ballpark factors raw'!$C$2:$E$31, {2}, FALSE), VLOOKUP(C144, 'ballpark factors raw'!$C$2:$E$31, {2}, FALSE))</f>
        <v>Wrigley Field</v>
      </c>
    </row>
    <row r="145" spans="1:6" x14ac:dyDescent="0.2">
      <c r="A145" s="98">
        <v>144</v>
      </c>
      <c r="B145" s="71" t="s">
        <v>776</v>
      </c>
      <c r="C145" s="71" t="s">
        <v>238</v>
      </c>
      <c r="E145" s="71" t="s">
        <v>259</v>
      </c>
      <c r="F145" t="str" cm="1">
        <f t="array" ref="F145">IF(D145="@", VLOOKUP(E145, 'ballpark factors raw'!$C$2:$E$31, {2}, FALSE), VLOOKUP(C145, 'ballpark factors raw'!$C$2:$E$31, {2}, FALSE))</f>
        <v>Yankee Stadium</v>
      </c>
    </row>
    <row r="146" spans="1:6" x14ac:dyDescent="0.2">
      <c r="A146" s="98">
        <v>145</v>
      </c>
      <c r="B146" s="71" t="s">
        <v>777</v>
      </c>
      <c r="C146" s="71" t="s">
        <v>238</v>
      </c>
      <c r="E146" s="71" t="s">
        <v>259</v>
      </c>
      <c r="F146" t="str" cm="1">
        <f t="array" ref="F146">IF(D146="@", VLOOKUP(E146, 'ballpark factors raw'!$C$2:$E$31, {2}, FALSE), VLOOKUP(C146, 'ballpark factors raw'!$C$2:$E$31, {2}, FALSE))</f>
        <v>Yankee Stadium</v>
      </c>
    </row>
    <row r="147" spans="1:6" x14ac:dyDescent="0.2">
      <c r="A147" s="98">
        <v>146</v>
      </c>
      <c r="B147" s="71" t="s">
        <v>778</v>
      </c>
      <c r="C147" s="71" t="s">
        <v>238</v>
      </c>
      <c r="E147" s="71" t="s">
        <v>259</v>
      </c>
      <c r="F147" t="str" cm="1">
        <f t="array" ref="F147">IF(D147="@", VLOOKUP(E147, 'ballpark factors raw'!$C$2:$E$31, {2}, FALSE), VLOOKUP(C147, 'ballpark factors raw'!$C$2:$E$31, {2}, FALSE))</f>
        <v>Yankee Stadium</v>
      </c>
    </row>
    <row r="148" spans="1:6" x14ac:dyDescent="0.2">
      <c r="A148" s="98">
        <v>147</v>
      </c>
      <c r="B148" s="71" t="s">
        <v>779</v>
      </c>
      <c r="C148" s="71" t="s">
        <v>238</v>
      </c>
      <c r="E148" s="71" t="s">
        <v>318</v>
      </c>
      <c r="F148" t="str" cm="1">
        <f t="array" ref="F148">IF(D148="@", VLOOKUP(E148, 'ballpark factors raw'!$C$2:$E$31, {2}, FALSE), VLOOKUP(C148, 'ballpark factors raw'!$C$2:$E$31, {2}, FALSE))</f>
        <v>Yankee Stadium</v>
      </c>
    </row>
    <row r="149" spans="1:6" x14ac:dyDescent="0.2">
      <c r="A149" s="98">
        <v>148</v>
      </c>
      <c r="B149" s="71" t="s">
        <v>780</v>
      </c>
      <c r="C149" s="71" t="s">
        <v>238</v>
      </c>
      <c r="E149" s="71" t="s">
        <v>318</v>
      </c>
      <c r="F149" t="str" cm="1">
        <f t="array" ref="F149">IF(D149="@", VLOOKUP(E149, 'ballpark factors raw'!$C$2:$E$31, {2}, FALSE), VLOOKUP(C149, 'ballpark factors raw'!$C$2:$E$31, {2}, FALSE))</f>
        <v>Yankee Stadium</v>
      </c>
    </row>
    <row r="150" spans="1:6" x14ac:dyDescent="0.2">
      <c r="A150" s="98">
        <v>149</v>
      </c>
      <c r="B150" s="71" t="s">
        <v>781</v>
      </c>
      <c r="C150" s="71" t="s">
        <v>238</v>
      </c>
      <c r="E150" s="71" t="s">
        <v>318</v>
      </c>
      <c r="F150" t="str" cm="1">
        <f t="array" ref="F150">IF(D150="@", VLOOKUP(E150, 'ballpark factors raw'!$C$2:$E$31, {2}, FALSE), VLOOKUP(C150, 'ballpark factors raw'!$C$2:$E$31, {2}, FALSE))</f>
        <v>Yankee Stadium</v>
      </c>
    </row>
    <row r="151" spans="1:6" x14ac:dyDescent="0.2">
      <c r="A151" s="98">
        <v>150</v>
      </c>
      <c r="B151" s="71" t="s">
        <v>782</v>
      </c>
      <c r="C151" s="71" t="s">
        <v>238</v>
      </c>
      <c r="E151" s="71" t="s">
        <v>318</v>
      </c>
      <c r="F151" t="str" cm="1">
        <f t="array" ref="F151">IF(D151="@", VLOOKUP(E151, 'ballpark factors raw'!$C$2:$E$31, {2}, FALSE), VLOOKUP(C151, 'ballpark factors raw'!$C$2:$E$31, {2}, FALSE))</f>
        <v>Yankee Stadium</v>
      </c>
    </row>
    <row r="152" spans="1:6" x14ac:dyDescent="0.2">
      <c r="A152" s="98">
        <v>151</v>
      </c>
      <c r="B152" s="71" t="s">
        <v>783</v>
      </c>
      <c r="C152" s="71" t="s">
        <v>238</v>
      </c>
      <c r="D152" s="71" t="s">
        <v>431</v>
      </c>
      <c r="E152" s="71" t="s">
        <v>291</v>
      </c>
      <c r="F152" t="str" cm="1">
        <f t="array" ref="F152">IF(D152="@", VLOOKUP(E152, 'ballpark factors raw'!$C$2:$E$31, {2}, FALSE), VLOOKUP(C152, 'ballpark factors raw'!$C$2:$E$31, {2}, FALSE))</f>
        <v>T-Mobile Park</v>
      </c>
    </row>
    <row r="153" spans="1:6" x14ac:dyDescent="0.2">
      <c r="A153" s="98">
        <v>152</v>
      </c>
      <c r="B153" s="71" t="s">
        <v>784</v>
      </c>
      <c r="C153" s="71" t="s">
        <v>238</v>
      </c>
      <c r="D153" s="71" t="s">
        <v>431</v>
      </c>
      <c r="E153" s="71" t="s">
        <v>291</v>
      </c>
      <c r="F153" t="str" cm="1">
        <f t="array" ref="F153">IF(D153="@", VLOOKUP(E153, 'ballpark factors raw'!$C$2:$E$31, {2}, FALSE), VLOOKUP(C153, 'ballpark factors raw'!$C$2:$E$31, {2}, FALSE))</f>
        <v>T-Mobile Park</v>
      </c>
    </row>
    <row r="154" spans="1:6" x14ac:dyDescent="0.2">
      <c r="A154" s="98">
        <v>153</v>
      </c>
      <c r="B154" s="71" t="s">
        <v>785</v>
      </c>
      <c r="C154" s="71" t="s">
        <v>238</v>
      </c>
      <c r="D154" s="71" t="s">
        <v>431</v>
      </c>
      <c r="E154" s="71" t="s">
        <v>291</v>
      </c>
      <c r="F154" t="str" cm="1">
        <f t="array" ref="F154">IF(D154="@", VLOOKUP(E154, 'ballpark factors raw'!$C$2:$E$31, {2}, FALSE), VLOOKUP(C154, 'ballpark factors raw'!$C$2:$E$31, {2}, FALSE))</f>
        <v>T-Mobile Park</v>
      </c>
    </row>
    <row r="155" spans="1:6" x14ac:dyDescent="0.2">
      <c r="A155" s="98">
        <v>154</v>
      </c>
      <c r="B155" s="71" t="s">
        <v>786</v>
      </c>
      <c r="C155" s="71" t="s">
        <v>238</v>
      </c>
      <c r="D155" s="71" t="s">
        <v>431</v>
      </c>
      <c r="E155" s="71" t="s">
        <v>509</v>
      </c>
      <c r="F155" s="47" t="s">
        <v>435</v>
      </c>
    </row>
    <row r="156" spans="1:6" x14ac:dyDescent="0.2">
      <c r="A156" s="98">
        <v>155</v>
      </c>
      <c r="B156" s="71" t="s">
        <v>787</v>
      </c>
      <c r="C156" s="71" t="s">
        <v>238</v>
      </c>
      <c r="D156" s="71" t="s">
        <v>431</v>
      </c>
      <c r="E156" s="71" t="s">
        <v>509</v>
      </c>
      <c r="F156" s="47" t="s">
        <v>435</v>
      </c>
    </row>
    <row r="157" spans="1:6" x14ac:dyDescent="0.2">
      <c r="A157" s="98">
        <v>156</v>
      </c>
      <c r="B157" s="71" t="s">
        <v>788</v>
      </c>
      <c r="C157" s="71" t="s">
        <v>238</v>
      </c>
      <c r="D157" s="71" t="s">
        <v>431</v>
      </c>
      <c r="E157" s="71" t="s">
        <v>509</v>
      </c>
      <c r="F157" s="47" t="s">
        <v>435</v>
      </c>
    </row>
    <row r="158" spans="1:6" x14ac:dyDescent="0.2">
      <c r="A158" s="98">
        <v>157</v>
      </c>
      <c r="B158" s="71" t="s">
        <v>789</v>
      </c>
      <c r="C158" s="71" t="s">
        <v>238</v>
      </c>
      <c r="E158" s="71" t="s">
        <v>276</v>
      </c>
      <c r="F158" t="str" cm="1">
        <f t="array" ref="F158">IF(D158="@", VLOOKUP(E158, 'ballpark factors raw'!$C$2:$E$31, {2}, FALSE), VLOOKUP(C158, 'ballpark factors raw'!$C$2:$E$31, {2}, FALSE))</f>
        <v>Yankee Stadium</v>
      </c>
    </row>
    <row r="159" spans="1:6" x14ac:dyDescent="0.2">
      <c r="A159" s="98">
        <v>158</v>
      </c>
      <c r="B159" s="71" t="s">
        <v>790</v>
      </c>
      <c r="C159" s="71" t="s">
        <v>238</v>
      </c>
      <c r="E159" s="71" t="s">
        <v>276</v>
      </c>
      <c r="F159" t="str" cm="1">
        <f t="array" ref="F159">IF(D159="@", VLOOKUP(E159, 'ballpark factors raw'!$C$2:$E$31, {2}, FALSE), VLOOKUP(C159, 'ballpark factors raw'!$C$2:$E$31, {2}, FALSE))</f>
        <v>Yankee Stadium</v>
      </c>
    </row>
    <row r="160" spans="1:6" x14ac:dyDescent="0.2">
      <c r="A160" s="98">
        <v>159</v>
      </c>
      <c r="B160" s="71" t="s">
        <v>791</v>
      </c>
      <c r="C160" s="71" t="s">
        <v>238</v>
      </c>
      <c r="E160" s="71" t="s">
        <v>276</v>
      </c>
      <c r="F160" t="str" cm="1">
        <f t="array" ref="F160">IF(D160="@", VLOOKUP(E160, 'ballpark factors raw'!$C$2:$E$31, {2}, FALSE), VLOOKUP(C160, 'ballpark factors raw'!$C$2:$E$31, {2}, FALSE))</f>
        <v>Yankee Stadium</v>
      </c>
    </row>
    <row r="161" spans="1:6" x14ac:dyDescent="0.2">
      <c r="A161" s="98">
        <v>160</v>
      </c>
      <c r="B161" s="71" t="s">
        <v>792</v>
      </c>
      <c r="C161" s="71" t="s">
        <v>238</v>
      </c>
      <c r="E161" s="71" t="s">
        <v>247</v>
      </c>
      <c r="F161" t="str" cm="1">
        <f t="array" ref="F161">IF(D161="@", VLOOKUP(E161, 'ballpark factors raw'!$C$2:$E$31, {2}, FALSE), VLOOKUP(C161, 'ballpark factors raw'!$C$2:$E$31, {2}, FALSE))</f>
        <v>Yankee Stadium</v>
      </c>
    </row>
    <row r="162" spans="1:6" x14ac:dyDescent="0.2">
      <c r="A162" s="98">
        <v>161</v>
      </c>
      <c r="B162" s="71" t="s">
        <v>793</v>
      </c>
      <c r="C162" s="71" t="s">
        <v>238</v>
      </c>
      <c r="E162" s="71" t="s">
        <v>247</v>
      </c>
      <c r="F162" t="str" cm="1">
        <f t="array" ref="F162">IF(D162="@", VLOOKUP(E162, 'ballpark factors raw'!$C$2:$E$31, {2}, FALSE), VLOOKUP(C162, 'ballpark factors raw'!$C$2:$E$31, {2}, FALSE))</f>
        <v>Yankee Stadium</v>
      </c>
    </row>
    <row r="163" spans="1:6" x14ac:dyDescent="0.2">
      <c r="A163" s="98">
        <v>162</v>
      </c>
      <c r="B163" s="71" t="s">
        <v>794</v>
      </c>
      <c r="C163" s="71" t="s">
        <v>238</v>
      </c>
      <c r="E163" s="71" t="s">
        <v>247</v>
      </c>
      <c r="F163" t="str" cm="1">
        <f t="array" ref="F163">IF(D163="@", VLOOKUP(E163, 'ballpark factors raw'!$C$2:$E$31, {2}, FALSE), VLOOKUP(C163, 'ballpark factors raw'!$C$2:$E$31, {2}, FALSE))</f>
        <v>Yankee Stadium</v>
      </c>
    </row>
  </sheetData>
  <hyperlinks>
    <hyperlink ref="F155:F157" r:id="rId1" display="https://baseballsavant.mlb.com/leaderboard/statcast-venue?venueId=2529" xr:uid="{C55EF4A8-879A-454B-947D-2FFF920785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A533-95AE-3C46-82C9-50F788DF1537}">
  <dimension ref="A1:AR160"/>
  <sheetViews>
    <sheetView zoomScale="107" workbookViewId="0">
      <selection activeCell="V30" sqref="V30"/>
    </sheetView>
  </sheetViews>
  <sheetFormatPr baseColWidth="10" defaultRowHeight="16" x14ac:dyDescent="0.2"/>
  <cols>
    <col min="1" max="1" width="3.83203125" bestFit="1" customWidth="1"/>
    <col min="2" max="2" width="4.33203125" bestFit="1" customWidth="1"/>
    <col min="3" max="3" width="4.1640625" bestFit="1" customWidth="1"/>
    <col min="4" max="4" width="11.6640625" bestFit="1" customWidth="1"/>
    <col min="5" max="5" width="5" bestFit="1" customWidth="1"/>
    <col min="6" max="6" width="4.83203125" bestFit="1" customWidth="1"/>
    <col min="7" max="7" width="4.6640625" bestFit="1" customWidth="1"/>
    <col min="8" max="8" width="9.6640625" bestFit="1" customWidth="1"/>
    <col min="9" max="9" width="6.1640625" bestFit="1" customWidth="1"/>
    <col min="10" max="10" width="3" bestFit="1" customWidth="1"/>
    <col min="11" max="11" width="3.1640625" bestFit="1" customWidth="1"/>
    <col min="12" max="12" width="2.1640625" bestFit="1" customWidth="1"/>
    <col min="13" max="13" width="2.33203125" bestFit="1" customWidth="1"/>
    <col min="14" max="15" width="3" bestFit="1" customWidth="1"/>
    <col min="16" max="16" width="3.33203125" bestFit="1" customWidth="1"/>
    <col min="17" max="17" width="3.6640625" bestFit="1" customWidth="1"/>
    <col min="18" max="18" width="3" bestFit="1" customWidth="1"/>
    <col min="19" max="21" width="3.1640625" bestFit="1" customWidth="1"/>
    <col min="22" max="25" width="5.33203125" bestFit="1" customWidth="1"/>
    <col min="26" max="26" width="3" bestFit="1" customWidth="1"/>
    <col min="27" max="27" width="4.6640625" bestFit="1" customWidth="1"/>
    <col min="28" max="28" width="4.1640625" bestFit="1" customWidth="1"/>
    <col min="29" max="29" width="3.1640625" bestFit="1" customWidth="1"/>
    <col min="30" max="30" width="2.83203125" bestFit="1" customWidth="1"/>
    <col min="31" max="31" width="3.6640625" bestFit="1" customWidth="1"/>
    <col min="32" max="32" width="4.33203125" bestFit="1" customWidth="1"/>
    <col min="33" max="33" width="5.83203125" bestFit="1" customWidth="1"/>
    <col min="34" max="34" width="4.33203125" bestFit="1" customWidth="1"/>
    <col min="35" max="35" width="6.1640625" bestFit="1" customWidth="1"/>
    <col min="36" max="36" width="4.83203125" bestFit="1" customWidth="1"/>
    <col min="37" max="37" width="6.83203125" bestFit="1" customWidth="1"/>
    <col min="38" max="38" width="6.6640625" bestFit="1" customWidth="1"/>
    <col min="39" max="39" width="4.1640625" bestFit="1" customWidth="1"/>
    <col min="40" max="40" width="5" bestFit="1" customWidth="1"/>
    <col min="42" max="42" width="13" bestFit="1" customWidth="1"/>
    <col min="43" max="43" width="10.83203125" bestFit="1" customWidth="1"/>
    <col min="44" max="44" width="11.83203125" bestFit="1" customWidth="1"/>
  </cols>
  <sheetData>
    <row r="1" spans="1:44" x14ac:dyDescent="0.2">
      <c r="A1" s="80" t="s">
        <v>448</v>
      </c>
      <c r="B1" s="80" t="s">
        <v>449</v>
      </c>
      <c r="C1" s="80" t="s">
        <v>450</v>
      </c>
      <c r="D1" s="80" t="s">
        <v>234</v>
      </c>
      <c r="E1" s="80" t="s">
        <v>172</v>
      </c>
      <c r="F1" s="80" t="s">
        <v>158</v>
      </c>
      <c r="G1" s="80" t="s">
        <v>236</v>
      </c>
      <c r="H1" s="80" t="s">
        <v>451</v>
      </c>
      <c r="I1" s="80" t="s">
        <v>452</v>
      </c>
      <c r="J1" s="80" t="s">
        <v>147</v>
      </c>
      <c r="K1" s="80" t="s">
        <v>453</v>
      </c>
      <c r="L1" s="80" t="s">
        <v>454</v>
      </c>
      <c r="M1" s="80" t="s">
        <v>455</v>
      </c>
      <c r="N1" s="80" t="s">
        <v>456</v>
      </c>
      <c r="O1" s="80" t="s">
        <v>457</v>
      </c>
      <c r="P1" s="80" t="s">
        <v>146</v>
      </c>
      <c r="Q1" s="80" t="s">
        <v>458</v>
      </c>
      <c r="R1" s="80" t="s">
        <v>459</v>
      </c>
      <c r="S1" s="80" t="s">
        <v>460</v>
      </c>
      <c r="T1" s="80" t="s">
        <v>461</v>
      </c>
      <c r="U1" s="80" t="s">
        <v>462</v>
      </c>
      <c r="V1" s="80" t="s">
        <v>463</v>
      </c>
      <c r="W1" s="80" t="s">
        <v>464</v>
      </c>
      <c r="X1" s="80" t="s">
        <v>465</v>
      </c>
      <c r="Y1" s="80" t="s">
        <v>466</v>
      </c>
      <c r="Z1" s="80" t="s">
        <v>467</v>
      </c>
      <c r="AA1" s="80" t="s">
        <v>468</v>
      </c>
      <c r="AB1" s="80" t="s">
        <v>469</v>
      </c>
      <c r="AC1" s="80" t="s">
        <v>470</v>
      </c>
      <c r="AD1" s="80" t="s">
        <v>471</v>
      </c>
      <c r="AE1" s="80" t="s">
        <v>472</v>
      </c>
      <c r="AF1" s="80" t="s">
        <v>473</v>
      </c>
      <c r="AG1" s="80" t="s">
        <v>474</v>
      </c>
      <c r="AH1" s="80" t="s">
        <v>475</v>
      </c>
      <c r="AI1" s="80" t="s">
        <v>476</v>
      </c>
      <c r="AJ1" s="80" t="s">
        <v>477</v>
      </c>
      <c r="AK1" s="80" t="s">
        <v>478</v>
      </c>
      <c r="AL1" s="80" t="s">
        <v>479</v>
      </c>
      <c r="AM1" s="80" t="s">
        <v>480</v>
      </c>
      <c r="AN1" s="80" t="s">
        <v>481</v>
      </c>
      <c r="AO1" s="49"/>
    </row>
    <row r="2" spans="1:44" x14ac:dyDescent="0.2">
      <c r="A2" s="32">
        <v>1</v>
      </c>
      <c r="B2" s="35">
        <v>836</v>
      </c>
      <c r="C2" s="35">
        <v>1</v>
      </c>
      <c r="D2" s="74">
        <v>45379</v>
      </c>
      <c r="E2" s="35" t="s">
        <v>238</v>
      </c>
      <c r="F2" s="35" t="s">
        <v>431</v>
      </c>
      <c r="G2" s="35" t="s">
        <v>378</v>
      </c>
      <c r="H2" s="35" t="s">
        <v>482</v>
      </c>
      <c r="I2" s="35" t="s">
        <v>483</v>
      </c>
      <c r="J2" s="35">
        <v>5</v>
      </c>
      <c r="K2" s="35">
        <v>4</v>
      </c>
      <c r="L2" s="35">
        <v>1</v>
      </c>
      <c r="M2" s="35">
        <v>1</v>
      </c>
      <c r="N2" s="35">
        <v>1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1</v>
      </c>
      <c r="U2" s="35">
        <v>2</v>
      </c>
      <c r="V2" s="35">
        <v>0.25</v>
      </c>
      <c r="W2" s="35">
        <v>0.4</v>
      </c>
      <c r="X2" s="35">
        <v>0.5</v>
      </c>
      <c r="Y2" s="35">
        <v>0.9</v>
      </c>
      <c r="Z2" s="35">
        <v>2</v>
      </c>
      <c r="AA2" s="35">
        <v>1</v>
      </c>
      <c r="AB2" s="35">
        <v>0</v>
      </c>
      <c r="AC2" s="35">
        <v>0</v>
      </c>
      <c r="AD2" s="35">
        <v>0</v>
      </c>
      <c r="AE2" s="35">
        <v>0</v>
      </c>
      <c r="AF2" s="35">
        <v>1.47</v>
      </c>
      <c r="AG2" s="35">
        <v>-1.7999999999999999E-2</v>
      </c>
      <c r="AH2" s="35">
        <v>1.36</v>
      </c>
      <c r="AI2" s="77">
        <v>-1E-4</v>
      </c>
      <c r="AJ2" s="35">
        <v>-0.5</v>
      </c>
      <c r="AK2" s="35">
        <v>9</v>
      </c>
      <c r="AL2" s="35">
        <v>12.2</v>
      </c>
      <c r="AM2" s="35">
        <v>3</v>
      </c>
      <c r="AN2" s="35" t="s">
        <v>484</v>
      </c>
      <c r="AP2" s="54" t="s">
        <v>601</v>
      </c>
      <c r="AQ2" t="s">
        <v>443</v>
      </c>
      <c r="AR2" t="s">
        <v>602</v>
      </c>
    </row>
    <row r="3" spans="1:44" x14ac:dyDescent="0.2">
      <c r="A3" s="33">
        <v>2</v>
      </c>
      <c r="B3" s="36">
        <v>837</v>
      </c>
      <c r="C3" s="36">
        <v>2</v>
      </c>
      <c r="D3" s="75">
        <v>45380</v>
      </c>
      <c r="E3" s="36" t="s">
        <v>238</v>
      </c>
      <c r="F3" s="36" t="s">
        <v>431</v>
      </c>
      <c r="G3" s="36" t="s">
        <v>378</v>
      </c>
      <c r="H3" s="36" t="s">
        <v>485</v>
      </c>
      <c r="I3" s="36" t="s">
        <v>483</v>
      </c>
      <c r="J3" s="36">
        <v>5</v>
      </c>
      <c r="K3" s="36">
        <v>5</v>
      </c>
      <c r="L3" s="36">
        <v>0</v>
      </c>
      <c r="M3" s="36">
        <v>0</v>
      </c>
      <c r="N3" s="36">
        <v>0</v>
      </c>
      <c r="O3" s="36">
        <v>0</v>
      </c>
      <c r="P3" s="36">
        <v>0</v>
      </c>
      <c r="Q3" s="36">
        <v>0</v>
      </c>
      <c r="R3" s="36">
        <v>0</v>
      </c>
      <c r="S3" s="36">
        <v>0</v>
      </c>
      <c r="T3" s="36">
        <v>0</v>
      </c>
      <c r="U3" s="36">
        <v>1</v>
      </c>
      <c r="V3" s="36">
        <v>0.111</v>
      </c>
      <c r="W3" s="36">
        <v>0.2</v>
      </c>
      <c r="X3" s="36">
        <v>0.222</v>
      </c>
      <c r="Y3" s="36">
        <v>0.42199999999999999</v>
      </c>
      <c r="Z3" s="36">
        <v>0</v>
      </c>
      <c r="AA3" s="36">
        <v>1</v>
      </c>
      <c r="AB3" s="36">
        <v>0</v>
      </c>
      <c r="AC3" s="36">
        <v>0</v>
      </c>
      <c r="AD3" s="36">
        <v>0</v>
      </c>
      <c r="AE3" s="36">
        <v>0</v>
      </c>
      <c r="AF3" s="36">
        <v>1.38</v>
      </c>
      <c r="AG3" s="36">
        <v>-0.25700000000000001</v>
      </c>
      <c r="AH3" s="36">
        <v>1.36</v>
      </c>
      <c r="AI3" s="78">
        <v>-1.5E-3</v>
      </c>
      <c r="AJ3" s="36">
        <v>-3</v>
      </c>
      <c r="AK3" s="36">
        <v>0</v>
      </c>
      <c r="AL3" s="36">
        <v>0</v>
      </c>
      <c r="AM3" s="36">
        <v>3</v>
      </c>
      <c r="AN3" s="36" t="s">
        <v>484</v>
      </c>
      <c r="AP3" s="55">
        <v>2</v>
      </c>
      <c r="AQ3">
        <v>1</v>
      </c>
      <c r="AR3" s="51">
        <v>6.3291139240506328E-3</v>
      </c>
    </row>
    <row r="4" spans="1:44" x14ac:dyDescent="0.2">
      <c r="A4" s="33">
        <v>3</v>
      </c>
      <c r="B4" s="36">
        <v>838</v>
      </c>
      <c r="C4" s="36">
        <v>3</v>
      </c>
      <c r="D4" s="75">
        <v>45381</v>
      </c>
      <c r="E4" s="36" t="s">
        <v>238</v>
      </c>
      <c r="F4" s="36" t="s">
        <v>431</v>
      </c>
      <c r="G4" s="36" t="s">
        <v>378</v>
      </c>
      <c r="H4" s="36" t="s">
        <v>486</v>
      </c>
      <c r="I4" s="36" t="s">
        <v>483</v>
      </c>
      <c r="J4" s="36">
        <v>4</v>
      </c>
      <c r="K4" s="36">
        <v>3</v>
      </c>
      <c r="L4" s="36">
        <v>0</v>
      </c>
      <c r="M4" s="36">
        <v>1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1</v>
      </c>
      <c r="U4" s="36">
        <v>1</v>
      </c>
      <c r="V4" s="36">
        <v>0.16700000000000001</v>
      </c>
      <c r="W4" s="36">
        <v>0.28599999999999998</v>
      </c>
      <c r="X4" s="36">
        <v>0.25</v>
      </c>
      <c r="Y4" s="36">
        <v>0.53600000000000003</v>
      </c>
      <c r="Z4" s="36">
        <v>1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0.69</v>
      </c>
      <c r="AG4" s="36">
        <v>2.7E-2</v>
      </c>
      <c r="AH4" s="36">
        <v>0.72</v>
      </c>
      <c r="AI4" s="78">
        <v>2.0000000000000001E-4</v>
      </c>
      <c r="AJ4" s="36">
        <v>0.31</v>
      </c>
      <c r="AK4" s="36">
        <v>5</v>
      </c>
      <c r="AL4" s="36">
        <v>6</v>
      </c>
      <c r="AM4" s="36">
        <v>3</v>
      </c>
      <c r="AN4" s="36" t="s">
        <v>487</v>
      </c>
      <c r="AP4" s="55">
        <v>3</v>
      </c>
      <c r="AQ4">
        <v>3</v>
      </c>
      <c r="AR4" s="51">
        <v>1.8987341772151899E-2</v>
      </c>
    </row>
    <row r="5" spans="1:44" x14ac:dyDescent="0.2">
      <c r="A5" s="33">
        <v>4</v>
      </c>
      <c r="B5" s="36">
        <v>839</v>
      </c>
      <c r="C5" s="36">
        <v>4</v>
      </c>
      <c r="D5" s="75">
        <v>45382</v>
      </c>
      <c r="E5" s="36" t="s">
        <v>238</v>
      </c>
      <c r="F5" s="36" t="s">
        <v>431</v>
      </c>
      <c r="G5" s="36" t="s">
        <v>378</v>
      </c>
      <c r="H5" s="36" t="s">
        <v>488</v>
      </c>
      <c r="I5" s="36" t="s">
        <v>483</v>
      </c>
      <c r="J5" s="36">
        <v>5</v>
      </c>
      <c r="K5" s="36">
        <v>4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0</v>
      </c>
      <c r="T5" s="36">
        <v>0</v>
      </c>
      <c r="U5" s="36">
        <v>2</v>
      </c>
      <c r="V5" s="36">
        <v>0.125</v>
      </c>
      <c r="W5" s="36">
        <v>0.21099999999999999</v>
      </c>
      <c r="X5" s="36">
        <v>0.188</v>
      </c>
      <c r="Y5" s="36">
        <v>0.39800000000000002</v>
      </c>
      <c r="Z5" s="36">
        <v>0</v>
      </c>
      <c r="AA5" s="36">
        <v>0</v>
      </c>
      <c r="AB5" s="36">
        <v>0</v>
      </c>
      <c r="AC5" s="36">
        <v>0</v>
      </c>
      <c r="AD5" s="36">
        <v>1</v>
      </c>
      <c r="AE5" s="36">
        <v>0</v>
      </c>
      <c r="AF5" s="36">
        <v>1.21</v>
      </c>
      <c r="AG5" s="36">
        <v>-7.6999999999999999E-2</v>
      </c>
      <c r="AH5" s="36">
        <v>1.28</v>
      </c>
      <c r="AI5" s="78">
        <v>-5.0000000000000001E-4</v>
      </c>
      <c r="AJ5" s="36">
        <v>-0.78</v>
      </c>
      <c r="AK5" s="36">
        <v>2</v>
      </c>
      <c r="AL5" s="36">
        <v>3.5</v>
      </c>
      <c r="AM5" s="36">
        <v>3</v>
      </c>
      <c r="AN5" s="36" t="s">
        <v>484</v>
      </c>
      <c r="AP5" s="55">
        <v>4</v>
      </c>
      <c r="AQ5">
        <v>80</v>
      </c>
      <c r="AR5" s="51">
        <v>0.50632911392405067</v>
      </c>
    </row>
    <row r="6" spans="1:44" x14ac:dyDescent="0.2">
      <c r="A6" s="33">
        <v>5</v>
      </c>
      <c r="B6" s="36">
        <v>840</v>
      </c>
      <c r="C6" s="36">
        <v>5</v>
      </c>
      <c r="D6" s="75">
        <v>45383</v>
      </c>
      <c r="E6" s="36" t="s">
        <v>238</v>
      </c>
      <c r="F6" s="36" t="s">
        <v>431</v>
      </c>
      <c r="G6" s="36" t="s">
        <v>243</v>
      </c>
      <c r="H6" s="36" t="s">
        <v>489</v>
      </c>
      <c r="I6" s="36" t="s">
        <v>483</v>
      </c>
      <c r="J6" s="36">
        <v>5</v>
      </c>
      <c r="K6" s="36">
        <v>5</v>
      </c>
      <c r="L6" s="36">
        <v>0</v>
      </c>
      <c r="M6" s="36">
        <v>1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  <c r="S6" s="36">
        <v>0</v>
      </c>
      <c r="T6" s="36">
        <v>0</v>
      </c>
      <c r="U6" s="36">
        <v>0</v>
      </c>
      <c r="V6" s="36">
        <v>0.14299999999999999</v>
      </c>
      <c r="W6" s="36">
        <v>0.20799999999999999</v>
      </c>
      <c r="X6" s="36">
        <v>0.19</v>
      </c>
      <c r="Y6" s="36">
        <v>0.39900000000000002</v>
      </c>
      <c r="Z6" s="36">
        <v>1</v>
      </c>
      <c r="AA6" s="36">
        <v>1</v>
      </c>
      <c r="AB6" s="36">
        <v>0</v>
      </c>
      <c r="AC6" s="36">
        <v>0</v>
      </c>
      <c r="AD6" s="36">
        <v>0</v>
      </c>
      <c r="AE6" s="36">
        <v>0</v>
      </c>
      <c r="AF6" s="36">
        <v>0.62</v>
      </c>
      <c r="AG6" s="36">
        <v>-1.2E-2</v>
      </c>
      <c r="AH6" s="36">
        <v>0.64</v>
      </c>
      <c r="AI6" s="78">
        <v>-1E-4</v>
      </c>
      <c r="AJ6" s="36">
        <v>-0.92</v>
      </c>
      <c r="AK6" s="36">
        <v>3</v>
      </c>
      <c r="AL6" s="36">
        <v>3</v>
      </c>
      <c r="AM6" s="36">
        <v>3</v>
      </c>
      <c r="AN6" s="36" t="s">
        <v>484</v>
      </c>
      <c r="AP6" s="55">
        <v>5</v>
      </c>
      <c r="AQ6">
        <v>71</v>
      </c>
      <c r="AR6" s="51">
        <v>0.44936708860759494</v>
      </c>
    </row>
    <row r="7" spans="1:44" x14ac:dyDescent="0.2">
      <c r="A7" s="33">
        <v>6</v>
      </c>
      <c r="B7" s="36">
        <v>841</v>
      </c>
      <c r="C7" s="36">
        <v>6</v>
      </c>
      <c r="D7" s="75">
        <v>45384</v>
      </c>
      <c r="E7" s="36" t="s">
        <v>238</v>
      </c>
      <c r="F7" s="36" t="s">
        <v>431</v>
      </c>
      <c r="G7" s="36" t="s">
        <v>243</v>
      </c>
      <c r="H7" s="36" t="s">
        <v>490</v>
      </c>
      <c r="I7" s="36" t="s">
        <v>483</v>
      </c>
      <c r="J7" s="36">
        <v>4</v>
      </c>
      <c r="K7" s="36">
        <v>3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1</v>
      </c>
      <c r="U7" s="36">
        <v>1</v>
      </c>
      <c r="V7" s="36">
        <v>0.125</v>
      </c>
      <c r="W7" s="36">
        <v>0.214</v>
      </c>
      <c r="X7" s="36">
        <v>0.16700000000000001</v>
      </c>
      <c r="Y7" s="36">
        <v>0.38100000000000001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0.5</v>
      </c>
      <c r="AG7" s="36">
        <v>-2.7E-2</v>
      </c>
      <c r="AH7" s="36">
        <v>0.52</v>
      </c>
      <c r="AI7" s="78">
        <v>-2.0000000000000001E-4</v>
      </c>
      <c r="AJ7" s="36">
        <v>-0.44</v>
      </c>
      <c r="AK7" s="36">
        <v>2</v>
      </c>
      <c r="AL7" s="36">
        <v>3</v>
      </c>
      <c r="AM7" s="36">
        <v>3</v>
      </c>
      <c r="AN7" s="36" t="s">
        <v>484</v>
      </c>
      <c r="AP7" s="55">
        <v>6</v>
      </c>
      <c r="AQ7">
        <v>3</v>
      </c>
      <c r="AR7" s="51">
        <v>1.8987341772151899E-2</v>
      </c>
    </row>
    <row r="8" spans="1:44" x14ac:dyDescent="0.2">
      <c r="A8" s="33">
        <v>7</v>
      </c>
      <c r="B8" s="36">
        <v>842</v>
      </c>
      <c r="C8" s="36">
        <v>7</v>
      </c>
      <c r="D8" s="75">
        <v>45385</v>
      </c>
      <c r="E8" s="36" t="s">
        <v>238</v>
      </c>
      <c r="F8" s="36" t="s">
        <v>431</v>
      </c>
      <c r="G8" s="36" t="s">
        <v>243</v>
      </c>
      <c r="H8" s="36" t="s">
        <v>491</v>
      </c>
      <c r="I8" s="36" t="s">
        <v>492</v>
      </c>
      <c r="J8" s="36">
        <v>5</v>
      </c>
      <c r="K8" s="36">
        <v>4</v>
      </c>
      <c r="L8" s="36">
        <v>1</v>
      </c>
      <c r="M8" s="36">
        <v>2</v>
      </c>
      <c r="N8" s="36">
        <v>1</v>
      </c>
      <c r="O8" s="36">
        <v>0</v>
      </c>
      <c r="P8" s="36">
        <v>1</v>
      </c>
      <c r="Q8" s="36">
        <v>3</v>
      </c>
      <c r="R8" s="36">
        <v>0</v>
      </c>
      <c r="S8" s="36">
        <v>0</v>
      </c>
      <c r="T8" s="36">
        <v>1</v>
      </c>
      <c r="U8" s="36">
        <v>1</v>
      </c>
      <c r="V8" s="36">
        <v>0.17899999999999999</v>
      </c>
      <c r="W8" s="36">
        <v>0.27300000000000002</v>
      </c>
      <c r="X8" s="36">
        <v>0.35699999999999998</v>
      </c>
      <c r="Y8" s="36">
        <v>0.63</v>
      </c>
      <c r="Z8" s="36">
        <v>6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1.46</v>
      </c>
      <c r="AG8" s="36">
        <v>0.35499999999999998</v>
      </c>
      <c r="AH8" s="36">
        <v>1.51</v>
      </c>
      <c r="AI8" s="78">
        <v>2.2000000000000001E-3</v>
      </c>
      <c r="AJ8" s="36">
        <v>2.65</v>
      </c>
      <c r="AK8" s="36">
        <v>25</v>
      </c>
      <c r="AL8" s="36">
        <v>34.700000000000003</v>
      </c>
      <c r="AM8" s="36">
        <v>3</v>
      </c>
      <c r="AN8" s="36" t="s">
        <v>487</v>
      </c>
      <c r="AP8" s="55" t="s">
        <v>600</v>
      </c>
      <c r="AQ8">
        <v>158</v>
      </c>
      <c r="AR8" s="51">
        <v>1</v>
      </c>
    </row>
    <row r="9" spans="1:44" x14ac:dyDescent="0.2">
      <c r="A9" s="33">
        <v>8</v>
      </c>
      <c r="B9" s="36">
        <v>843</v>
      </c>
      <c r="C9" s="36">
        <v>8</v>
      </c>
      <c r="D9" s="75">
        <v>45387</v>
      </c>
      <c r="E9" s="36" t="s">
        <v>238</v>
      </c>
      <c r="F9" s="39"/>
      <c r="G9" s="36" t="s">
        <v>272</v>
      </c>
      <c r="H9" s="36" t="s">
        <v>493</v>
      </c>
      <c r="I9" s="36" t="s">
        <v>483</v>
      </c>
      <c r="J9" s="36">
        <v>4</v>
      </c>
      <c r="K9" s="36">
        <v>2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2</v>
      </c>
      <c r="U9" s="36">
        <v>1</v>
      </c>
      <c r="V9" s="36">
        <v>0.16700000000000001</v>
      </c>
      <c r="W9" s="36">
        <v>0.29699999999999999</v>
      </c>
      <c r="X9" s="36">
        <v>0.33300000000000002</v>
      </c>
      <c r="Y9" s="36">
        <v>0.63100000000000001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0.9</v>
      </c>
      <c r="AG9" s="36">
        <v>-2.5000000000000001E-2</v>
      </c>
      <c r="AH9" s="36">
        <v>1.04</v>
      </c>
      <c r="AI9" s="78">
        <v>-2.0000000000000001E-4</v>
      </c>
      <c r="AJ9" s="36">
        <v>-0.15</v>
      </c>
      <c r="AK9" s="36">
        <v>4</v>
      </c>
      <c r="AL9" s="36">
        <v>6</v>
      </c>
      <c r="AM9" s="36">
        <v>3</v>
      </c>
      <c r="AN9" s="36" t="s">
        <v>484</v>
      </c>
    </row>
    <row r="10" spans="1:44" x14ac:dyDescent="0.2">
      <c r="A10" s="33">
        <v>9</v>
      </c>
      <c r="B10" s="36">
        <v>844</v>
      </c>
      <c r="C10" s="36">
        <v>9</v>
      </c>
      <c r="D10" s="75">
        <v>45388</v>
      </c>
      <c r="E10" s="36" t="s">
        <v>238</v>
      </c>
      <c r="F10" s="39"/>
      <c r="G10" s="36" t="s">
        <v>272</v>
      </c>
      <c r="H10" s="36" t="s">
        <v>494</v>
      </c>
      <c r="I10" s="36" t="s">
        <v>483</v>
      </c>
      <c r="J10" s="36">
        <v>5</v>
      </c>
      <c r="K10" s="36">
        <v>3</v>
      </c>
      <c r="L10" s="36">
        <v>2</v>
      </c>
      <c r="M10" s="36">
        <v>2</v>
      </c>
      <c r="N10" s="36">
        <v>0</v>
      </c>
      <c r="O10" s="36">
        <v>0</v>
      </c>
      <c r="P10" s="36">
        <v>1</v>
      </c>
      <c r="Q10" s="36">
        <v>2</v>
      </c>
      <c r="R10" s="36">
        <v>0</v>
      </c>
      <c r="S10" s="36">
        <v>0</v>
      </c>
      <c r="T10" s="36">
        <v>2</v>
      </c>
      <c r="U10" s="36">
        <v>1</v>
      </c>
      <c r="V10" s="36">
        <v>0.21199999999999999</v>
      </c>
      <c r="W10" s="36">
        <v>0.35699999999999998</v>
      </c>
      <c r="X10" s="36">
        <v>0.45500000000000002</v>
      </c>
      <c r="Y10" s="36">
        <v>0.81200000000000006</v>
      </c>
      <c r="Z10" s="36">
        <v>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0.32</v>
      </c>
      <c r="AG10" s="36">
        <v>0.183</v>
      </c>
      <c r="AH10" s="36">
        <v>0.37</v>
      </c>
      <c r="AI10" s="78">
        <v>1.2999999999999999E-3</v>
      </c>
      <c r="AJ10" s="36">
        <v>2.25</v>
      </c>
      <c r="AK10" s="36">
        <v>25</v>
      </c>
      <c r="AL10" s="36">
        <v>34.4</v>
      </c>
      <c r="AM10" s="36">
        <v>3</v>
      </c>
      <c r="AN10" s="36" t="s">
        <v>484</v>
      </c>
    </row>
    <row r="11" spans="1:44" x14ac:dyDescent="0.2">
      <c r="A11" s="33">
        <v>10</v>
      </c>
      <c r="B11" s="36">
        <v>845</v>
      </c>
      <c r="C11" s="36">
        <v>10</v>
      </c>
      <c r="D11" s="75">
        <v>45389</v>
      </c>
      <c r="E11" s="36" t="s">
        <v>238</v>
      </c>
      <c r="F11" s="39"/>
      <c r="G11" s="36" t="s">
        <v>272</v>
      </c>
      <c r="H11" s="36" t="s">
        <v>495</v>
      </c>
      <c r="I11" s="36" t="s">
        <v>483</v>
      </c>
      <c r="J11" s="36">
        <v>5</v>
      </c>
      <c r="K11" s="36">
        <v>3</v>
      </c>
      <c r="L11" s="36">
        <v>1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2</v>
      </c>
      <c r="U11" s="36">
        <v>1</v>
      </c>
      <c r="V11" s="36">
        <v>0.19400000000000001</v>
      </c>
      <c r="W11" s="36">
        <v>0.36199999999999999</v>
      </c>
      <c r="X11" s="36">
        <v>0.41699999999999998</v>
      </c>
      <c r="Y11" s="36">
        <v>0.77800000000000002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0.66</v>
      </c>
      <c r="AG11" s="36">
        <v>2.1000000000000001E-2</v>
      </c>
      <c r="AH11" s="36">
        <v>0.8</v>
      </c>
      <c r="AI11" s="78">
        <v>2.0000000000000001E-4</v>
      </c>
      <c r="AJ11" s="36">
        <v>0.32</v>
      </c>
      <c r="AK11" s="36">
        <v>6</v>
      </c>
      <c r="AL11" s="36">
        <v>9.1999999999999993</v>
      </c>
      <c r="AM11" s="36">
        <v>3</v>
      </c>
      <c r="AN11" s="36" t="s">
        <v>484</v>
      </c>
    </row>
    <row r="12" spans="1:44" x14ac:dyDescent="0.2">
      <c r="A12" s="33">
        <v>11</v>
      </c>
      <c r="B12" s="36">
        <v>846</v>
      </c>
      <c r="C12" s="36">
        <v>11</v>
      </c>
      <c r="D12" s="75">
        <v>45390</v>
      </c>
      <c r="E12" s="36" t="s">
        <v>238</v>
      </c>
      <c r="F12" s="39"/>
      <c r="G12" s="36" t="s">
        <v>371</v>
      </c>
      <c r="H12" s="36" t="s">
        <v>496</v>
      </c>
      <c r="I12" s="36" t="s">
        <v>483</v>
      </c>
      <c r="J12" s="36">
        <v>4</v>
      </c>
      <c r="K12" s="36">
        <v>4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0.17499999999999999</v>
      </c>
      <c r="W12" s="36">
        <v>0.33300000000000002</v>
      </c>
      <c r="X12" s="36">
        <v>0.375</v>
      </c>
      <c r="Y12" s="36">
        <v>0.70799999999999996</v>
      </c>
      <c r="Z12" s="36">
        <v>0</v>
      </c>
      <c r="AA12" s="36">
        <v>1</v>
      </c>
      <c r="AB12" s="36">
        <v>0</v>
      </c>
      <c r="AC12" s="36">
        <v>0</v>
      </c>
      <c r="AD12" s="36">
        <v>0</v>
      </c>
      <c r="AE12" s="36">
        <v>0</v>
      </c>
      <c r="AF12" s="36">
        <v>0.64</v>
      </c>
      <c r="AG12" s="36">
        <v>-8.8999999999999996E-2</v>
      </c>
      <c r="AH12" s="36">
        <v>0.69</v>
      </c>
      <c r="AI12" s="78">
        <v>-5.9999999999999995E-4</v>
      </c>
      <c r="AJ12" s="36">
        <v>-1.04</v>
      </c>
      <c r="AK12" s="36">
        <v>0</v>
      </c>
      <c r="AL12" s="36">
        <v>0</v>
      </c>
      <c r="AM12" s="36">
        <v>3</v>
      </c>
      <c r="AN12" s="36" t="s">
        <v>484</v>
      </c>
    </row>
    <row r="13" spans="1:44" x14ac:dyDescent="0.2">
      <c r="A13" s="33">
        <v>12</v>
      </c>
      <c r="B13" s="36">
        <v>847</v>
      </c>
      <c r="C13" s="36">
        <v>12</v>
      </c>
      <c r="D13" s="75">
        <v>45391</v>
      </c>
      <c r="E13" s="36" t="s">
        <v>238</v>
      </c>
      <c r="F13" s="39"/>
      <c r="G13" s="36" t="s">
        <v>371</v>
      </c>
      <c r="H13" s="36" t="s">
        <v>497</v>
      </c>
      <c r="I13" s="36" t="s">
        <v>483</v>
      </c>
      <c r="J13" s="36">
        <v>4</v>
      </c>
      <c r="K13" s="36">
        <v>1</v>
      </c>
      <c r="L13" s="36">
        <v>0</v>
      </c>
      <c r="M13" s="36">
        <v>1</v>
      </c>
      <c r="N13" s="36">
        <v>1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3</v>
      </c>
      <c r="U13" s="36">
        <v>0</v>
      </c>
      <c r="V13" s="36">
        <v>0.19500000000000001</v>
      </c>
      <c r="W13" s="36">
        <v>0.38200000000000001</v>
      </c>
      <c r="X13" s="36">
        <v>0.41499999999999998</v>
      </c>
      <c r="Y13" s="36">
        <v>0.79600000000000004</v>
      </c>
      <c r="Z13" s="36">
        <v>2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0.89</v>
      </c>
      <c r="AG13" s="36">
        <v>6.0999999999999999E-2</v>
      </c>
      <c r="AH13" s="36">
        <v>0.98</v>
      </c>
      <c r="AI13" s="78">
        <v>4.0000000000000002E-4</v>
      </c>
      <c r="AJ13" s="36">
        <v>0.96</v>
      </c>
      <c r="AK13" s="36">
        <v>11</v>
      </c>
      <c r="AL13" s="36">
        <v>15</v>
      </c>
      <c r="AM13" s="36">
        <v>3</v>
      </c>
      <c r="AN13" s="36" t="s">
        <v>484</v>
      </c>
    </row>
    <row r="14" spans="1:44" x14ac:dyDescent="0.2">
      <c r="A14" s="33">
        <v>13</v>
      </c>
      <c r="B14" s="36">
        <v>848</v>
      </c>
      <c r="C14" s="36">
        <v>13</v>
      </c>
      <c r="D14" s="75">
        <v>45392</v>
      </c>
      <c r="E14" s="36" t="s">
        <v>238</v>
      </c>
      <c r="F14" s="39"/>
      <c r="G14" s="36" t="s">
        <v>371</v>
      </c>
      <c r="H14" s="36" t="s">
        <v>498</v>
      </c>
      <c r="I14" s="36" t="s">
        <v>483</v>
      </c>
      <c r="J14" s="36">
        <v>5</v>
      </c>
      <c r="K14" s="36">
        <v>4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1</v>
      </c>
      <c r="U14" s="36">
        <v>2</v>
      </c>
      <c r="V14" s="36">
        <v>0.17799999999999999</v>
      </c>
      <c r="W14" s="36">
        <v>0.36699999999999999</v>
      </c>
      <c r="X14" s="36">
        <v>0.378</v>
      </c>
      <c r="Y14" s="36">
        <v>0.74399999999999999</v>
      </c>
      <c r="Z14" s="36">
        <v>0</v>
      </c>
      <c r="AA14" s="36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1.78</v>
      </c>
      <c r="AG14" s="36">
        <v>-0.214</v>
      </c>
      <c r="AH14" s="36">
        <v>1.97</v>
      </c>
      <c r="AI14" s="78">
        <v>-1.4E-3</v>
      </c>
      <c r="AJ14" s="36">
        <v>-1.75</v>
      </c>
      <c r="AK14" s="36">
        <v>2</v>
      </c>
      <c r="AL14" s="36">
        <v>3</v>
      </c>
      <c r="AM14" s="36">
        <v>3</v>
      </c>
      <c r="AN14" s="36" t="s">
        <v>484</v>
      </c>
    </row>
    <row r="15" spans="1:44" x14ac:dyDescent="0.2">
      <c r="A15" s="33">
        <v>14</v>
      </c>
      <c r="B15" s="36">
        <v>849</v>
      </c>
      <c r="C15" s="36">
        <v>14</v>
      </c>
      <c r="D15" s="36" t="s">
        <v>499</v>
      </c>
      <c r="E15" s="36" t="s">
        <v>238</v>
      </c>
      <c r="F15" s="36" t="s">
        <v>431</v>
      </c>
      <c r="G15" s="36" t="s">
        <v>268</v>
      </c>
      <c r="H15" s="36" t="s">
        <v>497</v>
      </c>
      <c r="I15" s="36" t="s">
        <v>483</v>
      </c>
      <c r="J15" s="36">
        <v>5</v>
      </c>
      <c r="K15" s="36">
        <v>5</v>
      </c>
      <c r="L15" s="36">
        <v>0</v>
      </c>
      <c r="M15" s="36">
        <v>2</v>
      </c>
      <c r="N15" s="36">
        <v>1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0.2</v>
      </c>
      <c r="W15" s="36">
        <v>0.36899999999999999</v>
      </c>
      <c r="X15" s="36">
        <v>0.4</v>
      </c>
      <c r="Y15" s="36">
        <v>0.76900000000000002</v>
      </c>
      <c r="Z15" s="36">
        <v>3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0.78</v>
      </c>
      <c r="AG15" s="36">
        <v>-6.3E-2</v>
      </c>
      <c r="AH15" s="36">
        <v>0.93</v>
      </c>
      <c r="AI15" s="78">
        <v>-4.0000000000000002E-4</v>
      </c>
      <c r="AJ15" s="36">
        <v>-0.7</v>
      </c>
      <c r="AK15" s="36">
        <v>8</v>
      </c>
      <c r="AL15" s="36">
        <v>9</v>
      </c>
      <c r="AM15" s="36">
        <v>3</v>
      </c>
      <c r="AN15" s="36" t="s">
        <v>487</v>
      </c>
    </row>
    <row r="16" spans="1:44" x14ac:dyDescent="0.2">
      <c r="A16" s="33">
        <v>15</v>
      </c>
      <c r="B16" s="36">
        <v>850</v>
      </c>
      <c r="C16" s="36">
        <v>15</v>
      </c>
      <c r="D16" s="36" t="s">
        <v>500</v>
      </c>
      <c r="E16" s="36" t="s">
        <v>238</v>
      </c>
      <c r="F16" s="36" t="s">
        <v>431</v>
      </c>
      <c r="G16" s="36" t="s">
        <v>268</v>
      </c>
      <c r="H16" s="36" t="s">
        <v>501</v>
      </c>
      <c r="I16" s="36" t="s">
        <v>502</v>
      </c>
      <c r="J16" s="36">
        <v>5</v>
      </c>
      <c r="K16" s="36">
        <v>4</v>
      </c>
      <c r="L16" s="36">
        <v>0</v>
      </c>
      <c r="M16" s="36">
        <v>1</v>
      </c>
      <c r="N16" s="36">
        <v>1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1</v>
      </c>
      <c r="U16" s="36">
        <v>0</v>
      </c>
      <c r="V16" s="36">
        <v>0.20399999999999999</v>
      </c>
      <c r="W16" s="36">
        <v>0.371</v>
      </c>
      <c r="X16" s="36">
        <v>0.40699999999999997</v>
      </c>
      <c r="Y16" s="36">
        <v>0.77900000000000003</v>
      </c>
      <c r="Z16" s="36">
        <v>2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0.44</v>
      </c>
      <c r="AG16" s="36">
        <v>7.0000000000000007E-2</v>
      </c>
      <c r="AH16" s="36">
        <v>0.54</v>
      </c>
      <c r="AI16" s="78">
        <v>5.0000000000000001E-4</v>
      </c>
      <c r="AJ16" s="36">
        <v>1.78</v>
      </c>
      <c r="AK16" s="36">
        <v>7</v>
      </c>
      <c r="AL16" s="36">
        <v>9</v>
      </c>
      <c r="AM16" s="36">
        <v>3</v>
      </c>
      <c r="AN16" s="36" t="s">
        <v>484</v>
      </c>
    </row>
    <row r="17" spans="1:40" x14ac:dyDescent="0.2">
      <c r="A17" s="33">
        <v>16</v>
      </c>
      <c r="B17" s="36">
        <v>851</v>
      </c>
      <c r="C17" s="36">
        <v>16</v>
      </c>
      <c r="D17" s="75">
        <v>45396</v>
      </c>
      <c r="E17" s="36" t="s">
        <v>238</v>
      </c>
      <c r="F17" s="36" t="s">
        <v>431</v>
      </c>
      <c r="G17" s="36" t="s">
        <v>268</v>
      </c>
      <c r="H17" s="36" t="s">
        <v>503</v>
      </c>
      <c r="I17" s="36" t="s">
        <v>504</v>
      </c>
      <c r="J17" s="36">
        <v>5</v>
      </c>
      <c r="K17" s="36">
        <v>4</v>
      </c>
      <c r="L17" s="36">
        <v>2</v>
      </c>
      <c r="M17" s="36">
        <v>1</v>
      </c>
      <c r="N17" s="36">
        <v>0</v>
      </c>
      <c r="O17" s="36">
        <v>0</v>
      </c>
      <c r="P17" s="36">
        <v>1</v>
      </c>
      <c r="Q17" s="36">
        <v>3</v>
      </c>
      <c r="R17" s="36">
        <v>0</v>
      </c>
      <c r="S17" s="36">
        <v>0</v>
      </c>
      <c r="T17" s="36">
        <v>1</v>
      </c>
      <c r="U17" s="36">
        <v>2</v>
      </c>
      <c r="V17" s="36">
        <v>0.20699999999999999</v>
      </c>
      <c r="W17" s="36">
        <v>0.373</v>
      </c>
      <c r="X17" s="36">
        <v>0.44800000000000001</v>
      </c>
      <c r="Y17" s="36">
        <v>0.82199999999999995</v>
      </c>
      <c r="Z17" s="36">
        <v>4</v>
      </c>
      <c r="AA17" s="36">
        <v>0</v>
      </c>
      <c r="AB17" s="36">
        <v>0</v>
      </c>
      <c r="AC17" s="36">
        <v>0</v>
      </c>
      <c r="AD17" s="36">
        <v>0</v>
      </c>
      <c r="AE17" s="36">
        <v>1</v>
      </c>
      <c r="AF17" s="36">
        <v>2.21</v>
      </c>
      <c r="AG17" s="36">
        <v>0.14000000000000001</v>
      </c>
      <c r="AH17" s="36">
        <v>2.67</v>
      </c>
      <c r="AI17" s="78">
        <v>1E-3</v>
      </c>
      <c r="AJ17" s="36">
        <v>1.44</v>
      </c>
      <c r="AK17" s="36">
        <v>22</v>
      </c>
      <c r="AL17" s="36">
        <v>31.9</v>
      </c>
      <c r="AM17" s="36">
        <v>3</v>
      </c>
      <c r="AN17" s="36" t="s">
        <v>484</v>
      </c>
    </row>
    <row r="18" spans="1:40" x14ac:dyDescent="0.2">
      <c r="A18" s="33">
        <v>17</v>
      </c>
      <c r="B18" s="36">
        <v>852</v>
      </c>
      <c r="C18" s="36">
        <v>17</v>
      </c>
      <c r="D18" s="75">
        <v>45397</v>
      </c>
      <c r="E18" s="36" t="s">
        <v>238</v>
      </c>
      <c r="F18" s="36" t="s">
        <v>431</v>
      </c>
      <c r="G18" s="36" t="s">
        <v>272</v>
      </c>
      <c r="H18" s="36" t="s">
        <v>505</v>
      </c>
      <c r="I18" s="36" t="s">
        <v>483</v>
      </c>
      <c r="J18" s="36">
        <v>4</v>
      </c>
      <c r="K18" s="36">
        <v>4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2</v>
      </c>
      <c r="V18" s="36">
        <v>0.19400000000000001</v>
      </c>
      <c r="W18" s="36">
        <v>0.35399999999999998</v>
      </c>
      <c r="X18" s="36">
        <v>0.41899999999999998</v>
      </c>
      <c r="Y18" s="36">
        <v>0.77400000000000002</v>
      </c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1.23</v>
      </c>
      <c r="AG18" s="36">
        <v>-0.11700000000000001</v>
      </c>
      <c r="AH18" s="36">
        <v>1.52</v>
      </c>
      <c r="AI18" s="78">
        <v>-8.9999999999999998E-4</v>
      </c>
      <c r="AJ18" s="36">
        <v>-0.92</v>
      </c>
      <c r="AK18" s="36">
        <v>0</v>
      </c>
      <c r="AL18" s="36">
        <v>0</v>
      </c>
      <c r="AM18" s="36">
        <v>3</v>
      </c>
      <c r="AN18" s="36" t="s">
        <v>487</v>
      </c>
    </row>
    <row r="19" spans="1:40" x14ac:dyDescent="0.2">
      <c r="A19" s="33">
        <v>18</v>
      </c>
      <c r="B19" s="36">
        <v>853</v>
      </c>
      <c r="C19" s="36">
        <v>18</v>
      </c>
      <c r="D19" s="75">
        <v>45398</v>
      </c>
      <c r="E19" s="36" t="s">
        <v>238</v>
      </c>
      <c r="F19" s="36" t="s">
        <v>431</v>
      </c>
      <c r="G19" s="36" t="s">
        <v>272</v>
      </c>
      <c r="H19" s="36" t="s">
        <v>506</v>
      </c>
      <c r="I19" s="36" t="s">
        <v>483</v>
      </c>
      <c r="J19" s="36">
        <v>4</v>
      </c>
      <c r="K19" s="36">
        <v>4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2</v>
      </c>
      <c r="V19" s="36">
        <v>0.182</v>
      </c>
      <c r="W19" s="36">
        <v>0.33700000000000002</v>
      </c>
      <c r="X19" s="36">
        <v>0.39400000000000002</v>
      </c>
      <c r="Y19" s="36">
        <v>0.73099999999999998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0.98</v>
      </c>
      <c r="AG19" s="36">
        <v>-9.1999999999999998E-2</v>
      </c>
      <c r="AH19" s="36">
        <v>1.22</v>
      </c>
      <c r="AI19" s="78">
        <v>-6.9999999999999999E-4</v>
      </c>
      <c r="AJ19" s="36">
        <v>-0.71</v>
      </c>
      <c r="AK19" s="36">
        <v>0</v>
      </c>
      <c r="AL19" s="36">
        <v>0</v>
      </c>
      <c r="AM19" s="36">
        <v>3</v>
      </c>
      <c r="AN19" s="36" t="s">
        <v>484</v>
      </c>
    </row>
    <row r="20" spans="1:40" x14ac:dyDescent="0.2">
      <c r="A20" s="33">
        <v>19</v>
      </c>
      <c r="B20" s="36">
        <v>854</v>
      </c>
      <c r="C20" s="36">
        <v>19</v>
      </c>
      <c r="D20" s="75">
        <v>45399</v>
      </c>
      <c r="E20" s="36" t="s">
        <v>238</v>
      </c>
      <c r="F20" s="36" t="s">
        <v>431</v>
      </c>
      <c r="G20" s="36" t="s">
        <v>272</v>
      </c>
      <c r="H20" s="36" t="s">
        <v>507</v>
      </c>
      <c r="I20" s="36" t="s">
        <v>483</v>
      </c>
      <c r="J20" s="36">
        <v>5</v>
      </c>
      <c r="K20" s="36">
        <v>5</v>
      </c>
      <c r="L20" s="36">
        <v>0</v>
      </c>
      <c r="M20" s="36">
        <v>1</v>
      </c>
      <c r="N20" s="36">
        <v>0</v>
      </c>
      <c r="O20" s="36">
        <v>0</v>
      </c>
      <c r="P20" s="36">
        <v>0</v>
      </c>
      <c r="Q20" s="36">
        <v>2</v>
      </c>
      <c r="R20" s="36">
        <v>0</v>
      </c>
      <c r="S20" s="36">
        <v>0</v>
      </c>
      <c r="T20" s="36">
        <v>0</v>
      </c>
      <c r="U20" s="36">
        <v>3</v>
      </c>
      <c r="V20" s="36">
        <v>0.183</v>
      </c>
      <c r="W20" s="36">
        <v>0.33</v>
      </c>
      <c r="X20" s="36">
        <v>0.38</v>
      </c>
      <c r="Y20" s="36">
        <v>0.71</v>
      </c>
      <c r="Z20" s="36">
        <v>1</v>
      </c>
      <c r="AA20" s="36">
        <v>1</v>
      </c>
      <c r="AB20" s="36">
        <v>0</v>
      </c>
      <c r="AC20" s="36">
        <v>0</v>
      </c>
      <c r="AD20" s="36">
        <v>0</v>
      </c>
      <c r="AE20" s="36">
        <v>0</v>
      </c>
      <c r="AF20" s="36">
        <v>2.46</v>
      </c>
      <c r="AG20" s="36">
        <v>0.215</v>
      </c>
      <c r="AH20" s="36">
        <v>3.05</v>
      </c>
      <c r="AI20" s="78">
        <v>1.6000000000000001E-3</v>
      </c>
      <c r="AJ20" s="36">
        <v>0.21</v>
      </c>
      <c r="AK20" s="36">
        <v>7</v>
      </c>
      <c r="AL20" s="36">
        <v>10</v>
      </c>
      <c r="AM20" s="36">
        <v>3</v>
      </c>
      <c r="AN20" s="36" t="s">
        <v>484</v>
      </c>
    </row>
    <row r="21" spans="1:40" x14ac:dyDescent="0.2">
      <c r="A21" s="33">
        <v>20</v>
      </c>
      <c r="B21" s="36">
        <v>855</v>
      </c>
      <c r="C21" s="36">
        <v>20</v>
      </c>
      <c r="D21" s="75">
        <v>45401</v>
      </c>
      <c r="E21" s="36" t="s">
        <v>238</v>
      </c>
      <c r="F21" s="39"/>
      <c r="G21" s="36" t="s">
        <v>263</v>
      </c>
      <c r="H21" s="36" t="s">
        <v>486</v>
      </c>
      <c r="I21" s="36" t="s">
        <v>483</v>
      </c>
      <c r="J21" s="36">
        <v>4</v>
      </c>
      <c r="K21" s="36">
        <v>3</v>
      </c>
      <c r="L21" s="36">
        <v>0</v>
      </c>
      <c r="M21" s="36">
        <v>1</v>
      </c>
      <c r="N21" s="36">
        <v>0</v>
      </c>
      <c r="O21" s="36">
        <v>0</v>
      </c>
      <c r="P21" s="36">
        <v>0</v>
      </c>
      <c r="Q21" s="36">
        <v>0</v>
      </c>
      <c r="R21" s="36">
        <v>1</v>
      </c>
      <c r="S21" s="36">
        <v>0</v>
      </c>
      <c r="T21" s="36">
        <v>1</v>
      </c>
      <c r="U21" s="36">
        <v>1</v>
      </c>
      <c r="V21" s="36">
        <v>0.189</v>
      </c>
      <c r="W21" s="36">
        <v>0.33700000000000002</v>
      </c>
      <c r="X21" s="36">
        <v>0.378</v>
      </c>
      <c r="Y21" s="36">
        <v>0.71499999999999997</v>
      </c>
      <c r="Z21" s="36">
        <v>1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0.75</v>
      </c>
      <c r="AG21" s="36">
        <v>2.7E-2</v>
      </c>
      <c r="AH21" s="36">
        <v>0.93</v>
      </c>
      <c r="AI21" s="78">
        <v>2.0000000000000001E-4</v>
      </c>
      <c r="AJ21" s="36">
        <v>0</v>
      </c>
      <c r="AK21" s="36">
        <v>10</v>
      </c>
      <c r="AL21" s="36">
        <v>12</v>
      </c>
      <c r="AM21" s="36">
        <v>3</v>
      </c>
      <c r="AN21" s="36" t="s">
        <v>484</v>
      </c>
    </row>
    <row r="22" spans="1:40" x14ac:dyDescent="0.2">
      <c r="A22" s="33">
        <v>21</v>
      </c>
      <c r="B22" s="36">
        <v>856</v>
      </c>
      <c r="C22" s="36">
        <v>21</v>
      </c>
      <c r="D22" s="75">
        <v>45402</v>
      </c>
      <c r="E22" s="36" t="s">
        <v>238</v>
      </c>
      <c r="F22" s="39"/>
      <c r="G22" s="36" t="s">
        <v>263</v>
      </c>
      <c r="H22" s="36" t="s">
        <v>508</v>
      </c>
      <c r="I22" s="36" t="s">
        <v>504</v>
      </c>
      <c r="J22" s="36">
        <v>4</v>
      </c>
      <c r="K22" s="36">
        <v>4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4</v>
      </c>
      <c r="V22" s="36">
        <v>0.17899999999999999</v>
      </c>
      <c r="W22" s="36">
        <v>0.32300000000000001</v>
      </c>
      <c r="X22" s="36">
        <v>0.35899999999999999</v>
      </c>
      <c r="Y22" s="36">
        <v>0.68200000000000005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1.48</v>
      </c>
      <c r="AG22" s="36">
        <v>-0.152</v>
      </c>
      <c r="AH22" s="36">
        <v>1.79</v>
      </c>
      <c r="AI22" s="78">
        <v>-1.1000000000000001E-3</v>
      </c>
      <c r="AJ22" s="36">
        <v>-1</v>
      </c>
      <c r="AK22" s="36">
        <v>0</v>
      </c>
      <c r="AL22" s="36">
        <v>0</v>
      </c>
      <c r="AM22" s="36">
        <v>3</v>
      </c>
      <c r="AN22" s="36" t="s">
        <v>487</v>
      </c>
    </row>
    <row r="23" spans="1:40" x14ac:dyDescent="0.2">
      <c r="A23" s="33">
        <v>22</v>
      </c>
      <c r="B23" s="36">
        <v>857</v>
      </c>
      <c r="C23" s="36">
        <v>22</v>
      </c>
      <c r="D23" s="75">
        <v>45403</v>
      </c>
      <c r="E23" s="36" t="s">
        <v>238</v>
      </c>
      <c r="F23" s="39"/>
      <c r="G23" s="36" t="s">
        <v>263</v>
      </c>
      <c r="H23" s="36" t="s">
        <v>482</v>
      </c>
      <c r="I23" s="36" t="s">
        <v>483</v>
      </c>
      <c r="J23" s="36">
        <v>4</v>
      </c>
      <c r="K23" s="36">
        <v>4</v>
      </c>
      <c r="L23" s="36">
        <v>0</v>
      </c>
      <c r="M23" s="36">
        <v>1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2</v>
      </c>
      <c r="V23" s="36">
        <v>0.183</v>
      </c>
      <c r="W23" s="36">
        <v>0.32</v>
      </c>
      <c r="X23" s="36">
        <v>0.35399999999999998</v>
      </c>
      <c r="Y23" s="36">
        <v>0.67400000000000004</v>
      </c>
      <c r="Z23" s="36">
        <v>1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0.79</v>
      </c>
      <c r="AG23" s="36">
        <v>-1.2999999999999999E-2</v>
      </c>
      <c r="AH23" s="36">
        <v>0.96</v>
      </c>
      <c r="AI23" s="78">
        <v>-1E-4</v>
      </c>
      <c r="AJ23" s="36">
        <v>-0.23</v>
      </c>
      <c r="AK23" s="36">
        <v>3</v>
      </c>
      <c r="AL23" s="36">
        <v>3</v>
      </c>
      <c r="AM23" s="36">
        <v>3</v>
      </c>
      <c r="AN23" s="36" t="s">
        <v>484</v>
      </c>
    </row>
    <row r="24" spans="1:40" x14ac:dyDescent="0.2">
      <c r="A24" s="33">
        <v>23</v>
      </c>
      <c r="B24" s="36">
        <v>858</v>
      </c>
      <c r="C24" s="36">
        <v>23</v>
      </c>
      <c r="D24" s="75">
        <v>45404</v>
      </c>
      <c r="E24" s="36" t="s">
        <v>238</v>
      </c>
      <c r="F24" s="39"/>
      <c r="G24" s="36" t="s">
        <v>509</v>
      </c>
      <c r="H24" s="36" t="s">
        <v>510</v>
      </c>
      <c r="I24" s="36" t="s">
        <v>483</v>
      </c>
      <c r="J24" s="36">
        <v>4</v>
      </c>
      <c r="K24" s="36">
        <v>4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2</v>
      </c>
      <c r="V24" s="36">
        <v>0.17399999999999999</v>
      </c>
      <c r="W24" s="36">
        <v>0.308</v>
      </c>
      <c r="X24" s="36">
        <v>0.33700000000000002</v>
      </c>
      <c r="Y24" s="36">
        <v>0.64500000000000002</v>
      </c>
      <c r="Z24" s="36">
        <v>0</v>
      </c>
      <c r="AA24" s="36">
        <v>1</v>
      </c>
      <c r="AB24" s="36">
        <v>0</v>
      </c>
      <c r="AC24" s="36">
        <v>0</v>
      </c>
      <c r="AD24" s="36">
        <v>0</v>
      </c>
      <c r="AE24" s="36">
        <v>0</v>
      </c>
      <c r="AF24" s="36">
        <v>0.79</v>
      </c>
      <c r="AG24" s="36">
        <v>-0.10100000000000001</v>
      </c>
      <c r="AH24" s="36">
        <v>0.9</v>
      </c>
      <c r="AI24" s="78">
        <v>-6.9999999999999999E-4</v>
      </c>
      <c r="AJ24" s="36">
        <v>-0.88</v>
      </c>
      <c r="AK24" s="36">
        <v>0</v>
      </c>
      <c r="AL24" s="36">
        <v>0</v>
      </c>
      <c r="AM24" s="36">
        <v>3</v>
      </c>
      <c r="AN24" s="36" t="s">
        <v>484</v>
      </c>
    </row>
    <row r="25" spans="1:40" x14ac:dyDescent="0.2">
      <c r="A25" s="33">
        <v>24</v>
      </c>
      <c r="B25" s="36">
        <v>859</v>
      </c>
      <c r="C25" s="36">
        <v>24</v>
      </c>
      <c r="D25" s="75">
        <v>45405</v>
      </c>
      <c r="E25" s="36" t="s">
        <v>238</v>
      </c>
      <c r="F25" s="39"/>
      <c r="G25" s="36" t="s">
        <v>509</v>
      </c>
      <c r="H25" s="36" t="s">
        <v>488</v>
      </c>
      <c r="I25" s="36" t="s">
        <v>483</v>
      </c>
      <c r="J25" s="36">
        <v>4</v>
      </c>
      <c r="K25" s="36">
        <v>3</v>
      </c>
      <c r="L25" s="36">
        <v>1</v>
      </c>
      <c r="M25" s="36">
        <v>1</v>
      </c>
      <c r="N25" s="36">
        <v>1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0.18</v>
      </c>
      <c r="W25" s="36">
        <v>0.315</v>
      </c>
      <c r="X25" s="36">
        <v>0.34799999999999998</v>
      </c>
      <c r="Y25" s="36">
        <v>0.66300000000000003</v>
      </c>
      <c r="Z25" s="36">
        <v>2</v>
      </c>
      <c r="AA25" s="36">
        <v>0</v>
      </c>
      <c r="AB25" s="36">
        <v>1</v>
      </c>
      <c r="AC25" s="36">
        <v>0</v>
      </c>
      <c r="AD25" s="36">
        <v>0</v>
      </c>
      <c r="AE25" s="36">
        <v>0</v>
      </c>
      <c r="AF25" s="36">
        <v>0.9</v>
      </c>
      <c r="AG25" s="36">
        <v>5.7000000000000002E-2</v>
      </c>
      <c r="AH25" s="36">
        <v>1.03</v>
      </c>
      <c r="AI25" s="78">
        <v>4.0000000000000002E-4</v>
      </c>
      <c r="AJ25" s="36">
        <v>0.55000000000000004</v>
      </c>
      <c r="AK25" s="36">
        <v>9</v>
      </c>
      <c r="AL25" s="36">
        <v>12.2</v>
      </c>
      <c r="AM25" s="36">
        <v>3</v>
      </c>
      <c r="AN25" s="36" t="s">
        <v>484</v>
      </c>
    </row>
    <row r="26" spans="1:40" x14ac:dyDescent="0.2">
      <c r="A26" s="33">
        <v>25</v>
      </c>
      <c r="B26" s="36">
        <v>860</v>
      </c>
      <c r="C26" s="36">
        <v>25</v>
      </c>
      <c r="D26" s="75">
        <v>45406</v>
      </c>
      <c r="E26" s="36" t="s">
        <v>238</v>
      </c>
      <c r="F26" s="39"/>
      <c r="G26" s="36" t="s">
        <v>509</v>
      </c>
      <c r="H26" s="36" t="s">
        <v>511</v>
      </c>
      <c r="I26" s="36" t="s">
        <v>483</v>
      </c>
      <c r="J26" s="36">
        <v>5</v>
      </c>
      <c r="K26" s="36">
        <v>5</v>
      </c>
      <c r="L26" s="36">
        <v>1</v>
      </c>
      <c r="M26" s="36">
        <v>2</v>
      </c>
      <c r="N26" s="36">
        <v>0</v>
      </c>
      <c r="O26" s="36">
        <v>0</v>
      </c>
      <c r="P26" s="36">
        <v>1</v>
      </c>
      <c r="Q26" s="36">
        <v>2</v>
      </c>
      <c r="R26" s="36">
        <v>0</v>
      </c>
      <c r="S26" s="36">
        <v>0</v>
      </c>
      <c r="T26" s="36">
        <v>0</v>
      </c>
      <c r="U26" s="36">
        <v>0</v>
      </c>
      <c r="V26" s="36">
        <v>0.191</v>
      </c>
      <c r="W26" s="36">
        <v>0.31900000000000001</v>
      </c>
      <c r="X26" s="36">
        <v>0.38300000000000001</v>
      </c>
      <c r="Y26" s="36">
        <v>0.70199999999999996</v>
      </c>
      <c r="Z26" s="36">
        <v>5</v>
      </c>
      <c r="AA26" s="36">
        <v>1</v>
      </c>
      <c r="AB26" s="36">
        <v>0</v>
      </c>
      <c r="AC26" s="36">
        <v>0</v>
      </c>
      <c r="AD26" s="36">
        <v>0</v>
      </c>
      <c r="AE26" s="36">
        <v>0</v>
      </c>
      <c r="AF26" s="36">
        <v>0.45</v>
      </c>
      <c r="AG26" s="36">
        <v>0.16800000000000001</v>
      </c>
      <c r="AH26" s="36">
        <v>0.53</v>
      </c>
      <c r="AI26" s="78">
        <v>1.1999999999999999E-3</v>
      </c>
      <c r="AJ26" s="36">
        <v>1.19</v>
      </c>
      <c r="AK26" s="36">
        <v>19</v>
      </c>
      <c r="AL26" s="36">
        <v>25.2</v>
      </c>
      <c r="AM26" s="36">
        <v>3</v>
      </c>
      <c r="AN26" s="36" t="s">
        <v>484</v>
      </c>
    </row>
    <row r="27" spans="1:40" x14ac:dyDescent="0.2">
      <c r="A27" s="33">
        <v>26</v>
      </c>
      <c r="B27" s="36">
        <v>861</v>
      </c>
      <c r="C27" s="36">
        <v>26</v>
      </c>
      <c r="D27" s="75">
        <v>45407</v>
      </c>
      <c r="E27" s="36" t="s">
        <v>238</v>
      </c>
      <c r="F27" s="39"/>
      <c r="G27" s="36" t="s">
        <v>509</v>
      </c>
      <c r="H27" s="36" t="s">
        <v>505</v>
      </c>
      <c r="I27" s="36" t="s">
        <v>483</v>
      </c>
      <c r="J27" s="36">
        <v>5</v>
      </c>
      <c r="K27" s="36">
        <v>3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2</v>
      </c>
      <c r="U27" s="36">
        <v>2</v>
      </c>
      <c r="V27" s="36">
        <v>0.186</v>
      </c>
      <c r="W27" s="36">
        <v>0.32200000000000001</v>
      </c>
      <c r="X27" s="36">
        <v>0.371</v>
      </c>
      <c r="Y27" s="36">
        <v>0.69299999999999995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1.31</v>
      </c>
      <c r="AG27" s="36">
        <v>-5.3999999999999999E-2</v>
      </c>
      <c r="AH27" s="36">
        <v>1.52</v>
      </c>
      <c r="AI27" s="78">
        <v>-4.0000000000000002E-4</v>
      </c>
      <c r="AJ27" s="36">
        <v>-0.06</v>
      </c>
      <c r="AK27" s="36">
        <v>4</v>
      </c>
      <c r="AL27" s="36">
        <v>6</v>
      </c>
      <c r="AM27" s="36">
        <v>3</v>
      </c>
      <c r="AN27" s="36" t="s">
        <v>484</v>
      </c>
    </row>
    <row r="28" spans="1:40" x14ac:dyDescent="0.2">
      <c r="A28" s="33">
        <v>27</v>
      </c>
      <c r="B28" s="36">
        <v>862</v>
      </c>
      <c r="C28" s="36">
        <v>27</v>
      </c>
      <c r="D28" s="75">
        <v>45408</v>
      </c>
      <c r="E28" s="36" t="s">
        <v>238</v>
      </c>
      <c r="F28" s="36" t="s">
        <v>431</v>
      </c>
      <c r="G28" s="36" t="s">
        <v>239</v>
      </c>
      <c r="H28" s="36" t="s">
        <v>512</v>
      </c>
      <c r="I28" s="36" t="s">
        <v>492</v>
      </c>
      <c r="J28" s="36">
        <v>5</v>
      </c>
      <c r="K28" s="36">
        <v>4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1</v>
      </c>
      <c r="U28" s="36">
        <v>2</v>
      </c>
      <c r="V28" s="36">
        <v>0.17799999999999999</v>
      </c>
      <c r="W28" s="36">
        <v>0.317</v>
      </c>
      <c r="X28" s="36">
        <v>0.35599999999999998</v>
      </c>
      <c r="Y28" s="36">
        <v>0.67400000000000004</v>
      </c>
      <c r="Z28" s="36">
        <v>0</v>
      </c>
      <c r="AA28" s="36">
        <v>1</v>
      </c>
      <c r="AB28" s="36">
        <v>0</v>
      </c>
      <c r="AC28" s="36">
        <v>0</v>
      </c>
      <c r="AD28" s="36">
        <v>0</v>
      </c>
      <c r="AE28" s="36">
        <v>1</v>
      </c>
      <c r="AF28" s="36">
        <v>1.67</v>
      </c>
      <c r="AG28" s="36">
        <v>-0.223</v>
      </c>
      <c r="AH28" s="36">
        <v>1.86</v>
      </c>
      <c r="AI28" s="78">
        <v>-1.5E-3</v>
      </c>
      <c r="AJ28" s="36">
        <v>-1.49</v>
      </c>
      <c r="AK28" s="36">
        <v>2</v>
      </c>
      <c r="AL28" s="36">
        <v>3</v>
      </c>
      <c r="AM28" s="36">
        <v>3</v>
      </c>
      <c r="AN28" s="36" t="s">
        <v>487</v>
      </c>
    </row>
    <row r="29" spans="1:40" x14ac:dyDescent="0.2">
      <c r="A29" s="33">
        <v>28</v>
      </c>
      <c r="B29" s="36">
        <v>863</v>
      </c>
      <c r="C29" s="36">
        <v>28</v>
      </c>
      <c r="D29" s="75">
        <v>45409</v>
      </c>
      <c r="E29" s="36" t="s">
        <v>238</v>
      </c>
      <c r="F29" s="36" t="s">
        <v>431</v>
      </c>
      <c r="G29" s="36" t="s">
        <v>239</v>
      </c>
      <c r="H29" s="36" t="s">
        <v>513</v>
      </c>
      <c r="I29" s="36" t="s">
        <v>514</v>
      </c>
      <c r="J29" s="36">
        <v>5</v>
      </c>
      <c r="K29" s="36">
        <v>4</v>
      </c>
      <c r="L29" s="36">
        <v>2</v>
      </c>
      <c r="M29" s="36">
        <v>2</v>
      </c>
      <c r="N29" s="36">
        <v>0</v>
      </c>
      <c r="O29" s="36">
        <v>0</v>
      </c>
      <c r="P29" s="36">
        <v>1</v>
      </c>
      <c r="Q29" s="36">
        <v>2</v>
      </c>
      <c r="R29" s="36">
        <v>0</v>
      </c>
      <c r="S29" s="36">
        <v>0</v>
      </c>
      <c r="T29" s="36">
        <v>1</v>
      </c>
      <c r="U29" s="36">
        <v>1</v>
      </c>
      <c r="V29" s="36">
        <v>0.19</v>
      </c>
      <c r="W29" s="36">
        <v>0.32800000000000001</v>
      </c>
      <c r="X29" s="36">
        <v>0.39</v>
      </c>
      <c r="Y29" s="36">
        <v>0.71899999999999997</v>
      </c>
      <c r="Z29" s="36">
        <v>5</v>
      </c>
      <c r="AA29" s="36">
        <v>1</v>
      </c>
      <c r="AB29" s="36">
        <v>0</v>
      </c>
      <c r="AC29" s="36">
        <v>0</v>
      </c>
      <c r="AD29" s="36">
        <v>0</v>
      </c>
      <c r="AE29" s="36">
        <v>0</v>
      </c>
      <c r="AF29" s="36">
        <v>0.55000000000000004</v>
      </c>
      <c r="AG29" s="36">
        <v>-6.0000000000000001E-3</v>
      </c>
      <c r="AH29" s="36">
        <v>0.62</v>
      </c>
      <c r="AI29" s="78">
        <v>0</v>
      </c>
      <c r="AJ29" s="36">
        <v>0.75</v>
      </c>
      <c r="AK29" s="36">
        <v>23</v>
      </c>
      <c r="AL29" s="36">
        <v>31.4</v>
      </c>
      <c r="AM29" s="36">
        <v>3</v>
      </c>
      <c r="AN29" s="36" t="s">
        <v>484</v>
      </c>
    </row>
    <row r="30" spans="1:40" x14ac:dyDescent="0.2">
      <c r="A30" s="33">
        <v>29</v>
      </c>
      <c r="B30" s="36">
        <v>864</v>
      </c>
      <c r="C30" s="36">
        <v>29</v>
      </c>
      <c r="D30" s="75">
        <v>45410</v>
      </c>
      <c r="E30" s="36" t="s">
        <v>238</v>
      </c>
      <c r="F30" s="36" t="s">
        <v>431</v>
      </c>
      <c r="G30" s="36" t="s">
        <v>239</v>
      </c>
      <c r="H30" s="36" t="s">
        <v>515</v>
      </c>
      <c r="I30" s="36" t="s">
        <v>502</v>
      </c>
      <c r="J30" s="36">
        <v>5</v>
      </c>
      <c r="K30" s="36">
        <v>4</v>
      </c>
      <c r="L30" s="36">
        <v>1</v>
      </c>
      <c r="M30" s="36">
        <v>3</v>
      </c>
      <c r="N30" s="36">
        <v>0</v>
      </c>
      <c r="O30" s="36">
        <v>0</v>
      </c>
      <c r="P30" s="36">
        <v>1</v>
      </c>
      <c r="Q30" s="36">
        <v>3</v>
      </c>
      <c r="R30" s="36">
        <v>0</v>
      </c>
      <c r="S30" s="36">
        <v>0</v>
      </c>
      <c r="T30" s="36">
        <v>1</v>
      </c>
      <c r="U30" s="36">
        <v>0</v>
      </c>
      <c r="V30" s="36">
        <v>0.21099999999999999</v>
      </c>
      <c r="W30" s="36">
        <v>0.34599999999999997</v>
      </c>
      <c r="X30" s="36">
        <v>0.43099999999999999</v>
      </c>
      <c r="Y30" s="36">
        <v>0.77700000000000002</v>
      </c>
      <c r="Z30" s="36">
        <v>6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0.51</v>
      </c>
      <c r="AG30" s="36">
        <v>0.16</v>
      </c>
      <c r="AH30" s="36">
        <v>0.57999999999999996</v>
      </c>
      <c r="AI30" s="78">
        <v>1.1000000000000001E-3</v>
      </c>
      <c r="AJ30" s="36">
        <v>3.25</v>
      </c>
      <c r="AK30" s="36">
        <v>26</v>
      </c>
      <c r="AL30" s="36">
        <v>34.700000000000003</v>
      </c>
      <c r="AM30" s="36">
        <v>3</v>
      </c>
      <c r="AN30" s="36" t="s">
        <v>484</v>
      </c>
    </row>
    <row r="31" spans="1:40" x14ac:dyDescent="0.2">
      <c r="A31" s="33">
        <v>30</v>
      </c>
      <c r="B31" s="36">
        <v>865</v>
      </c>
      <c r="C31" s="36">
        <v>30</v>
      </c>
      <c r="D31" s="75">
        <v>45411</v>
      </c>
      <c r="E31" s="36" t="s">
        <v>238</v>
      </c>
      <c r="F31" s="36" t="s">
        <v>431</v>
      </c>
      <c r="G31" s="36" t="s">
        <v>276</v>
      </c>
      <c r="H31" s="36" t="s">
        <v>510</v>
      </c>
      <c r="I31" s="36" t="s">
        <v>483</v>
      </c>
      <c r="J31" s="36">
        <v>4</v>
      </c>
      <c r="K31" s="36">
        <v>4</v>
      </c>
      <c r="L31" s="36">
        <v>0</v>
      </c>
      <c r="M31" s="36">
        <v>1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1</v>
      </c>
      <c r="V31" s="36">
        <v>0.21199999999999999</v>
      </c>
      <c r="W31" s="36">
        <v>0.34300000000000003</v>
      </c>
      <c r="X31" s="36">
        <v>0.42499999999999999</v>
      </c>
      <c r="Y31" s="36">
        <v>0.76800000000000002</v>
      </c>
      <c r="Z31" s="36">
        <v>1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1.54</v>
      </c>
      <c r="AG31" s="36">
        <v>-0.16400000000000001</v>
      </c>
      <c r="AH31" s="36">
        <v>2.13</v>
      </c>
      <c r="AI31" s="78">
        <v>-1.4E-3</v>
      </c>
      <c r="AJ31" s="36">
        <v>-1.07</v>
      </c>
      <c r="AK31" s="36">
        <v>3</v>
      </c>
      <c r="AL31" s="36">
        <v>3</v>
      </c>
      <c r="AM31" s="36">
        <v>3</v>
      </c>
      <c r="AN31" s="36" t="s">
        <v>516</v>
      </c>
    </row>
    <row r="32" spans="1:40" x14ac:dyDescent="0.2">
      <c r="A32" s="33">
        <v>31</v>
      </c>
      <c r="B32" s="36">
        <v>866</v>
      </c>
      <c r="C32" s="36">
        <v>31</v>
      </c>
      <c r="D32" s="75">
        <v>45412</v>
      </c>
      <c r="E32" s="36" t="s">
        <v>238</v>
      </c>
      <c r="F32" s="36" t="s">
        <v>431</v>
      </c>
      <c r="G32" s="36" t="s">
        <v>276</v>
      </c>
      <c r="H32" s="36" t="s">
        <v>517</v>
      </c>
      <c r="I32" s="36" t="s">
        <v>483</v>
      </c>
      <c r="J32" s="36">
        <v>4</v>
      </c>
      <c r="K32" s="36">
        <v>3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1</v>
      </c>
      <c r="U32" s="36">
        <v>1</v>
      </c>
      <c r="V32" s="36">
        <v>0.20699999999999999</v>
      </c>
      <c r="W32" s="36">
        <v>0.34</v>
      </c>
      <c r="X32" s="36">
        <v>0.41399999999999998</v>
      </c>
      <c r="Y32" s="36">
        <v>0.754</v>
      </c>
      <c r="Z32" s="36">
        <v>0</v>
      </c>
      <c r="AA32" s="36">
        <v>1</v>
      </c>
      <c r="AB32" s="36">
        <v>0</v>
      </c>
      <c r="AC32" s="36">
        <v>0</v>
      </c>
      <c r="AD32" s="36">
        <v>0</v>
      </c>
      <c r="AE32" s="36">
        <v>0</v>
      </c>
      <c r="AF32" s="36">
        <v>1.3</v>
      </c>
      <c r="AG32" s="36">
        <v>-0.10199999999999999</v>
      </c>
      <c r="AH32" s="36">
        <v>1.73</v>
      </c>
      <c r="AI32" s="78">
        <v>-8.0000000000000004E-4</v>
      </c>
      <c r="AJ32" s="36">
        <v>-0.92</v>
      </c>
      <c r="AK32" s="36">
        <v>2</v>
      </c>
      <c r="AL32" s="36">
        <v>3</v>
      </c>
      <c r="AM32" s="36">
        <v>3</v>
      </c>
      <c r="AN32" s="36" t="s">
        <v>516</v>
      </c>
    </row>
    <row r="33" spans="1:40" x14ac:dyDescent="0.2">
      <c r="A33" s="33">
        <v>32</v>
      </c>
      <c r="B33" s="36">
        <v>867</v>
      </c>
      <c r="C33" s="36">
        <v>32</v>
      </c>
      <c r="D33" s="75">
        <v>45413</v>
      </c>
      <c r="E33" s="36" t="s">
        <v>238</v>
      </c>
      <c r="F33" s="36" t="s">
        <v>431</v>
      </c>
      <c r="G33" s="36" t="s">
        <v>276</v>
      </c>
      <c r="H33" s="36" t="s">
        <v>518</v>
      </c>
      <c r="I33" s="36" t="s">
        <v>483</v>
      </c>
      <c r="J33" s="36">
        <v>4</v>
      </c>
      <c r="K33" s="36">
        <v>4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1</v>
      </c>
      <c r="V33" s="36">
        <v>0.2</v>
      </c>
      <c r="W33" s="36">
        <v>0.33100000000000002</v>
      </c>
      <c r="X33" s="36">
        <v>0.4</v>
      </c>
      <c r="Y33" s="36">
        <v>0.73099999999999998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0.82</v>
      </c>
      <c r="AG33" s="36">
        <v>-8.7999999999999995E-2</v>
      </c>
      <c r="AH33" s="36">
        <v>1.1100000000000001</v>
      </c>
      <c r="AI33" s="78">
        <v>-6.9999999999999999E-4</v>
      </c>
      <c r="AJ33" s="36">
        <v>-1.06</v>
      </c>
      <c r="AK33" s="36">
        <v>0</v>
      </c>
      <c r="AL33" s="36">
        <v>0</v>
      </c>
      <c r="AM33" s="36">
        <v>3</v>
      </c>
      <c r="AN33" s="36" t="s">
        <v>516</v>
      </c>
    </row>
    <row r="34" spans="1:40" x14ac:dyDescent="0.2">
      <c r="A34" s="33">
        <v>33</v>
      </c>
      <c r="B34" s="36">
        <v>868</v>
      </c>
      <c r="C34" s="36">
        <v>33</v>
      </c>
      <c r="D34" s="75">
        <v>45414</v>
      </c>
      <c r="E34" s="36" t="s">
        <v>238</v>
      </c>
      <c r="F34" s="36" t="s">
        <v>431</v>
      </c>
      <c r="G34" s="36" t="s">
        <v>276</v>
      </c>
      <c r="H34" s="36" t="s">
        <v>519</v>
      </c>
      <c r="I34" s="36" t="s">
        <v>483</v>
      </c>
      <c r="J34" s="36">
        <v>4</v>
      </c>
      <c r="K34" s="36">
        <v>2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1</v>
      </c>
      <c r="U34" s="36">
        <v>1</v>
      </c>
      <c r="V34" s="36">
        <v>0.19700000000000001</v>
      </c>
      <c r="W34" s="36">
        <v>0.33100000000000002</v>
      </c>
      <c r="X34" s="36">
        <v>0.39300000000000002</v>
      </c>
      <c r="Y34" s="36">
        <v>0.72499999999999998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0.89</v>
      </c>
      <c r="AG34" s="36">
        <v>-1.4E-2</v>
      </c>
      <c r="AH34" s="36">
        <v>1.24</v>
      </c>
      <c r="AI34" s="78">
        <v>-1E-4</v>
      </c>
      <c r="AJ34" s="36">
        <v>-0.3</v>
      </c>
      <c r="AK34" s="36">
        <v>2</v>
      </c>
      <c r="AL34" s="36">
        <v>3</v>
      </c>
      <c r="AM34" s="36">
        <v>3</v>
      </c>
      <c r="AN34" s="36" t="s">
        <v>487</v>
      </c>
    </row>
    <row r="35" spans="1:40" x14ac:dyDescent="0.2">
      <c r="A35" s="33">
        <v>34</v>
      </c>
      <c r="B35" s="36">
        <v>869</v>
      </c>
      <c r="C35" s="36">
        <v>34</v>
      </c>
      <c r="D35" s="75">
        <v>45415</v>
      </c>
      <c r="E35" s="36" t="s">
        <v>238</v>
      </c>
      <c r="F35" s="39"/>
      <c r="G35" s="36" t="s">
        <v>251</v>
      </c>
      <c r="H35" s="36" t="s">
        <v>520</v>
      </c>
      <c r="I35" s="36" t="s">
        <v>483</v>
      </c>
      <c r="J35" s="36">
        <v>4</v>
      </c>
      <c r="K35" s="36">
        <v>3</v>
      </c>
      <c r="L35" s="36">
        <v>1</v>
      </c>
      <c r="M35" s="36">
        <v>1</v>
      </c>
      <c r="N35" s="36">
        <v>0</v>
      </c>
      <c r="O35" s="36">
        <v>0</v>
      </c>
      <c r="P35" s="36">
        <v>0</v>
      </c>
      <c r="Q35" s="36">
        <v>0</v>
      </c>
      <c r="R35" s="36">
        <v>1</v>
      </c>
      <c r="S35" s="36">
        <v>0</v>
      </c>
      <c r="T35" s="36">
        <v>1</v>
      </c>
      <c r="U35" s="36">
        <v>1</v>
      </c>
      <c r="V35" s="36">
        <v>0.2</v>
      </c>
      <c r="W35" s="36">
        <v>0.33600000000000002</v>
      </c>
      <c r="X35" s="36">
        <v>0.39200000000000002</v>
      </c>
      <c r="Y35" s="36">
        <v>0.72799999999999998</v>
      </c>
      <c r="Z35" s="36">
        <v>1</v>
      </c>
      <c r="AA35" s="3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1.29</v>
      </c>
      <c r="AG35" s="36">
        <v>0.11</v>
      </c>
      <c r="AH35" s="36">
        <v>1.56</v>
      </c>
      <c r="AI35" s="78">
        <v>8.0000000000000004E-4</v>
      </c>
      <c r="AJ35" s="36">
        <v>0.26</v>
      </c>
      <c r="AK35" s="36">
        <v>12</v>
      </c>
      <c r="AL35" s="36">
        <v>15.2</v>
      </c>
      <c r="AM35" s="36">
        <v>3</v>
      </c>
      <c r="AN35" s="36" t="s">
        <v>484</v>
      </c>
    </row>
    <row r="36" spans="1:40" x14ac:dyDescent="0.2">
      <c r="A36" s="33">
        <v>35</v>
      </c>
      <c r="B36" s="36">
        <v>870</v>
      </c>
      <c r="C36" s="36">
        <v>35</v>
      </c>
      <c r="D36" s="75">
        <v>45416</v>
      </c>
      <c r="E36" s="36" t="s">
        <v>238</v>
      </c>
      <c r="F36" s="39"/>
      <c r="G36" s="36" t="s">
        <v>251</v>
      </c>
      <c r="H36" s="36" t="s">
        <v>486</v>
      </c>
      <c r="I36" s="36" t="s">
        <v>502</v>
      </c>
      <c r="J36" s="36">
        <v>4</v>
      </c>
      <c r="K36" s="36">
        <v>4</v>
      </c>
      <c r="L36" s="36">
        <v>2</v>
      </c>
      <c r="M36" s="36">
        <v>2</v>
      </c>
      <c r="N36" s="36">
        <v>1</v>
      </c>
      <c r="O36" s="36">
        <v>0</v>
      </c>
      <c r="P36" s="36">
        <v>0</v>
      </c>
      <c r="Q36" s="36">
        <v>1</v>
      </c>
      <c r="R36" s="36">
        <v>0</v>
      </c>
      <c r="S36" s="36">
        <v>0</v>
      </c>
      <c r="T36" s="36">
        <v>0</v>
      </c>
      <c r="U36" s="36">
        <v>2</v>
      </c>
      <c r="V36" s="36">
        <v>0.20899999999999999</v>
      </c>
      <c r="W36" s="36">
        <v>0.34</v>
      </c>
      <c r="X36" s="36">
        <v>0.40300000000000002</v>
      </c>
      <c r="Y36" s="36">
        <v>0.74299999999999999</v>
      </c>
      <c r="Z36" s="36">
        <v>3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0.74</v>
      </c>
      <c r="AG36" s="36">
        <v>9.1999999999999998E-2</v>
      </c>
      <c r="AH36" s="36">
        <v>0.93</v>
      </c>
      <c r="AI36" s="78">
        <v>6.9999999999999999E-4</v>
      </c>
      <c r="AJ36" s="36">
        <v>0.87</v>
      </c>
      <c r="AK36" s="36">
        <v>14</v>
      </c>
      <c r="AL36" s="36">
        <v>18.899999999999999</v>
      </c>
      <c r="AM36" s="36">
        <v>3</v>
      </c>
      <c r="AN36" s="36" t="s">
        <v>484</v>
      </c>
    </row>
    <row r="37" spans="1:40" x14ac:dyDescent="0.2">
      <c r="A37" s="33">
        <v>36</v>
      </c>
      <c r="B37" s="36">
        <v>871</v>
      </c>
      <c r="C37" s="36">
        <v>36</v>
      </c>
      <c r="D37" s="75">
        <v>45417</v>
      </c>
      <c r="E37" s="36" t="s">
        <v>238</v>
      </c>
      <c r="F37" s="39"/>
      <c r="G37" s="36" t="s">
        <v>251</v>
      </c>
      <c r="H37" s="36" t="s">
        <v>521</v>
      </c>
      <c r="I37" s="36" t="s">
        <v>522</v>
      </c>
      <c r="J37" s="36">
        <v>4</v>
      </c>
      <c r="K37" s="36">
        <v>3</v>
      </c>
      <c r="L37" s="36">
        <v>1</v>
      </c>
      <c r="M37" s="36">
        <v>2</v>
      </c>
      <c r="N37" s="36">
        <v>1</v>
      </c>
      <c r="O37" s="36">
        <v>0</v>
      </c>
      <c r="P37" s="36">
        <v>1</v>
      </c>
      <c r="Q37" s="36">
        <v>1</v>
      </c>
      <c r="R37" s="36">
        <v>0</v>
      </c>
      <c r="S37" s="36">
        <v>0</v>
      </c>
      <c r="T37" s="36">
        <v>1</v>
      </c>
      <c r="U37" s="36">
        <v>1</v>
      </c>
      <c r="V37" s="36">
        <v>0.22</v>
      </c>
      <c r="W37" s="36">
        <v>0.35</v>
      </c>
      <c r="X37" s="36">
        <v>0.439</v>
      </c>
      <c r="Y37" s="36">
        <v>0.78900000000000003</v>
      </c>
      <c r="Z37" s="36">
        <v>6</v>
      </c>
      <c r="AA37" s="3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0.41</v>
      </c>
      <c r="AG37" s="36">
        <v>0.13300000000000001</v>
      </c>
      <c r="AH37" s="36">
        <v>0.52</v>
      </c>
      <c r="AI37" s="78">
        <v>1E-3</v>
      </c>
      <c r="AJ37" s="36">
        <v>1.69</v>
      </c>
      <c r="AK37" s="36">
        <v>21</v>
      </c>
      <c r="AL37" s="36">
        <v>27.7</v>
      </c>
      <c r="AM37" s="36">
        <v>3</v>
      </c>
      <c r="AN37" s="36" t="s">
        <v>484</v>
      </c>
    </row>
    <row r="38" spans="1:40" x14ac:dyDescent="0.2">
      <c r="A38" s="33">
        <v>37</v>
      </c>
      <c r="B38" s="36">
        <v>872</v>
      </c>
      <c r="C38" s="36">
        <v>37</v>
      </c>
      <c r="D38" s="75">
        <v>45419</v>
      </c>
      <c r="E38" s="36" t="s">
        <v>238</v>
      </c>
      <c r="F38" s="39"/>
      <c r="G38" s="36" t="s">
        <v>378</v>
      </c>
      <c r="H38" s="36" t="s">
        <v>523</v>
      </c>
      <c r="I38" s="36" t="s">
        <v>502</v>
      </c>
      <c r="J38" s="36">
        <v>5</v>
      </c>
      <c r="K38" s="36">
        <v>3</v>
      </c>
      <c r="L38" s="36">
        <v>1</v>
      </c>
      <c r="M38" s="36">
        <v>1</v>
      </c>
      <c r="N38" s="36">
        <v>0</v>
      </c>
      <c r="O38" s="36">
        <v>0</v>
      </c>
      <c r="P38" s="36">
        <v>0</v>
      </c>
      <c r="Q38" s="36">
        <v>1</v>
      </c>
      <c r="R38" s="36">
        <v>0</v>
      </c>
      <c r="S38" s="36">
        <v>0</v>
      </c>
      <c r="T38" s="36">
        <v>2</v>
      </c>
      <c r="U38" s="36">
        <v>0</v>
      </c>
      <c r="V38" s="36">
        <v>0.222</v>
      </c>
      <c r="W38" s="36">
        <v>0.35799999999999998</v>
      </c>
      <c r="X38" s="36">
        <v>0.437</v>
      </c>
      <c r="Y38" s="36">
        <v>0.79500000000000004</v>
      </c>
      <c r="Z38" s="36">
        <v>1</v>
      </c>
      <c r="AA38" s="36">
        <v>0</v>
      </c>
      <c r="AB38" s="36">
        <v>0</v>
      </c>
      <c r="AC38" s="36">
        <v>0</v>
      </c>
      <c r="AD38" s="36">
        <v>0</v>
      </c>
      <c r="AE38" s="36">
        <v>0</v>
      </c>
      <c r="AF38" s="36">
        <v>0.51</v>
      </c>
      <c r="AG38" s="36">
        <v>7.4999999999999997E-2</v>
      </c>
      <c r="AH38" s="36">
        <v>0.6</v>
      </c>
      <c r="AI38" s="78">
        <v>5.0000000000000001E-4</v>
      </c>
      <c r="AJ38" s="36">
        <v>0.85</v>
      </c>
      <c r="AK38" s="36">
        <v>11</v>
      </c>
      <c r="AL38" s="36">
        <v>15.7</v>
      </c>
      <c r="AM38" s="36">
        <v>3</v>
      </c>
      <c r="AN38" s="36" t="s">
        <v>484</v>
      </c>
    </row>
    <row r="39" spans="1:40" x14ac:dyDescent="0.2">
      <c r="A39" s="33">
        <v>38</v>
      </c>
      <c r="B39" s="36">
        <v>873</v>
      </c>
      <c r="C39" s="36">
        <v>38</v>
      </c>
      <c r="D39" s="75">
        <v>45420</v>
      </c>
      <c r="E39" s="36" t="s">
        <v>238</v>
      </c>
      <c r="F39" s="39"/>
      <c r="G39" s="36" t="s">
        <v>378</v>
      </c>
      <c r="H39" s="36" t="s">
        <v>524</v>
      </c>
      <c r="I39" s="36" t="s">
        <v>483</v>
      </c>
      <c r="J39" s="36">
        <v>5</v>
      </c>
      <c r="K39" s="36">
        <v>5</v>
      </c>
      <c r="L39" s="36">
        <v>1</v>
      </c>
      <c r="M39" s="36">
        <v>3</v>
      </c>
      <c r="N39" s="36">
        <v>2</v>
      </c>
      <c r="O39" s="36">
        <v>0</v>
      </c>
      <c r="P39" s="36">
        <v>1</v>
      </c>
      <c r="Q39" s="36">
        <v>3</v>
      </c>
      <c r="R39" s="36">
        <v>0</v>
      </c>
      <c r="S39" s="36">
        <v>0</v>
      </c>
      <c r="T39" s="36">
        <v>0</v>
      </c>
      <c r="U39" s="36">
        <v>1</v>
      </c>
      <c r="V39" s="36">
        <v>0.23599999999999999</v>
      </c>
      <c r="W39" s="36">
        <v>0.36499999999999999</v>
      </c>
      <c r="X39" s="36">
        <v>0.47899999999999998</v>
      </c>
      <c r="Y39" s="36">
        <v>0.84299999999999997</v>
      </c>
      <c r="Z39" s="36">
        <v>8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0.32</v>
      </c>
      <c r="AG39" s="36">
        <v>7.2999999999999995E-2</v>
      </c>
      <c r="AH39" s="36">
        <v>0.39</v>
      </c>
      <c r="AI39" s="78">
        <v>5.0000000000000001E-4</v>
      </c>
      <c r="AJ39" s="36">
        <v>1.97</v>
      </c>
      <c r="AK39" s="36">
        <v>28</v>
      </c>
      <c r="AL39" s="36">
        <v>37.700000000000003</v>
      </c>
      <c r="AM39" s="36">
        <v>3</v>
      </c>
      <c r="AN39" s="36" t="s">
        <v>484</v>
      </c>
    </row>
    <row r="40" spans="1:40" x14ac:dyDescent="0.2">
      <c r="A40" s="33">
        <v>39</v>
      </c>
      <c r="B40" s="36">
        <v>874</v>
      </c>
      <c r="C40" s="36">
        <v>39</v>
      </c>
      <c r="D40" s="75">
        <v>45421</v>
      </c>
      <c r="E40" s="36" t="s">
        <v>238</v>
      </c>
      <c r="F40" s="39"/>
      <c r="G40" s="36" t="s">
        <v>378</v>
      </c>
      <c r="H40" s="36" t="s">
        <v>525</v>
      </c>
      <c r="I40" s="36" t="s">
        <v>483</v>
      </c>
      <c r="J40" s="36">
        <v>4</v>
      </c>
      <c r="K40" s="36">
        <v>4</v>
      </c>
      <c r="L40" s="36">
        <v>1</v>
      </c>
      <c r="M40" s="36">
        <v>1</v>
      </c>
      <c r="N40" s="36">
        <v>0</v>
      </c>
      <c r="O40" s="36">
        <v>0</v>
      </c>
      <c r="P40" s="36">
        <v>1</v>
      </c>
      <c r="Q40" s="36">
        <v>1</v>
      </c>
      <c r="R40" s="36">
        <v>0</v>
      </c>
      <c r="S40" s="36">
        <v>0</v>
      </c>
      <c r="T40" s="36">
        <v>0</v>
      </c>
      <c r="U40" s="36">
        <v>1</v>
      </c>
      <c r="V40" s="36">
        <v>0.23599999999999999</v>
      </c>
      <c r="W40" s="36">
        <v>0.36199999999999999</v>
      </c>
      <c r="X40" s="36">
        <v>0.49299999999999999</v>
      </c>
      <c r="Y40" s="36">
        <v>0.85499999999999998</v>
      </c>
      <c r="Z40" s="36">
        <v>4</v>
      </c>
      <c r="AA40" s="36">
        <v>1</v>
      </c>
      <c r="AB40" s="36">
        <v>0</v>
      </c>
      <c r="AC40" s="36">
        <v>0</v>
      </c>
      <c r="AD40" s="36">
        <v>0</v>
      </c>
      <c r="AE40" s="36">
        <v>0</v>
      </c>
      <c r="AF40" s="36">
        <v>1.69</v>
      </c>
      <c r="AG40" s="36">
        <v>-7.5999999999999998E-2</v>
      </c>
      <c r="AH40" s="36">
        <v>2.04</v>
      </c>
      <c r="AI40" s="78">
        <v>-5.9999999999999995E-4</v>
      </c>
      <c r="AJ40" s="36">
        <v>-0.64</v>
      </c>
      <c r="AK40" s="36">
        <v>14</v>
      </c>
      <c r="AL40" s="36">
        <v>18.7</v>
      </c>
      <c r="AM40" s="36">
        <v>3</v>
      </c>
      <c r="AN40" s="36" t="s">
        <v>484</v>
      </c>
    </row>
    <row r="41" spans="1:40" x14ac:dyDescent="0.2">
      <c r="A41" s="33">
        <v>40</v>
      </c>
      <c r="B41" s="36">
        <v>875</v>
      </c>
      <c r="C41" s="36">
        <v>40</v>
      </c>
      <c r="D41" s="75">
        <v>45422</v>
      </c>
      <c r="E41" s="36" t="s">
        <v>238</v>
      </c>
      <c r="F41" s="36" t="s">
        <v>431</v>
      </c>
      <c r="G41" s="36" t="s">
        <v>263</v>
      </c>
      <c r="H41" s="36" t="s">
        <v>518</v>
      </c>
      <c r="I41" s="36" t="s">
        <v>483</v>
      </c>
      <c r="J41" s="36">
        <v>4</v>
      </c>
      <c r="K41" s="36">
        <v>2</v>
      </c>
      <c r="L41" s="36">
        <v>1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2</v>
      </c>
      <c r="U41" s="36">
        <v>0</v>
      </c>
      <c r="V41" s="36">
        <v>0.23300000000000001</v>
      </c>
      <c r="W41" s="36">
        <v>0.36499999999999999</v>
      </c>
      <c r="X41" s="36">
        <v>0.48599999999999999</v>
      </c>
      <c r="Y41" s="36">
        <v>0.85099999999999998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0.75</v>
      </c>
      <c r="AG41" s="36">
        <v>-4.0000000000000001E-3</v>
      </c>
      <c r="AH41" s="36">
        <v>0.97</v>
      </c>
      <c r="AI41" s="78">
        <v>0</v>
      </c>
      <c r="AJ41" s="36">
        <v>-0.08</v>
      </c>
      <c r="AK41" s="36">
        <v>6</v>
      </c>
      <c r="AL41" s="36">
        <v>9.1999999999999993</v>
      </c>
      <c r="AM41" s="36">
        <v>3</v>
      </c>
      <c r="AN41" s="36" t="s">
        <v>484</v>
      </c>
    </row>
    <row r="42" spans="1:40" x14ac:dyDescent="0.2">
      <c r="A42" s="33">
        <v>41</v>
      </c>
      <c r="B42" s="36">
        <v>876</v>
      </c>
      <c r="C42" s="36">
        <v>41</v>
      </c>
      <c r="D42" s="75">
        <v>45423</v>
      </c>
      <c r="E42" s="36" t="s">
        <v>238</v>
      </c>
      <c r="F42" s="36" t="s">
        <v>431</v>
      </c>
      <c r="G42" s="36" t="s">
        <v>263</v>
      </c>
      <c r="H42" s="36" t="s">
        <v>519</v>
      </c>
      <c r="I42" s="36" t="s">
        <v>483</v>
      </c>
      <c r="J42" s="36">
        <v>4</v>
      </c>
      <c r="K42" s="36">
        <v>3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1</v>
      </c>
      <c r="V42" s="36">
        <v>0.22800000000000001</v>
      </c>
      <c r="W42" s="36">
        <v>0.36299999999999999</v>
      </c>
      <c r="X42" s="36">
        <v>0.47699999999999998</v>
      </c>
      <c r="Y42" s="36">
        <v>0.83899999999999997</v>
      </c>
      <c r="Z42" s="36">
        <v>0</v>
      </c>
      <c r="AA42" s="36">
        <v>0</v>
      </c>
      <c r="AB42" s="36">
        <v>1</v>
      </c>
      <c r="AC42" s="36">
        <v>0</v>
      </c>
      <c r="AD42" s="36">
        <v>0</v>
      </c>
      <c r="AE42" s="36">
        <v>0</v>
      </c>
      <c r="AF42" s="36">
        <v>0.62</v>
      </c>
      <c r="AG42" s="36">
        <v>-0.04</v>
      </c>
      <c r="AH42" s="36">
        <v>0.79</v>
      </c>
      <c r="AI42" s="78">
        <v>-2.9999999999999997E-4</v>
      </c>
      <c r="AJ42" s="36">
        <v>-0.49</v>
      </c>
      <c r="AK42" s="36">
        <v>2</v>
      </c>
      <c r="AL42" s="36">
        <v>3</v>
      </c>
      <c r="AM42" s="36">
        <v>3</v>
      </c>
      <c r="AN42" s="36" t="s">
        <v>487</v>
      </c>
    </row>
    <row r="43" spans="1:40" x14ac:dyDescent="0.2">
      <c r="A43" s="33">
        <v>42</v>
      </c>
      <c r="B43" s="36">
        <v>877</v>
      </c>
      <c r="C43" s="36">
        <v>42</v>
      </c>
      <c r="D43" s="75">
        <v>45424</v>
      </c>
      <c r="E43" s="36" t="s">
        <v>238</v>
      </c>
      <c r="F43" s="36" t="s">
        <v>431</v>
      </c>
      <c r="G43" s="36" t="s">
        <v>263</v>
      </c>
      <c r="H43" s="36" t="s">
        <v>526</v>
      </c>
      <c r="I43" s="36" t="s">
        <v>483</v>
      </c>
      <c r="J43" s="36">
        <v>5</v>
      </c>
      <c r="K43" s="36">
        <v>4</v>
      </c>
      <c r="L43" s="36">
        <v>1</v>
      </c>
      <c r="M43" s="36">
        <v>2</v>
      </c>
      <c r="N43" s="36">
        <v>0</v>
      </c>
      <c r="O43" s="36">
        <v>0</v>
      </c>
      <c r="P43" s="36">
        <v>1</v>
      </c>
      <c r="Q43" s="36">
        <v>2</v>
      </c>
      <c r="R43" s="36">
        <v>0</v>
      </c>
      <c r="S43" s="36">
        <v>0</v>
      </c>
      <c r="T43" s="36">
        <v>1</v>
      </c>
      <c r="U43" s="36">
        <v>0</v>
      </c>
      <c r="V43" s="36">
        <v>0.23499999999999999</v>
      </c>
      <c r="W43" s="36">
        <v>0.36899999999999999</v>
      </c>
      <c r="X43" s="36">
        <v>0.497</v>
      </c>
      <c r="Y43" s="36">
        <v>0.86599999999999999</v>
      </c>
      <c r="Z43" s="36">
        <v>5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0.43</v>
      </c>
      <c r="AG43" s="36">
        <v>6.8000000000000005E-2</v>
      </c>
      <c r="AH43" s="36">
        <v>0.53</v>
      </c>
      <c r="AI43" s="78">
        <v>5.0000000000000001E-4</v>
      </c>
      <c r="AJ43" s="36">
        <v>1.74</v>
      </c>
      <c r="AK43" s="36">
        <v>21</v>
      </c>
      <c r="AL43" s="36">
        <v>28.2</v>
      </c>
      <c r="AM43" s="36">
        <v>3</v>
      </c>
      <c r="AN43" s="36" t="s">
        <v>484</v>
      </c>
    </row>
    <row r="44" spans="1:40" x14ac:dyDescent="0.2">
      <c r="A44" s="33">
        <v>43</v>
      </c>
      <c r="B44" s="36">
        <v>878</v>
      </c>
      <c r="C44" s="36">
        <v>43</v>
      </c>
      <c r="D44" s="75">
        <v>45426</v>
      </c>
      <c r="E44" s="36" t="s">
        <v>238</v>
      </c>
      <c r="F44" s="36" t="s">
        <v>431</v>
      </c>
      <c r="G44" s="36" t="s">
        <v>382</v>
      </c>
      <c r="H44" s="36" t="s">
        <v>527</v>
      </c>
      <c r="I44" s="36" t="s">
        <v>483</v>
      </c>
      <c r="J44" s="36">
        <v>5</v>
      </c>
      <c r="K44" s="36">
        <v>4</v>
      </c>
      <c r="L44" s="36">
        <v>1</v>
      </c>
      <c r="M44" s="36">
        <v>1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1</v>
      </c>
      <c r="U44" s="36">
        <v>1</v>
      </c>
      <c r="V44" s="36">
        <v>0.23599999999999999</v>
      </c>
      <c r="W44" s="36">
        <v>0.37</v>
      </c>
      <c r="X44" s="36">
        <v>0.49</v>
      </c>
      <c r="Y44" s="36">
        <v>0.86</v>
      </c>
      <c r="Z44" s="36">
        <v>1</v>
      </c>
      <c r="AA44" s="36">
        <v>0</v>
      </c>
      <c r="AB44" s="36">
        <v>0</v>
      </c>
      <c r="AC44" s="36">
        <v>0</v>
      </c>
      <c r="AD44" s="36">
        <v>0</v>
      </c>
      <c r="AE44" s="36">
        <v>1</v>
      </c>
      <c r="AF44" s="36">
        <v>0.84</v>
      </c>
      <c r="AG44" s="36">
        <v>-7.8E-2</v>
      </c>
      <c r="AH44" s="36">
        <v>1.04</v>
      </c>
      <c r="AI44" s="78">
        <v>-5.9999999999999995E-4</v>
      </c>
      <c r="AJ44" s="36">
        <v>-0.86</v>
      </c>
      <c r="AK44" s="36">
        <v>7</v>
      </c>
      <c r="AL44" s="36">
        <v>9.1999999999999993</v>
      </c>
      <c r="AM44" s="36">
        <v>3</v>
      </c>
      <c r="AN44" s="36" t="s">
        <v>484</v>
      </c>
    </row>
    <row r="45" spans="1:40" x14ac:dyDescent="0.2">
      <c r="A45" s="33">
        <v>44</v>
      </c>
      <c r="B45" s="36">
        <v>879</v>
      </c>
      <c r="C45" s="36">
        <v>44</v>
      </c>
      <c r="D45" s="75">
        <v>45427</v>
      </c>
      <c r="E45" s="36" t="s">
        <v>238</v>
      </c>
      <c r="F45" s="36" t="s">
        <v>431</v>
      </c>
      <c r="G45" s="36" t="s">
        <v>382</v>
      </c>
      <c r="H45" s="36" t="s">
        <v>528</v>
      </c>
      <c r="I45" s="36" t="s">
        <v>483</v>
      </c>
      <c r="J45" s="36">
        <v>5</v>
      </c>
      <c r="K45" s="36">
        <v>4</v>
      </c>
      <c r="L45" s="36">
        <v>2</v>
      </c>
      <c r="M45" s="36">
        <v>4</v>
      </c>
      <c r="N45" s="36">
        <v>3</v>
      </c>
      <c r="O45" s="36">
        <v>0</v>
      </c>
      <c r="P45" s="36">
        <v>1</v>
      </c>
      <c r="Q45" s="36">
        <v>2</v>
      </c>
      <c r="R45" s="36">
        <v>0</v>
      </c>
      <c r="S45" s="36">
        <v>0</v>
      </c>
      <c r="T45" s="36">
        <v>1</v>
      </c>
      <c r="U45" s="36">
        <v>0</v>
      </c>
      <c r="V45" s="36">
        <v>0.255</v>
      </c>
      <c r="W45" s="36">
        <v>0.38600000000000001</v>
      </c>
      <c r="X45" s="36">
        <v>0.54</v>
      </c>
      <c r="Y45" s="36">
        <v>0.92600000000000005</v>
      </c>
      <c r="Z45" s="36">
        <v>10</v>
      </c>
      <c r="AA45" s="3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0.39</v>
      </c>
      <c r="AG45" s="36">
        <v>0.216</v>
      </c>
      <c r="AH45" s="36">
        <v>0.49</v>
      </c>
      <c r="AI45" s="78">
        <v>1.6000000000000001E-3</v>
      </c>
      <c r="AJ45" s="36">
        <v>3.17</v>
      </c>
      <c r="AK45" s="36">
        <v>35</v>
      </c>
      <c r="AL45" s="36">
        <v>46.4</v>
      </c>
      <c r="AM45" s="36">
        <v>3</v>
      </c>
      <c r="AN45" s="36" t="s">
        <v>484</v>
      </c>
    </row>
    <row r="46" spans="1:40" x14ac:dyDescent="0.2">
      <c r="A46" s="33">
        <v>45</v>
      </c>
      <c r="B46" s="36">
        <v>880</v>
      </c>
      <c r="C46" s="36">
        <v>45</v>
      </c>
      <c r="D46" s="75">
        <v>45428</v>
      </c>
      <c r="E46" s="36" t="s">
        <v>238</v>
      </c>
      <c r="F46" s="36" t="s">
        <v>431</v>
      </c>
      <c r="G46" s="36" t="s">
        <v>382</v>
      </c>
      <c r="H46" s="36" t="s">
        <v>529</v>
      </c>
      <c r="I46" s="36" t="s">
        <v>483</v>
      </c>
      <c r="J46" s="36">
        <v>4</v>
      </c>
      <c r="K46" s="36">
        <v>3</v>
      </c>
      <c r="L46" s="36">
        <v>1</v>
      </c>
      <c r="M46" s="36">
        <v>2</v>
      </c>
      <c r="N46" s="36">
        <v>2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1</v>
      </c>
      <c r="U46" s="36">
        <v>0</v>
      </c>
      <c r="V46" s="36">
        <v>0.26200000000000001</v>
      </c>
      <c r="W46" s="36">
        <v>0.39300000000000002</v>
      </c>
      <c r="X46" s="36">
        <v>0.55500000000000005</v>
      </c>
      <c r="Y46" s="36">
        <v>0.94799999999999995</v>
      </c>
      <c r="Z46" s="36">
        <v>4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0.46</v>
      </c>
      <c r="AG46" s="36">
        <v>7.4999999999999997E-2</v>
      </c>
      <c r="AH46" s="36">
        <v>0.56000000000000005</v>
      </c>
      <c r="AI46" s="78">
        <v>5.0000000000000001E-4</v>
      </c>
      <c r="AJ46" s="36">
        <v>1.7</v>
      </c>
      <c r="AK46" s="36">
        <v>14</v>
      </c>
      <c r="AL46" s="36">
        <v>18.2</v>
      </c>
      <c r="AM46" s="36">
        <v>3</v>
      </c>
      <c r="AN46" s="36" t="s">
        <v>487</v>
      </c>
    </row>
    <row r="47" spans="1:40" x14ac:dyDescent="0.2">
      <c r="A47" s="33">
        <v>46</v>
      </c>
      <c r="B47" s="36">
        <v>881</v>
      </c>
      <c r="C47" s="36">
        <v>46</v>
      </c>
      <c r="D47" s="75">
        <v>45429</v>
      </c>
      <c r="E47" s="36" t="s">
        <v>238</v>
      </c>
      <c r="F47" s="39"/>
      <c r="G47" s="36" t="s">
        <v>400</v>
      </c>
      <c r="H47" s="36" t="s">
        <v>530</v>
      </c>
      <c r="I47" s="36" t="s">
        <v>483</v>
      </c>
      <c r="J47" s="36">
        <v>4</v>
      </c>
      <c r="K47" s="36">
        <v>1</v>
      </c>
      <c r="L47" s="36">
        <v>2</v>
      </c>
      <c r="M47" s="36">
        <v>1</v>
      </c>
      <c r="N47" s="36">
        <v>0</v>
      </c>
      <c r="O47" s="36">
        <v>0</v>
      </c>
      <c r="P47" s="36">
        <v>1</v>
      </c>
      <c r="Q47" s="36">
        <v>1</v>
      </c>
      <c r="R47" s="36">
        <v>0</v>
      </c>
      <c r="S47" s="36">
        <v>0</v>
      </c>
      <c r="T47" s="36">
        <v>3</v>
      </c>
      <c r="U47" s="36">
        <v>0</v>
      </c>
      <c r="V47" s="36">
        <v>0.26700000000000002</v>
      </c>
      <c r="W47" s="36">
        <v>0.40500000000000003</v>
      </c>
      <c r="X47" s="36">
        <v>0.57599999999999996</v>
      </c>
      <c r="Y47" s="36">
        <v>0.98099999999999998</v>
      </c>
      <c r="Z47" s="36">
        <v>4</v>
      </c>
      <c r="AA47" s="36">
        <v>0</v>
      </c>
      <c r="AB47" s="36">
        <v>0</v>
      </c>
      <c r="AC47" s="36">
        <v>0</v>
      </c>
      <c r="AD47" s="36">
        <v>0</v>
      </c>
      <c r="AE47" s="36">
        <v>1</v>
      </c>
      <c r="AF47" s="36">
        <v>0.87</v>
      </c>
      <c r="AG47" s="36">
        <v>0.186</v>
      </c>
      <c r="AH47" s="36">
        <v>0.99</v>
      </c>
      <c r="AI47" s="78">
        <v>1.2999999999999999E-3</v>
      </c>
      <c r="AJ47" s="36">
        <v>1.85</v>
      </c>
      <c r="AK47" s="36">
        <v>22</v>
      </c>
      <c r="AL47" s="36">
        <v>30.9</v>
      </c>
      <c r="AM47" s="36">
        <v>3</v>
      </c>
      <c r="AN47" s="36" t="s">
        <v>484</v>
      </c>
    </row>
    <row r="48" spans="1:40" x14ac:dyDescent="0.2">
      <c r="A48" s="33">
        <v>47</v>
      </c>
      <c r="B48" s="36">
        <v>882</v>
      </c>
      <c r="C48" s="36">
        <v>47</v>
      </c>
      <c r="D48" s="75">
        <v>45430</v>
      </c>
      <c r="E48" s="36" t="s">
        <v>238</v>
      </c>
      <c r="F48" s="39"/>
      <c r="G48" s="36" t="s">
        <v>400</v>
      </c>
      <c r="H48" s="36" t="s">
        <v>531</v>
      </c>
      <c r="I48" s="36" t="s">
        <v>483</v>
      </c>
      <c r="J48" s="36">
        <v>5</v>
      </c>
      <c r="K48" s="36">
        <v>4</v>
      </c>
      <c r="L48" s="36">
        <v>0</v>
      </c>
      <c r="M48" s="36">
        <v>1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1</v>
      </c>
      <c r="U48" s="36">
        <v>3</v>
      </c>
      <c r="V48" s="36">
        <v>0.26600000000000001</v>
      </c>
      <c r="W48" s="36">
        <v>0.40500000000000003</v>
      </c>
      <c r="X48" s="36">
        <v>0.56799999999999995</v>
      </c>
      <c r="Y48" s="36">
        <v>0.97299999999999998</v>
      </c>
      <c r="Z48" s="36">
        <v>1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0.34</v>
      </c>
      <c r="AG48" s="36">
        <v>3.0000000000000001E-3</v>
      </c>
      <c r="AH48" s="36">
        <v>0.37</v>
      </c>
      <c r="AI48" s="78">
        <v>0</v>
      </c>
      <c r="AJ48" s="36">
        <v>-0.98</v>
      </c>
      <c r="AK48" s="36">
        <v>5</v>
      </c>
      <c r="AL48" s="36">
        <v>6</v>
      </c>
      <c r="AM48" s="36">
        <v>3</v>
      </c>
      <c r="AN48" s="36" t="s">
        <v>484</v>
      </c>
    </row>
    <row r="49" spans="1:40" x14ac:dyDescent="0.2">
      <c r="A49" s="33">
        <v>48</v>
      </c>
      <c r="B49" s="36">
        <v>883</v>
      </c>
      <c r="C49" s="36">
        <v>48</v>
      </c>
      <c r="D49" s="75">
        <v>45431</v>
      </c>
      <c r="E49" s="36" t="s">
        <v>238</v>
      </c>
      <c r="F49" s="39"/>
      <c r="G49" s="36" t="s">
        <v>400</v>
      </c>
      <c r="H49" s="36" t="s">
        <v>532</v>
      </c>
      <c r="I49" s="36" t="s">
        <v>483</v>
      </c>
      <c r="J49" s="36">
        <v>4</v>
      </c>
      <c r="K49" s="36">
        <v>4</v>
      </c>
      <c r="L49" s="36">
        <v>1</v>
      </c>
      <c r="M49" s="36">
        <v>1</v>
      </c>
      <c r="N49" s="36">
        <v>0</v>
      </c>
      <c r="O49" s="36">
        <v>0</v>
      </c>
      <c r="P49" s="36">
        <v>1</v>
      </c>
      <c r="Q49" s="36">
        <v>2</v>
      </c>
      <c r="R49" s="36">
        <v>0</v>
      </c>
      <c r="S49" s="36">
        <v>0</v>
      </c>
      <c r="T49" s="36">
        <v>0</v>
      </c>
      <c r="U49" s="36">
        <v>2</v>
      </c>
      <c r="V49" s="36">
        <v>0.26600000000000001</v>
      </c>
      <c r="W49" s="36">
        <v>0.40200000000000002</v>
      </c>
      <c r="X49" s="36">
        <v>0.57799999999999996</v>
      </c>
      <c r="Y49" s="36">
        <v>0.98</v>
      </c>
      <c r="Z49" s="36">
        <v>4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0.68</v>
      </c>
      <c r="AG49" s="36">
        <v>-1.6E-2</v>
      </c>
      <c r="AH49" s="36">
        <v>0.7</v>
      </c>
      <c r="AI49" s="78">
        <v>-1E-4</v>
      </c>
      <c r="AJ49" s="36">
        <v>0.65</v>
      </c>
      <c r="AK49" s="36">
        <v>16</v>
      </c>
      <c r="AL49" s="36">
        <v>22.2</v>
      </c>
      <c r="AM49" s="36">
        <v>3</v>
      </c>
      <c r="AN49" s="36" t="s">
        <v>484</v>
      </c>
    </row>
    <row r="50" spans="1:40" x14ac:dyDescent="0.2">
      <c r="A50" s="33">
        <v>49</v>
      </c>
      <c r="B50" s="36">
        <v>884</v>
      </c>
      <c r="C50" s="36">
        <v>49</v>
      </c>
      <c r="D50" s="75">
        <v>45432</v>
      </c>
      <c r="E50" s="36" t="s">
        <v>238</v>
      </c>
      <c r="F50" s="39"/>
      <c r="G50" s="36" t="s">
        <v>291</v>
      </c>
      <c r="H50" s="36" t="s">
        <v>506</v>
      </c>
      <c r="I50" s="36" t="s">
        <v>483</v>
      </c>
      <c r="J50" s="36">
        <v>5</v>
      </c>
      <c r="K50" s="36">
        <v>4</v>
      </c>
      <c r="L50" s="36">
        <v>1</v>
      </c>
      <c r="M50" s="36">
        <v>2</v>
      </c>
      <c r="N50" s="36">
        <v>1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1</v>
      </c>
      <c r="V50" s="36">
        <v>0.27100000000000002</v>
      </c>
      <c r="W50" s="36">
        <v>0.40600000000000003</v>
      </c>
      <c r="X50" s="36">
        <v>0.58199999999999996</v>
      </c>
      <c r="Y50" s="36">
        <v>0.98799999999999999</v>
      </c>
      <c r="Z50" s="36">
        <v>3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1.43</v>
      </c>
      <c r="AG50" s="36">
        <v>0.01</v>
      </c>
      <c r="AH50" s="36">
        <v>1.64</v>
      </c>
      <c r="AI50" s="78">
        <v>1E-4</v>
      </c>
      <c r="AJ50" s="36">
        <v>1.49</v>
      </c>
      <c r="AK50" s="36">
        <v>12</v>
      </c>
      <c r="AL50" s="36">
        <v>15.2</v>
      </c>
      <c r="AM50" s="36">
        <v>3</v>
      </c>
      <c r="AN50" s="36" t="s">
        <v>484</v>
      </c>
    </row>
    <row r="51" spans="1:40" x14ac:dyDescent="0.2">
      <c r="A51" s="33">
        <v>50</v>
      </c>
      <c r="B51" s="36">
        <v>885</v>
      </c>
      <c r="C51" s="36">
        <v>50</v>
      </c>
      <c r="D51" s="75">
        <v>45433</v>
      </c>
      <c r="E51" s="36" t="s">
        <v>238</v>
      </c>
      <c r="F51" s="39"/>
      <c r="G51" s="36" t="s">
        <v>291</v>
      </c>
      <c r="H51" s="36" t="s">
        <v>533</v>
      </c>
      <c r="I51" s="36" t="s">
        <v>483</v>
      </c>
      <c r="J51" s="36">
        <v>4</v>
      </c>
      <c r="K51" s="36">
        <v>3</v>
      </c>
      <c r="L51" s="36">
        <v>1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1</v>
      </c>
      <c r="U51" s="36">
        <v>1</v>
      </c>
      <c r="V51" s="36">
        <v>0.26700000000000002</v>
      </c>
      <c r="W51" s="36">
        <v>0.40400000000000003</v>
      </c>
      <c r="X51" s="36">
        <v>0.57199999999999995</v>
      </c>
      <c r="Y51" s="36">
        <v>0.97599999999999998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0.97</v>
      </c>
      <c r="AG51" s="36">
        <v>-5.2999999999999999E-2</v>
      </c>
      <c r="AH51" s="36">
        <v>1.1499999999999999</v>
      </c>
      <c r="AI51" s="78">
        <v>-4.0000000000000002E-4</v>
      </c>
      <c r="AJ51" s="36">
        <v>-0.24</v>
      </c>
      <c r="AK51" s="36">
        <v>4</v>
      </c>
      <c r="AL51" s="36">
        <v>6.2</v>
      </c>
      <c r="AM51" s="36">
        <v>3</v>
      </c>
      <c r="AN51" s="36" t="s">
        <v>487</v>
      </c>
    </row>
    <row r="52" spans="1:40" x14ac:dyDescent="0.2">
      <c r="A52" s="33">
        <v>51</v>
      </c>
      <c r="B52" s="36">
        <v>886</v>
      </c>
      <c r="C52" s="36">
        <v>51</v>
      </c>
      <c r="D52" s="75">
        <v>45434</v>
      </c>
      <c r="E52" s="36" t="s">
        <v>238</v>
      </c>
      <c r="F52" s="39"/>
      <c r="G52" s="36" t="s">
        <v>291</v>
      </c>
      <c r="H52" s="36" t="s">
        <v>511</v>
      </c>
      <c r="I52" s="36" t="s">
        <v>483</v>
      </c>
      <c r="J52" s="36">
        <v>4</v>
      </c>
      <c r="K52" s="36">
        <v>3</v>
      </c>
      <c r="L52" s="36">
        <v>2</v>
      </c>
      <c r="M52" s="36">
        <v>1</v>
      </c>
      <c r="N52" s="36">
        <v>0</v>
      </c>
      <c r="O52" s="36">
        <v>0</v>
      </c>
      <c r="P52" s="36">
        <v>1</v>
      </c>
      <c r="Q52" s="36">
        <v>2</v>
      </c>
      <c r="R52" s="36">
        <v>0</v>
      </c>
      <c r="S52" s="36">
        <v>0</v>
      </c>
      <c r="T52" s="36">
        <v>1</v>
      </c>
      <c r="U52" s="36">
        <v>1</v>
      </c>
      <c r="V52" s="36">
        <v>0.26800000000000002</v>
      </c>
      <c r="W52" s="36">
        <v>0.40500000000000003</v>
      </c>
      <c r="X52" s="36">
        <v>0.58499999999999996</v>
      </c>
      <c r="Y52" s="36">
        <v>0.99</v>
      </c>
      <c r="Z52" s="36">
        <v>4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0.44</v>
      </c>
      <c r="AG52" s="36">
        <v>0.156</v>
      </c>
      <c r="AH52" s="36">
        <v>0.54</v>
      </c>
      <c r="AI52" s="78">
        <v>1.1999999999999999E-3</v>
      </c>
      <c r="AJ52" s="36">
        <v>1.58</v>
      </c>
      <c r="AK52" s="36">
        <v>20</v>
      </c>
      <c r="AL52" s="36">
        <v>28.4</v>
      </c>
      <c r="AM52" s="36">
        <v>3</v>
      </c>
      <c r="AN52" s="36" t="s">
        <v>484</v>
      </c>
    </row>
    <row r="53" spans="1:40" x14ac:dyDescent="0.2">
      <c r="A53" s="33">
        <v>52</v>
      </c>
      <c r="B53" s="36">
        <v>887</v>
      </c>
      <c r="C53" s="36">
        <v>52</v>
      </c>
      <c r="D53" s="75">
        <v>45435</v>
      </c>
      <c r="E53" s="36" t="s">
        <v>238</v>
      </c>
      <c r="F53" s="39"/>
      <c r="G53" s="36" t="s">
        <v>291</v>
      </c>
      <c r="H53" s="36" t="s">
        <v>529</v>
      </c>
      <c r="I53" s="36" t="s">
        <v>483</v>
      </c>
      <c r="J53" s="36">
        <v>4</v>
      </c>
      <c r="K53" s="36">
        <v>2</v>
      </c>
      <c r="L53" s="36">
        <v>2</v>
      </c>
      <c r="M53" s="36">
        <v>2</v>
      </c>
      <c r="N53" s="36">
        <v>1</v>
      </c>
      <c r="O53" s="36">
        <v>0</v>
      </c>
      <c r="P53" s="36">
        <v>1</v>
      </c>
      <c r="Q53" s="36">
        <v>1</v>
      </c>
      <c r="R53" s="36">
        <v>0</v>
      </c>
      <c r="S53" s="36">
        <v>0</v>
      </c>
      <c r="T53" s="36">
        <v>2</v>
      </c>
      <c r="U53" s="36">
        <v>0</v>
      </c>
      <c r="V53" s="36">
        <v>0.27600000000000002</v>
      </c>
      <c r="W53" s="36">
        <v>0.41599999999999998</v>
      </c>
      <c r="X53" s="36">
        <v>0.61099999999999999</v>
      </c>
      <c r="Y53" s="36">
        <v>1.026</v>
      </c>
      <c r="Z53" s="36">
        <v>6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0.46</v>
      </c>
      <c r="AG53" s="36">
        <v>0.16400000000000001</v>
      </c>
      <c r="AH53" s="36">
        <v>0.56000000000000005</v>
      </c>
      <c r="AI53" s="78">
        <v>1.1999999999999999E-3</v>
      </c>
      <c r="AJ53" s="36">
        <v>2.88</v>
      </c>
      <c r="AK53" s="36">
        <v>25</v>
      </c>
      <c r="AL53" s="36">
        <v>33.9</v>
      </c>
      <c r="AM53" s="36">
        <v>3</v>
      </c>
      <c r="AN53" s="36" t="s">
        <v>484</v>
      </c>
    </row>
    <row r="54" spans="1:40" x14ac:dyDescent="0.2">
      <c r="A54" s="33">
        <v>53</v>
      </c>
      <c r="B54" s="36">
        <v>888</v>
      </c>
      <c r="C54" s="36">
        <v>53</v>
      </c>
      <c r="D54" s="75">
        <v>45436</v>
      </c>
      <c r="E54" s="36" t="s">
        <v>238</v>
      </c>
      <c r="F54" s="36" t="s">
        <v>431</v>
      </c>
      <c r="G54" s="36" t="s">
        <v>283</v>
      </c>
      <c r="H54" s="36" t="s">
        <v>534</v>
      </c>
      <c r="I54" s="36" t="s">
        <v>535</v>
      </c>
      <c r="J54" s="36">
        <v>5</v>
      </c>
      <c r="K54" s="36">
        <v>4</v>
      </c>
      <c r="L54" s="36">
        <v>1</v>
      </c>
      <c r="M54" s="36">
        <v>1</v>
      </c>
      <c r="N54" s="36">
        <v>0</v>
      </c>
      <c r="O54" s="36">
        <v>0</v>
      </c>
      <c r="P54" s="36">
        <v>1</v>
      </c>
      <c r="Q54" s="36">
        <v>2</v>
      </c>
      <c r="R54" s="36">
        <v>0</v>
      </c>
      <c r="S54" s="36">
        <v>0</v>
      </c>
      <c r="T54" s="36">
        <v>0</v>
      </c>
      <c r="U54" s="36">
        <v>1</v>
      </c>
      <c r="V54" s="36">
        <v>0.27500000000000002</v>
      </c>
      <c r="W54" s="36">
        <v>0.41099999999999998</v>
      </c>
      <c r="X54" s="36">
        <v>0.61899999999999999</v>
      </c>
      <c r="Y54" s="36">
        <v>1.03</v>
      </c>
      <c r="Z54" s="36">
        <v>4</v>
      </c>
      <c r="AA54" s="36">
        <v>0</v>
      </c>
      <c r="AB54" s="36">
        <v>0</v>
      </c>
      <c r="AC54" s="36">
        <v>0</v>
      </c>
      <c r="AD54" s="36">
        <v>1</v>
      </c>
      <c r="AE54" s="36">
        <v>0</v>
      </c>
      <c r="AF54" s="36">
        <v>0.36</v>
      </c>
      <c r="AG54" s="36">
        <v>8.4000000000000005E-2</v>
      </c>
      <c r="AH54" s="36">
        <v>0.38</v>
      </c>
      <c r="AI54" s="78">
        <v>5.0000000000000001E-4</v>
      </c>
      <c r="AJ54" s="36">
        <v>0.19</v>
      </c>
      <c r="AK54" s="36">
        <v>16</v>
      </c>
      <c r="AL54" s="36">
        <v>22.2</v>
      </c>
      <c r="AM54" s="36">
        <v>3</v>
      </c>
      <c r="AN54" s="36" t="s">
        <v>484</v>
      </c>
    </row>
    <row r="55" spans="1:40" x14ac:dyDescent="0.2">
      <c r="A55" s="33">
        <v>54</v>
      </c>
      <c r="B55" s="36">
        <v>889</v>
      </c>
      <c r="C55" s="36">
        <v>54</v>
      </c>
      <c r="D55" s="75">
        <v>45437</v>
      </c>
      <c r="E55" s="36" t="s">
        <v>238</v>
      </c>
      <c r="F55" s="36" t="s">
        <v>431</v>
      </c>
      <c r="G55" s="36" t="s">
        <v>283</v>
      </c>
      <c r="H55" s="36" t="s">
        <v>536</v>
      </c>
      <c r="I55" s="36" t="s">
        <v>483</v>
      </c>
      <c r="J55" s="36">
        <v>4</v>
      </c>
      <c r="K55" s="36">
        <v>4</v>
      </c>
      <c r="L55" s="36">
        <v>2</v>
      </c>
      <c r="M55" s="36">
        <v>2</v>
      </c>
      <c r="N55" s="36">
        <v>1</v>
      </c>
      <c r="O55" s="36">
        <v>0</v>
      </c>
      <c r="P55" s="36">
        <v>1</v>
      </c>
      <c r="Q55" s="36">
        <v>2</v>
      </c>
      <c r="R55" s="36">
        <v>0</v>
      </c>
      <c r="S55" s="36">
        <v>0</v>
      </c>
      <c r="T55" s="36">
        <v>0</v>
      </c>
      <c r="U55" s="36">
        <v>2</v>
      </c>
      <c r="V55" s="36">
        <v>0.28000000000000003</v>
      </c>
      <c r="W55" s="36">
        <v>0.41299999999999998</v>
      </c>
      <c r="X55" s="36">
        <v>0.63700000000000001</v>
      </c>
      <c r="Y55" s="36">
        <v>1.05</v>
      </c>
      <c r="Z55" s="36">
        <v>6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0.56000000000000005</v>
      </c>
      <c r="AG55" s="36">
        <v>0.20699999999999999</v>
      </c>
      <c r="AH55" s="36">
        <v>0.56000000000000005</v>
      </c>
      <c r="AI55" s="78">
        <v>1.1999999999999999E-3</v>
      </c>
      <c r="AJ55" s="36">
        <v>1.89</v>
      </c>
      <c r="AK55" s="36">
        <v>23</v>
      </c>
      <c r="AL55" s="36">
        <v>31.4</v>
      </c>
      <c r="AM55" s="36">
        <v>3</v>
      </c>
      <c r="AN55" s="36" t="s">
        <v>484</v>
      </c>
    </row>
    <row r="56" spans="1:40" x14ac:dyDescent="0.2">
      <c r="A56" s="33">
        <v>55</v>
      </c>
      <c r="B56" s="36">
        <v>890</v>
      </c>
      <c r="C56" s="36">
        <v>55</v>
      </c>
      <c r="D56" s="75">
        <v>45438</v>
      </c>
      <c r="E56" s="36" t="s">
        <v>238</v>
      </c>
      <c r="F56" s="36" t="s">
        <v>431</v>
      </c>
      <c r="G56" s="36" t="s">
        <v>283</v>
      </c>
      <c r="H56" s="36" t="s">
        <v>498</v>
      </c>
      <c r="I56" s="36" t="s">
        <v>483</v>
      </c>
      <c r="J56" s="36">
        <v>4</v>
      </c>
      <c r="K56" s="36">
        <v>4</v>
      </c>
      <c r="L56" s="36">
        <v>0</v>
      </c>
      <c r="M56" s="36">
        <v>1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2</v>
      </c>
      <c r="V56" s="36">
        <v>0.27900000000000003</v>
      </c>
      <c r="W56" s="36">
        <v>0.41</v>
      </c>
      <c r="X56" s="36">
        <v>0.629</v>
      </c>
      <c r="Y56" s="36">
        <v>1.0389999999999999</v>
      </c>
      <c r="Z56" s="36">
        <v>1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0.83</v>
      </c>
      <c r="AG56" s="36">
        <v>-6.6000000000000003E-2</v>
      </c>
      <c r="AH56" s="36">
        <v>0.79</v>
      </c>
      <c r="AI56" s="78">
        <v>-4.0000000000000002E-4</v>
      </c>
      <c r="AJ56" s="36">
        <v>-0.84</v>
      </c>
      <c r="AK56" s="36">
        <v>3</v>
      </c>
      <c r="AL56" s="36">
        <v>3</v>
      </c>
      <c r="AM56" s="36">
        <v>3</v>
      </c>
      <c r="AN56" s="36" t="s">
        <v>484</v>
      </c>
    </row>
    <row r="57" spans="1:40" x14ac:dyDescent="0.2">
      <c r="A57" s="33">
        <v>56</v>
      </c>
      <c r="B57" s="36">
        <v>891</v>
      </c>
      <c r="C57" s="36">
        <v>56</v>
      </c>
      <c r="D57" s="75">
        <v>45440</v>
      </c>
      <c r="E57" s="36" t="s">
        <v>238</v>
      </c>
      <c r="F57" s="36" t="s">
        <v>431</v>
      </c>
      <c r="G57" s="36" t="s">
        <v>307</v>
      </c>
      <c r="H57" s="36" t="s">
        <v>525</v>
      </c>
      <c r="I57" s="36" t="s">
        <v>483</v>
      </c>
      <c r="J57" s="36">
        <v>4</v>
      </c>
      <c r="K57" s="36">
        <v>4</v>
      </c>
      <c r="L57" s="36">
        <v>0</v>
      </c>
      <c r="M57" s="36">
        <v>1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1</v>
      </c>
      <c r="V57" s="36">
        <v>0.27900000000000003</v>
      </c>
      <c r="W57" s="36">
        <v>0.40699999999999997</v>
      </c>
      <c r="X57" s="36">
        <v>0.622</v>
      </c>
      <c r="Y57" s="36">
        <v>1.0289999999999999</v>
      </c>
      <c r="Z57" s="36">
        <v>1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1.1499999999999999</v>
      </c>
      <c r="AG57" s="36">
        <v>-8.1000000000000003E-2</v>
      </c>
      <c r="AH57" s="36">
        <v>1.17</v>
      </c>
      <c r="AI57" s="78">
        <v>-5.0000000000000001E-4</v>
      </c>
      <c r="AJ57" s="36">
        <v>-0.64</v>
      </c>
      <c r="AK57" s="36">
        <v>3</v>
      </c>
      <c r="AL57" s="36">
        <v>3</v>
      </c>
      <c r="AM57" s="36">
        <v>3</v>
      </c>
      <c r="AN57" s="36" t="s">
        <v>484</v>
      </c>
    </row>
    <row r="58" spans="1:40" x14ac:dyDescent="0.2">
      <c r="A58" s="33">
        <v>57</v>
      </c>
      <c r="B58" s="36">
        <v>892</v>
      </c>
      <c r="C58" s="36">
        <v>57</v>
      </c>
      <c r="D58" s="75">
        <v>45441</v>
      </c>
      <c r="E58" s="36" t="s">
        <v>238</v>
      </c>
      <c r="F58" s="36" t="s">
        <v>431</v>
      </c>
      <c r="G58" s="36" t="s">
        <v>307</v>
      </c>
      <c r="H58" s="36" t="s">
        <v>520</v>
      </c>
      <c r="I58" s="36" t="s">
        <v>483</v>
      </c>
      <c r="J58" s="36">
        <v>5</v>
      </c>
      <c r="K58" s="36">
        <v>3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2</v>
      </c>
      <c r="U58" s="36">
        <v>1</v>
      </c>
      <c r="V58" s="36">
        <v>0.27500000000000002</v>
      </c>
      <c r="W58" s="36">
        <v>0.40699999999999997</v>
      </c>
      <c r="X58" s="36">
        <v>0.61299999999999999</v>
      </c>
      <c r="Y58" s="36">
        <v>1.02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1.05</v>
      </c>
      <c r="AG58" s="36">
        <v>5.8000000000000003E-2</v>
      </c>
      <c r="AH58" s="36">
        <v>1.1599999999999999</v>
      </c>
      <c r="AI58" s="78">
        <v>4.0000000000000002E-4</v>
      </c>
      <c r="AJ58" s="36">
        <v>0.56000000000000005</v>
      </c>
      <c r="AK58" s="36">
        <v>4</v>
      </c>
      <c r="AL58" s="36">
        <v>6</v>
      </c>
      <c r="AM58" s="36">
        <v>3</v>
      </c>
      <c r="AN58" s="36" t="s">
        <v>484</v>
      </c>
    </row>
    <row r="59" spans="1:40" x14ac:dyDescent="0.2">
      <c r="A59" s="33">
        <v>58</v>
      </c>
      <c r="B59" s="36">
        <v>893</v>
      </c>
      <c r="C59" s="36">
        <v>58</v>
      </c>
      <c r="D59" s="75">
        <v>45442</v>
      </c>
      <c r="E59" s="36" t="s">
        <v>238</v>
      </c>
      <c r="F59" s="36" t="s">
        <v>431</v>
      </c>
      <c r="G59" s="36" t="s">
        <v>307</v>
      </c>
      <c r="H59" s="36" t="s">
        <v>495</v>
      </c>
      <c r="I59" s="36" t="s">
        <v>483</v>
      </c>
      <c r="J59" s="36">
        <v>5</v>
      </c>
      <c r="K59" s="36">
        <v>5</v>
      </c>
      <c r="L59" s="36">
        <v>1</v>
      </c>
      <c r="M59" s="36">
        <v>1</v>
      </c>
      <c r="N59" s="36">
        <v>0</v>
      </c>
      <c r="O59" s="36">
        <v>0</v>
      </c>
      <c r="P59" s="36">
        <v>1</v>
      </c>
      <c r="Q59" s="36">
        <v>2</v>
      </c>
      <c r="R59" s="36">
        <v>0</v>
      </c>
      <c r="S59" s="36">
        <v>0</v>
      </c>
      <c r="T59" s="36">
        <v>0</v>
      </c>
      <c r="U59" s="36">
        <v>4</v>
      </c>
      <c r="V59" s="36">
        <v>0.27300000000000002</v>
      </c>
      <c r="W59" s="36">
        <v>0.40300000000000002</v>
      </c>
      <c r="X59" s="36">
        <v>0.61699999999999999</v>
      </c>
      <c r="Y59" s="36">
        <v>1.02</v>
      </c>
      <c r="Z59" s="36">
        <v>4</v>
      </c>
      <c r="AA59" s="36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0.75</v>
      </c>
      <c r="AG59" s="36">
        <v>0.161</v>
      </c>
      <c r="AH59" s="36">
        <v>0.76</v>
      </c>
      <c r="AI59" s="78">
        <v>1E-3</v>
      </c>
      <c r="AJ59" s="36">
        <v>0.54</v>
      </c>
      <c r="AK59" s="36">
        <v>16</v>
      </c>
      <c r="AL59" s="36">
        <v>22.2</v>
      </c>
      <c r="AM59" s="36">
        <v>3</v>
      </c>
      <c r="AN59" s="36" t="s">
        <v>484</v>
      </c>
    </row>
    <row r="60" spans="1:40" x14ac:dyDescent="0.2">
      <c r="A60" s="33">
        <v>59</v>
      </c>
      <c r="B60" s="36">
        <v>894</v>
      </c>
      <c r="C60" s="36">
        <v>59</v>
      </c>
      <c r="D60" s="75">
        <v>45443</v>
      </c>
      <c r="E60" s="36" t="s">
        <v>238</v>
      </c>
      <c r="F60" s="36" t="s">
        <v>431</v>
      </c>
      <c r="G60" s="36" t="s">
        <v>255</v>
      </c>
      <c r="H60" s="36" t="s">
        <v>537</v>
      </c>
      <c r="I60" s="36" t="s">
        <v>483</v>
      </c>
      <c r="J60" s="36">
        <v>4</v>
      </c>
      <c r="K60" s="36">
        <v>4</v>
      </c>
      <c r="L60" s="36">
        <v>2</v>
      </c>
      <c r="M60" s="36">
        <v>2</v>
      </c>
      <c r="N60" s="36">
        <v>0</v>
      </c>
      <c r="O60" s="36">
        <v>0</v>
      </c>
      <c r="P60" s="36">
        <v>2</v>
      </c>
      <c r="Q60" s="36">
        <v>4</v>
      </c>
      <c r="R60" s="36">
        <v>0</v>
      </c>
      <c r="S60" s="36">
        <v>0</v>
      </c>
      <c r="T60" s="36">
        <v>0</v>
      </c>
      <c r="U60" s="36">
        <v>0</v>
      </c>
      <c r="V60" s="36">
        <v>0.27700000000000002</v>
      </c>
      <c r="W60" s="36">
        <v>0.40500000000000003</v>
      </c>
      <c r="X60" s="36">
        <v>0.64300000000000002</v>
      </c>
      <c r="Y60" s="36">
        <v>1.048</v>
      </c>
      <c r="Z60" s="36">
        <v>8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0.83</v>
      </c>
      <c r="AG60" s="36">
        <v>0.34699999999999998</v>
      </c>
      <c r="AH60" s="36">
        <v>0.83</v>
      </c>
      <c r="AI60" s="78">
        <v>2.0999999999999999E-3</v>
      </c>
      <c r="AJ60" s="36">
        <v>3.08</v>
      </c>
      <c r="AK60" s="36">
        <v>32</v>
      </c>
      <c r="AL60" s="36">
        <v>44.4</v>
      </c>
      <c r="AM60" s="36">
        <v>3</v>
      </c>
      <c r="AN60" s="36" t="s">
        <v>487</v>
      </c>
    </row>
    <row r="61" spans="1:40" x14ac:dyDescent="0.2">
      <c r="A61" s="33">
        <v>60</v>
      </c>
      <c r="B61" s="36">
        <v>895</v>
      </c>
      <c r="C61" s="36">
        <v>60</v>
      </c>
      <c r="D61" s="75">
        <v>45444</v>
      </c>
      <c r="E61" s="36" t="s">
        <v>238</v>
      </c>
      <c r="F61" s="36" t="s">
        <v>431</v>
      </c>
      <c r="G61" s="36" t="s">
        <v>255</v>
      </c>
      <c r="H61" s="36" t="s">
        <v>511</v>
      </c>
      <c r="I61" s="36" t="s">
        <v>483</v>
      </c>
      <c r="J61" s="36">
        <v>4</v>
      </c>
      <c r="K61" s="36">
        <v>3</v>
      </c>
      <c r="L61" s="36">
        <v>2</v>
      </c>
      <c r="M61" s="36">
        <v>2</v>
      </c>
      <c r="N61" s="36">
        <v>0</v>
      </c>
      <c r="O61" s="36">
        <v>0</v>
      </c>
      <c r="P61" s="36">
        <v>1</v>
      </c>
      <c r="Q61" s="36">
        <v>2</v>
      </c>
      <c r="R61" s="36">
        <v>0</v>
      </c>
      <c r="S61" s="36">
        <v>0</v>
      </c>
      <c r="T61" s="36">
        <v>1</v>
      </c>
      <c r="U61" s="36">
        <v>1</v>
      </c>
      <c r="V61" s="36">
        <v>0.28199999999999997</v>
      </c>
      <c r="W61" s="36">
        <v>0.41</v>
      </c>
      <c r="X61" s="36">
        <v>0.65700000000000003</v>
      </c>
      <c r="Y61" s="36">
        <v>1.0669999999999999</v>
      </c>
      <c r="Z61" s="36">
        <v>5</v>
      </c>
      <c r="AA61" s="36">
        <v>0</v>
      </c>
      <c r="AB61" s="36">
        <v>0</v>
      </c>
      <c r="AC61" s="36">
        <v>0</v>
      </c>
      <c r="AD61" s="36">
        <v>0</v>
      </c>
      <c r="AE61" s="36">
        <v>1</v>
      </c>
      <c r="AF61" s="36">
        <v>0.89</v>
      </c>
      <c r="AG61" s="36">
        <v>0.16800000000000001</v>
      </c>
      <c r="AH61" s="36">
        <v>0.83</v>
      </c>
      <c r="AI61" s="78">
        <v>8.9999999999999998E-4</v>
      </c>
      <c r="AJ61" s="36">
        <v>1.76</v>
      </c>
      <c r="AK61" s="36">
        <v>23</v>
      </c>
      <c r="AL61" s="36">
        <v>31.4</v>
      </c>
      <c r="AM61" s="36">
        <v>3</v>
      </c>
      <c r="AN61" s="36" t="s">
        <v>484</v>
      </c>
    </row>
    <row r="62" spans="1:40" x14ac:dyDescent="0.2">
      <c r="A62" s="33">
        <v>61</v>
      </c>
      <c r="B62" s="36">
        <v>896</v>
      </c>
      <c r="C62" s="36">
        <v>61</v>
      </c>
      <c r="D62" s="75">
        <v>45445</v>
      </c>
      <c r="E62" s="36" t="s">
        <v>238</v>
      </c>
      <c r="F62" s="36" t="s">
        <v>431</v>
      </c>
      <c r="G62" s="36" t="s">
        <v>255</v>
      </c>
      <c r="H62" s="36" t="s">
        <v>538</v>
      </c>
      <c r="I62" s="36" t="s">
        <v>483</v>
      </c>
      <c r="J62" s="36">
        <v>5</v>
      </c>
      <c r="K62" s="36">
        <v>3</v>
      </c>
      <c r="L62" s="36">
        <v>1</v>
      </c>
      <c r="M62" s="36">
        <v>2</v>
      </c>
      <c r="N62" s="36">
        <v>0</v>
      </c>
      <c r="O62" s="36">
        <v>0</v>
      </c>
      <c r="P62" s="36">
        <v>0</v>
      </c>
      <c r="Q62" s="36">
        <v>0</v>
      </c>
      <c r="R62" s="36">
        <v>2</v>
      </c>
      <c r="S62" s="36">
        <v>0</v>
      </c>
      <c r="T62" s="36">
        <v>2</v>
      </c>
      <c r="U62" s="36">
        <v>1</v>
      </c>
      <c r="V62" s="36">
        <v>0.28799999999999998</v>
      </c>
      <c r="W62" s="36">
        <v>0.41699999999999998</v>
      </c>
      <c r="X62" s="36">
        <v>0.65800000000000003</v>
      </c>
      <c r="Y62" s="36">
        <v>1.075</v>
      </c>
      <c r="Z62" s="36">
        <v>2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0.91</v>
      </c>
      <c r="AG62" s="36">
        <v>5.7000000000000002E-2</v>
      </c>
      <c r="AH62" s="36">
        <v>0.84</v>
      </c>
      <c r="AI62" s="78">
        <v>2.9999999999999997E-4</v>
      </c>
      <c r="AJ62" s="36">
        <v>0.75</v>
      </c>
      <c r="AK62" s="36">
        <v>22</v>
      </c>
      <c r="AL62" s="36">
        <v>27.2</v>
      </c>
      <c r="AM62" s="36">
        <v>3</v>
      </c>
      <c r="AN62" s="36" t="s">
        <v>484</v>
      </c>
    </row>
    <row r="63" spans="1:40" x14ac:dyDescent="0.2">
      <c r="A63" s="33">
        <v>62</v>
      </c>
      <c r="B63" s="36">
        <v>897</v>
      </c>
      <c r="C63" s="36">
        <v>62</v>
      </c>
      <c r="D63" s="75">
        <v>45447</v>
      </c>
      <c r="E63" s="36" t="s">
        <v>238</v>
      </c>
      <c r="F63" s="39"/>
      <c r="G63" s="36" t="s">
        <v>382</v>
      </c>
      <c r="H63" s="36" t="s">
        <v>527</v>
      </c>
      <c r="I63" s="36" t="s">
        <v>483</v>
      </c>
      <c r="J63" s="36">
        <v>4</v>
      </c>
      <c r="K63" s="36">
        <v>3</v>
      </c>
      <c r="L63" s="36">
        <v>1</v>
      </c>
      <c r="M63" s="36">
        <v>2</v>
      </c>
      <c r="N63" s="36">
        <v>1</v>
      </c>
      <c r="O63" s="36">
        <v>0</v>
      </c>
      <c r="P63" s="36">
        <v>0</v>
      </c>
      <c r="Q63" s="36">
        <v>2</v>
      </c>
      <c r="R63" s="36">
        <v>0</v>
      </c>
      <c r="S63" s="36">
        <v>0</v>
      </c>
      <c r="T63" s="36">
        <v>1</v>
      </c>
      <c r="U63" s="36">
        <v>0</v>
      </c>
      <c r="V63" s="36">
        <v>0.29299999999999998</v>
      </c>
      <c r="W63" s="36">
        <v>0.42199999999999999</v>
      </c>
      <c r="X63" s="36">
        <v>0.66200000000000003</v>
      </c>
      <c r="Y63" s="36">
        <v>1.0840000000000001</v>
      </c>
      <c r="Z63" s="36">
        <v>3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0.85</v>
      </c>
      <c r="AG63" s="36">
        <v>0.13500000000000001</v>
      </c>
      <c r="AH63" s="36">
        <v>0.8</v>
      </c>
      <c r="AI63" s="78">
        <v>8.0000000000000004E-4</v>
      </c>
      <c r="AJ63" s="36">
        <v>1.94</v>
      </c>
      <c r="AK63" s="36">
        <v>16</v>
      </c>
      <c r="AL63" s="36">
        <v>22.2</v>
      </c>
      <c r="AM63" s="36">
        <v>3</v>
      </c>
      <c r="AN63" s="36" t="s">
        <v>484</v>
      </c>
    </row>
    <row r="64" spans="1:40" x14ac:dyDescent="0.2">
      <c r="A64" s="33">
        <v>63</v>
      </c>
      <c r="B64" s="36">
        <v>898</v>
      </c>
      <c r="C64" s="36">
        <v>63</v>
      </c>
      <c r="D64" s="75">
        <v>45448</v>
      </c>
      <c r="E64" s="36" t="s">
        <v>238</v>
      </c>
      <c r="F64" s="39"/>
      <c r="G64" s="36" t="s">
        <v>382</v>
      </c>
      <c r="H64" s="36" t="s">
        <v>539</v>
      </c>
      <c r="I64" s="36" t="s">
        <v>483</v>
      </c>
      <c r="J64" s="36">
        <v>4</v>
      </c>
      <c r="K64" s="36">
        <v>3</v>
      </c>
      <c r="L64" s="36">
        <v>1</v>
      </c>
      <c r="M64" s="36">
        <v>1</v>
      </c>
      <c r="N64" s="36">
        <v>0</v>
      </c>
      <c r="O64" s="36">
        <v>1</v>
      </c>
      <c r="P64" s="36">
        <v>0</v>
      </c>
      <c r="Q64" s="36">
        <v>5</v>
      </c>
      <c r="R64" s="36">
        <v>0</v>
      </c>
      <c r="S64" s="36">
        <v>0</v>
      </c>
      <c r="T64" s="36">
        <v>1</v>
      </c>
      <c r="U64" s="36">
        <v>1</v>
      </c>
      <c r="V64" s="36">
        <v>0.29299999999999998</v>
      </c>
      <c r="W64" s="36">
        <v>0.42299999999999999</v>
      </c>
      <c r="X64" s="36">
        <v>0.66700000000000004</v>
      </c>
      <c r="Y64" s="36">
        <v>1.0900000000000001</v>
      </c>
      <c r="Z64" s="36">
        <v>3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0.6</v>
      </c>
      <c r="AG64" s="36">
        <v>1.4999999999999999E-2</v>
      </c>
      <c r="AH64" s="36">
        <v>0.56000000000000005</v>
      </c>
      <c r="AI64" s="78">
        <v>1E-4</v>
      </c>
      <c r="AJ64" s="36">
        <v>2.69</v>
      </c>
      <c r="AK64" s="36">
        <v>22</v>
      </c>
      <c r="AL64" s="36">
        <v>32.700000000000003</v>
      </c>
      <c r="AM64" s="36">
        <v>3</v>
      </c>
      <c r="AN64" s="36" t="s">
        <v>484</v>
      </c>
    </row>
    <row r="65" spans="1:40" x14ac:dyDescent="0.2">
      <c r="A65" s="33">
        <v>64</v>
      </c>
      <c r="B65" s="36">
        <v>899</v>
      </c>
      <c r="C65" s="36">
        <v>64</v>
      </c>
      <c r="D65" s="75">
        <v>45449</v>
      </c>
      <c r="E65" s="36" t="s">
        <v>238</v>
      </c>
      <c r="F65" s="39"/>
      <c r="G65" s="36" t="s">
        <v>382</v>
      </c>
      <c r="H65" s="36" t="s">
        <v>540</v>
      </c>
      <c r="I65" s="36" t="s">
        <v>483</v>
      </c>
      <c r="J65" s="36">
        <v>5</v>
      </c>
      <c r="K65" s="36">
        <v>3</v>
      </c>
      <c r="L65" s="36">
        <v>2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1</v>
      </c>
      <c r="S65" s="36">
        <v>0</v>
      </c>
      <c r="T65" s="36">
        <v>2</v>
      </c>
      <c r="U65" s="36">
        <v>1</v>
      </c>
      <c r="V65" s="36">
        <v>0.28899999999999998</v>
      </c>
      <c r="W65" s="36">
        <v>0.42299999999999999</v>
      </c>
      <c r="X65" s="36">
        <v>0.65800000000000003</v>
      </c>
      <c r="Y65" s="36">
        <v>1.08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0.71</v>
      </c>
      <c r="AG65" s="36">
        <v>3.2000000000000001E-2</v>
      </c>
      <c r="AH65" s="36">
        <v>0.59</v>
      </c>
      <c r="AI65" s="78">
        <v>2.0000000000000001E-4</v>
      </c>
      <c r="AJ65" s="36">
        <v>0.17</v>
      </c>
      <c r="AK65" s="36">
        <v>13</v>
      </c>
      <c r="AL65" s="36">
        <v>18.399999999999999</v>
      </c>
      <c r="AM65" s="36">
        <v>3</v>
      </c>
      <c r="AN65" s="36" t="s">
        <v>541</v>
      </c>
    </row>
    <row r="66" spans="1:40" x14ac:dyDescent="0.2">
      <c r="A66" s="33">
        <v>65</v>
      </c>
      <c r="B66" s="36">
        <v>900</v>
      </c>
      <c r="C66" s="36">
        <v>65</v>
      </c>
      <c r="D66" s="75">
        <v>45450</v>
      </c>
      <c r="E66" s="36" t="s">
        <v>238</v>
      </c>
      <c r="F66" s="39"/>
      <c r="G66" s="36" t="s">
        <v>311</v>
      </c>
      <c r="H66" s="36" t="s">
        <v>542</v>
      </c>
      <c r="I66" s="36" t="s">
        <v>492</v>
      </c>
      <c r="J66" s="36">
        <v>5</v>
      </c>
      <c r="K66" s="36">
        <v>3</v>
      </c>
      <c r="L66" s="36">
        <v>0</v>
      </c>
      <c r="M66" s="36">
        <v>2</v>
      </c>
      <c r="N66" s="36">
        <v>1</v>
      </c>
      <c r="O66" s="36">
        <v>0</v>
      </c>
      <c r="P66" s="36">
        <v>0</v>
      </c>
      <c r="Q66" s="36">
        <v>1</v>
      </c>
      <c r="R66" s="36">
        <v>0</v>
      </c>
      <c r="S66" s="36">
        <v>0</v>
      </c>
      <c r="T66" s="36">
        <v>2</v>
      </c>
      <c r="U66" s="36">
        <v>0</v>
      </c>
      <c r="V66" s="36">
        <v>0.29399999999999998</v>
      </c>
      <c r="W66" s="36">
        <v>0.42899999999999999</v>
      </c>
      <c r="X66" s="36">
        <v>0.66200000000000003</v>
      </c>
      <c r="Y66" s="36">
        <v>1.091</v>
      </c>
      <c r="Z66" s="36">
        <v>3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1.52</v>
      </c>
      <c r="AG66" s="36">
        <v>0.16300000000000001</v>
      </c>
      <c r="AH66" s="36">
        <v>1.18</v>
      </c>
      <c r="AI66" s="78">
        <v>8.0000000000000004E-4</v>
      </c>
      <c r="AJ66" s="36">
        <v>1.42</v>
      </c>
      <c r="AK66" s="36">
        <v>14</v>
      </c>
      <c r="AL66" s="36">
        <v>18.5</v>
      </c>
      <c r="AM66" s="36">
        <v>3</v>
      </c>
      <c r="AN66" s="36" t="s">
        <v>543</v>
      </c>
    </row>
    <row r="67" spans="1:40" x14ac:dyDescent="0.2">
      <c r="A67" s="33">
        <v>66</v>
      </c>
      <c r="B67" s="36">
        <v>901</v>
      </c>
      <c r="C67" s="36">
        <v>66</v>
      </c>
      <c r="D67" s="75">
        <v>45451</v>
      </c>
      <c r="E67" s="36" t="s">
        <v>238</v>
      </c>
      <c r="F67" s="39"/>
      <c r="G67" s="36" t="s">
        <v>311</v>
      </c>
      <c r="H67" s="36" t="s">
        <v>544</v>
      </c>
      <c r="I67" s="36" t="s">
        <v>483</v>
      </c>
      <c r="J67" s="36">
        <v>5</v>
      </c>
      <c r="K67" s="36">
        <v>4</v>
      </c>
      <c r="L67" s="36">
        <v>2</v>
      </c>
      <c r="M67" s="36">
        <v>2</v>
      </c>
      <c r="N67" s="36">
        <v>0</v>
      </c>
      <c r="O67" s="36">
        <v>0</v>
      </c>
      <c r="P67" s="36">
        <v>2</v>
      </c>
      <c r="Q67" s="36">
        <v>2</v>
      </c>
      <c r="R67" s="36">
        <v>0</v>
      </c>
      <c r="S67" s="36">
        <v>0</v>
      </c>
      <c r="T67" s="36">
        <v>1</v>
      </c>
      <c r="U67" s="36">
        <v>1</v>
      </c>
      <c r="V67" s="36">
        <v>0.29799999999999999</v>
      </c>
      <c r="W67" s="36">
        <v>0.432</v>
      </c>
      <c r="X67" s="36">
        <v>0.68500000000000005</v>
      </c>
      <c r="Y67" s="36">
        <v>1.117</v>
      </c>
      <c r="Z67" s="36">
        <v>8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1.0900000000000001</v>
      </c>
      <c r="AG67" s="36">
        <v>0.09</v>
      </c>
      <c r="AH67" s="36">
        <v>0.89</v>
      </c>
      <c r="AI67" s="78">
        <v>5.0000000000000001E-4</v>
      </c>
      <c r="AJ67" s="36">
        <v>1.65</v>
      </c>
      <c r="AK67" s="36">
        <v>30</v>
      </c>
      <c r="AL67" s="36">
        <v>40.4</v>
      </c>
      <c r="AM67" s="36">
        <v>3</v>
      </c>
      <c r="AN67" s="36" t="s">
        <v>543</v>
      </c>
    </row>
    <row r="68" spans="1:40" x14ac:dyDescent="0.2">
      <c r="A68" s="33">
        <v>67</v>
      </c>
      <c r="B68" s="36">
        <v>902</v>
      </c>
      <c r="C68" s="36">
        <v>67</v>
      </c>
      <c r="D68" s="75">
        <v>45452</v>
      </c>
      <c r="E68" s="36" t="s">
        <v>238</v>
      </c>
      <c r="F68" s="39"/>
      <c r="G68" s="36" t="s">
        <v>311</v>
      </c>
      <c r="H68" s="36" t="s">
        <v>507</v>
      </c>
      <c r="I68" s="36" t="s">
        <v>483</v>
      </c>
      <c r="J68" s="36">
        <v>4</v>
      </c>
      <c r="K68" s="36">
        <v>4</v>
      </c>
      <c r="L68" s="36">
        <v>2</v>
      </c>
      <c r="M68" s="36">
        <v>3</v>
      </c>
      <c r="N68" s="36">
        <v>1</v>
      </c>
      <c r="O68" s="36">
        <v>0</v>
      </c>
      <c r="P68" s="36">
        <v>1</v>
      </c>
      <c r="Q68" s="36">
        <v>2</v>
      </c>
      <c r="R68" s="36">
        <v>0</v>
      </c>
      <c r="S68" s="36">
        <v>0</v>
      </c>
      <c r="T68" s="36">
        <v>0</v>
      </c>
      <c r="U68" s="36">
        <v>1</v>
      </c>
      <c r="V68" s="36">
        <v>0.30499999999999999</v>
      </c>
      <c r="W68" s="36">
        <v>0.436</v>
      </c>
      <c r="X68" s="36">
        <v>0.70299999999999996</v>
      </c>
      <c r="Y68" s="36">
        <v>1.139</v>
      </c>
      <c r="Z68" s="36">
        <v>7</v>
      </c>
      <c r="AA68" s="36">
        <v>0</v>
      </c>
      <c r="AB68" s="36">
        <v>0</v>
      </c>
      <c r="AC68" s="36">
        <v>0</v>
      </c>
      <c r="AD68" s="36">
        <v>0</v>
      </c>
      <c r="AE68" s="36">
        <v>0</v>
      </c>
      <c r="AF68" s="36">
        <v>1.1499999999999999</v>
      </c>
      <c r="AG68" s="36">
        <v>0.25700000000000001</v>
      </c>
      <c r="AH68" s="36">
        <v>0.99</v>
      </c>
      <c r="AI68" s="78">
        <v>1.2999999999999999E-3</v>
      </c>
      <c r="AJ68" s="36">
        <v>2.5099999999999998</v>
      </c>
      <c r="AK68" s="36">
        <v>26</v>
      </c>
      <c r="AL68" s="36">
        <v>34.4</v>
      </c>
      <c r="AM68" s="36">
        <v>3</v>
      </c>
      <c r="AN68" s="36" t="s">
        <v>543</v>
      </c>
    </row>
    <row r="69" spans="1:40" x14ac:dyDescent="0.2">
      <c r="A69" s="33">
        <v>68</v>
      </c>
      <c r="B69" s="36">
        <v>903</v>
      </c>
      <c r="C69" s="36">
        <v>69</v>
      </c>
      <c r="D69" s="75">
        <v>45454</v>
      </c>
      <c r="E69" s="36" t="s">
        <v>238</v>
      </c>
      <c r="F69" s="36" t="s">
        <v>431</v>
      </c>
      <c r="G69" s="36" t="s">
        <v>259</v>
      </c>
      <c r="H69" s="36" t="s">
        <v>545</v>
      </c>
      <c r="I69" s="36" t="s">
        <v>514</v>
      </c>
      <c r="J69" s="36">
        <v>4</v>
      </c>
      <c r="K69" s="36">
        <v>4</v>
      </c>
      <c r="L69" s="36">
        <v>1</v>
      </c>
      <c r="M69" s="36">
        <v>2</v>
      </c>
      <c r="N69" s="36">
        <v>0</v>
      </c>
      <c r="O69" s="36">
        <v>0</v>
      </c>
      <c r="P69" s="36">
        <v>1</v>
      </c>
      <c r="Q69" s="36">
        <v>3</v>
      </c>
      <c r="R69" s="36">
        <v>0</v>
      </c>
      <c r="S69" s="36">
        <v>0</v>
      </c>
      <c r="T69" s="36">
        <v>0</v>
      </c>
      <c r="U69" s="36">
        <v>0</v>
      </c>
      <c r="V69" s="36">
        <v>0.309</v>
      </c>
      <c r="W69" s="36">
        <v>0.437</v>
      </c>
      <c r="X69" s="36">
        <v>0.71199999999999997</v>
      </c>
      <c r="Y69" s="36">
        <v>1.149</v>
      </c>
      <c r="Z69" s="36">
        <v>5</v>
      </c>
      <c r="AA69" s="36">
        <v>0</v>
      </c>
      <c r="AB69" s="36">
        <v>0</v>
      </c>
      <c r="AC69" s="36">
        <v>0</v>
      </c>
      <c r="AD69" s="36">
        <v>0</v>
      </c>
      <c r="AE69" s="36">
        <v>0</v>
      </c>
      <c r="AF69" s="36">
        <v>0.52</v>
      </c>
      <c r="AG69" s="36">
        <v>4.8000000000000001E-2</v>
      </c>
      <c r="AH69" s="36">
        <v>0.41</v>
      </c>
      <c r="AI69" s="78">
        <v>2.0000000000000001E-4</v>
      </c>
      <c r="AJ69" s="36">
        <v>2</v>
      </c>
      <c r="AK69" s="36">
        <v>21</v>
      </c>
      <c r="AL69" s="36">
        <v>28.7</v>
      </c>
      <c r="AM69" s="36">
        <v>3</v>
      </c>
      <c r="AN69" s="36" t="s">
        <v>484</v>
      </c>
    </row>
    <row r="70" spans="1:40" x14ac:dyDescent="0.2">
      <c r="A70" s="33">
        <v>69</v>
      </c>
      <c r="B70" s="36">
        <v>904</v>
      </c>
      <c r="C70" s="36">
        <v>70</v>
      </c>
      <c r="D70" s="75">
        <v>45455</v>
      </c>
      <c r="E70" s="36" t="s">
        <v>238</v>
      </c>
      <c r="F70" s="36" t="s">
        <v>431</v>
      </c>
      <c r="G70" s="36" t="s">
        <v>259</v>
      </c>
      <c r="H70" s="36" t="s">
        <v>546</v>
      </c>
      <c r="I70" s="36" t="s">
        <v>483</v>
      </c>
      <c r="J70" s="36">
        <v>5</v>
      </c>
      <c r="K70" s="36">
        <v>5</v>
      </c>
      <c r="L70" s="36">
        <v>1</v>
      </c>
      <c r="M70" s="36">
        <v>1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0.30599999999999999</v>
      </c>
      <c r="W70" s="36">
        <v>0.433</v>
      </c>
      <c r="X70" s="36">
        <v>0.70199999999999996</v>
      </c>
      <c r="Y70" s="36">
        <v>1.135</v>
      </c>
      <c r="Z70" s="36">
        <v>1</v>
      </c>
      <c r="AA70" s="36">
        <v>0</v>
      </c>
      <c r="AB70" s="36">
        <v>0</v>
      </c>
      <c r="AC70" s="36">
        <v>0</v>
      </c>
      <c r="AD70" s="36">
        <v>0</v>
      </c>
      <c r="AE70" s="36">
        <v>0</v>
      </c>
      <c r="AF70" s="36">
        <v>0.46</v>
      </c>
      <c r="AG70" s="36">
        <v>6.0999999999999999E-2</v>
      </c>
      <c r="AH70" s="36">
        <v>0.36</v>
      </c>
      <c r="AI70" s="78">
        <v>2.9999999999999997E-4</v>
      </c>
      <c r="AJ70" s="36">
        <v>-0.27</v>
      </c>
      <c r="AK70" s="36">
        <v>5</v>
      </c>
      <c r="AL70" s="36">
        <v>6.2</v>
      </c>
      <c r="AM70" s="36">
        <v>3</v>
      </c>
      <c r="AN70" s="36" t="s">
        <v>484</v>
      </c>
    </row>
    <row r="71" spans="1:40" x14ac:dyDescent="0.2">
      <c r="A71" s="33">
        <v>70</v>
      </c>
      <c r="B71" s="36">
        <v>905</v>
      </c>
      <c r="C71" s="36">
        <v>71</v>
      </c>
      <c r="D71" s="75">
        <v>45456</v>
      </c>
      <c r="E71" s="36" t="s">
        <v>238</v>
      </c>
      <c r="F71" s="36" t="s">
        <v>431</v>
      </c>
      <c r="G71" s="36" t="s">
        <v>259</v>
      </c>
      <c r="H71" s="36" t="s">
        <v>525</v>
      </c>
      <c r="I71" s="36" t="s">
        <v>483</v>
      </c>
      <c r="J71" s="36">
        <v>4</v>
      </c>
      <c r="K71" s="36">
        <v>4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4</v>
      </c>
      <c r="V71" s="36">
        <v>0.30199999999999999</v>
      </c>
      <c r="W71" s="36">
        <v>0.42799999999999999</v>
      </c>
      <c r="X71" s="36">
        <v>0.69</v>
      </c>
      <c r="Y71" s="36">
        <v>1.1180000000000001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1.05</v>
      </c>
      <c r="AG71" s="36">
        <v>-0.1</v>
      </c>
      <c r="AH71" s="36">
        <v>0.76</v>
      </c>
      <c r="AI71" s="78">
        <v>-4.0000000000000002E-4</v>
      </c>
      <c r="AJ71" s="36">
        <v>-0.87</v>
      </c>
      <c r="AK71" s="36">
        <v>0</v>
      </c>
      <c r="AL71" s="36">
        <v>0</v>
      </c>
      <c r="AM71" s="36">
        <v>3</v>
      </c>
      <c r="AN71" s="36" t="s">
        <v>487</v>
      </c>
    </row>
    <row r="72" spans="1:40" x14ac:dyDescent="0.2">
      <c r="A72" s="33">
        <v>71</v>
      </c>
      <c r="B72" s="36">
        <v>906</v>
      </c>
      <c r="C72" s="36">
        <v>72</v>
      </c>
      <c r="D72" s="75">
        <v>45457</v>
      </c>
      <c r="E72" s="36" t="s">
        <v>238</v>
      </c>
      <c r="F72" s="36" t="s">
        <v>431</v>
      </c>
      <c r="G72" s="36" t="s">
        <v>318</v>
      </c>
      <c r="H72" s="36" t="s">
        <v>547</v>
      </c>
      <c r="I72" s="36" t="s">
        <v>483</v>
      </c>
      <c r="J72" s="36">
        <v>5</v>
      </c>
      <c r="K72" s="36">
        <v>4</v>
      </c>
      <c r="L72" s="36">
        <v>2</v>
      </c>
      <c r="M72" s="36">
        <v>1</v>
      </c>
      <c r="N72" s="36">
        <v>1</v>
      </c>
      <c r="O72" s="36">
        <v>0</v>
      </c>
      <c r="P72" s="36">
        <v>0</v>
      </c>
      <c r="Q72" s="36">
        <v>1</v>
      </c>
      <c r="R72" s="36">
        <v>0</v>
      </c>
      <c r="S72" s="36">
        <v>0</v>
      </c>
      <c r="T72" s="36">
        <v>1</v>
      </c>
      <c r="U72" s="36">
        <v>2</v>
      </c>
      <c r="V72" s="36">
        <v>0.30099999999999999</v>
      </c>
      <c r="W72" s="36">
        <v>0.42699999999999999</v>
      </c>
      <c r="X72" s="36">
        <v>0.68799999999999994</v>
      </c>
      <c r="Y72" s="36">
        <v>1.115</v>
      </c>
      <c r="Z72" s="36">
        <v>2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0.62</v>
      </c>
      <c r="AG72" s="36">
        <v>-3.4000000000000002E-2</v>
      </c>
      <c r="AH72" s="36">
        <v>0.48</v>
      </c>
      <c r="AI72" s="78">
        <v>-2.0000000000000001E-4</v>
      </c>
      <c r="AJ72" s="36">
        <v>0.64</v>
      </c>
      <c r="AK72" s="36">
        <v>13</v>
      </c>
      <c r="AL72" s="36">
        <v>18.899999999999999</v>
      </c>
      <c r="AM72" s="36">
        <v>3</v>
      </c>
      <c r="AN72" s="36" t="s">
        <v>484</v>
      </c>
    </row>
    <row r="73" spans="1:40" x14ac:dyDescent="0.2">
      <c r="A73" s="33">
        <v>72</v>
      </c>
      <c r="B73" s="36">
        <v>907</v>
      </c>
      <c r="C73" s="36">
        <v>73</v>
      </c>
      <c r="D73" s="75">
        <v>45458</v>
      </c>
      <c r="E73" s="36" t="s">
        <v>238</v>
      </c>
      <c r="F73" s="36" t="s">
        <v>431</v>
      </c>
      <c r="G73" s="36" t="s">
        <v>318</v>
      </c>
      <c r="H73" s="36" t="s">
        <v>548</v>
      </c>
      <c r="I73" s="36" t="s">
        <v>483</v>
      </c>
      <c r="J73" s="36">
        <v>5</v>
      </c>
      <c r="K73" s="36">
        <v>4</v>
      </c>
      <c r="L73" s="36">
        <v>0</v>
      </c>
      <c r="M73" s="36">
        <v>1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1</v>
      </c>
      <c r="U73" s="36">
        <v>0</v>
      </c>
      <c r="V73" s="36">
        <v>0.3</v>
      </c>
      <c r="W73" s="36">
        <v>0.42699999999999999</v>
      </c>
      <c r="X73" s="36">
        <v>0.68100000000000005</v>
      </c>
      <c r="Y73" s="36">
        <v>1.1080000000000001</v>
      </c>
      <c r="Z73" s="36">
        <v>1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0.92</v>
      </c>
      <c r="AG73" s="36">
        <v>4.2000000000000003E-2</v>
      </c>
      <c r="AH73" s="36">
        <v>0.7</v>
      </c>
      <c r="AI73" s="78">
        <v>2.0000000000000001E-4</v>
      </c>
      <c r="AJ73" s="36">
        <v>0.16</v>
      </c>
      <c r="AK73" s="36">
        <v>5</v>
      </c>
      <c r="AL73" s="36">
        <v>6</v>
      </c>
      <c r="AM73" s="36">
        <v>3</v>
      </c>
      <c r="AN73" s="36" t="s">
        <v>484</v>
      </c>
    </row>
    <row r="74" spans="1:40" x14ac:dyDescent="0.2">
      <c r="A74" s="33">
        <v>73</v>
      </c>
      <c r="B74" s="36">
        <v>908</v>
      </c>
      <c r="C74" s="36">
        <v>74</v>
      </c>
      <c r="D74" s="75">
        <v>45459</v>
      </c>
      <c r="E74" s="36" t="s">
        <v>238</v>
      </c>
      <c r="F74" s="36" t="s">
        <v>431</v>
      </c>
      <c r="G74" s="36" t="s">
        <v>318</v>
      </c>
      <c r="H74" s="36" t="s">
        <v>549</v>
      </c>
      <c r="I74" s="36" t="s">
        <v>483</v>
      </c>
      <c r="J74" s="36">
        <v>4</v>
      </c>
      <c r="K74" s="36">
        <v>4</v>
      </c>
      <c r="L74" s="36">
        <v>1</v>
      </c>
      <c r="M74" s="36">
        <v>1</v>
      </c>
      <c r="N74" s="36">
        <v>0</v>
      </c>
      <c r="O74" s="36">
        <v>0</v>
      </c>
      <c r="P74" s="36">
        <v>1</v>
      </c>
      <c r="Q74" s="36">
        <v>1</v>
      </c>
      <c r="R74" s="36">
        <v>0</v>
      </c>
      <c r="S74" s="36">
        <v>0</v>
      </c>
      <c r="T74" s="36">
        <v>0</v>
      </c>
      <c r="U74" s="36">
        <v>3</v>
      </c>
      <c r="V74" s="36">
        <v>0.29899999999999999</v>
      </c>
      <c r="W74" s="36">
        <v>0.42499999999999999</v>
      </c>
      <c r="X74" s="36">
        <v>0.68600000000000005</v>
      </c>
      <c r="Y74" s="36">
        <v>1.1100000000000001</v>
      </c>
      <c r="Z74" s="36">
        <v>4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0.61</v>
      </c>
      <c r="AG74" s="36">
        <v>4.7E-2</v>
      </c>
      <c r="AH74" s="36">
        <v>0.5</v>
      </c>
      <c r="AI74" s="78">
        <v>2.0000000000000001E-4</v>
      </c>
      <c r="AJ74" s="36">
        <v>0.42</v>
      </c>
      <c r="AK74" s="36">
        <v>14</v>
      </c>
      <c r="AL74" s="36">
        <v>18.7</v>
      </c>
      <c r="AM74" s="36">
        <v>3</v>
      </c>
      <c r="AN74" s="36" t="s">
        <v>484</v>
      </c>
    </row>
    <row r="75" spans="1:40" x14ac:dyDescent="0.2">
      <c r="A75" s="33">
        <v>74</v>
      </c>
      <c r="B75" s="36">
        <v>909</v>
      </c>
      <c r="C75" s="36">
        <v>75</v>
      </c>
      <c r="D75" s="75">
        <v>45461</v>
      </c>
      <c r="E75" s="36" t="s">
        <v>238</v>
      </c>
      <c r="F75" s="39"/>
      <c r="G75" s="36" t="s">
        <v>276</v>
      </c>
      <c r="H75" s="36" t="s">
        <v>530</v>
      </c>
      <c r="I75" s="36" t="s">
        <v>550</v>
      </c>
      <c r="J75" s="36">
        <v>2</v>
      </c>
      <c r="K75" s="36">
        <v>1</v>
      </c>
      <c r="L75" s="36">
        <v>1</v>
      </c>
      <c r="M75" s="36">
        <v>1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0.30199999999999999</v>
      </c>
      <c r="W75" s="36">
        <v>0.42799999999999999</v>
      </c>
      <c r="X75" s="36">
        <v>0.68700000000000006</v>
      </c>
      <c r="Y75" s="36">
        <v>1.115</v>
      </c>
      <c r="Z75" s="36">
        <v>1</v>
      </c>
      <c r="AA75" s="36">
        <v>0</v>
      </c>
      <c r="AB75" s="36">
        <v>1</v>
      </c>
      <c r="AC75" s="36">
        <v>0</v>
      </c>
      <c r="AD75" s="36">
        <v>0</v>
      </c>
      <c r="AE75" s="36">
        <v>0</v>
      </c>
      <c r="AF75" s="36">
        <v>0.98</v>
      </c>
      <c r="AG75" s="36">
        <v>6.7000000000000004E-2</v>
      </c>
      <c r="AH75" s="36">
        <v>1.33</v>
      </c>
      <c r="AI75" s="78">
        <v>5.9999999999999995E-4</v>
      </c>
      <c r="AJ75" s="36">
        <v>0.77</v>
      </c>
      <c r="AK75" s="36">
        <v>7</v>
      </c>
      <c r="AL75" s="36">
        <v>9.1999999999999993</v>
      </c>
      <c r="AM75" s="36">
        <v>3</v>
      </c>
      <c r="AN75" s="36" t="s">
        <v>484</v>
      </c>
    </row>
    <row r="76" spans="1:40" x14ac:dyDescent="0.2">
      <c r="A76" s="33">
        <v>75</v>
      </c>
      <c r="B76" s="36">
        <v>910</v>
      </c>
      <c r="C76" s="36">
        <v>77</v>
      </c>
      <c r="D76" s="75">
        <v>45463</v>
      </c>
      <c r="E76" s="36" t="s">
        <v>238</v>
      </c>
      <c r="F76" s="39"/>
      <c r="G76" s="36" t="s">
        <v>276</v>
      </c>
      <c r="H76" s="36" t="s">
        <v>551</v>
      </c>
      <c r="I76" s="36" t="s">
        <v>502</v>
      </c>
      <c r="J76" s="36">
        <v>3</v>
      </c>
      <c r="K76" s="36">
        <v>3</v>
      </c>
      <c r="L76" s="36">
        <v>1</v>
      </c>
      <c r="M76" s="36">
        <v>2</v>
      </c>
      <c r="N76" s="36">
        <v>0</v>
      </c>
      <c r="O76" s="36">
        <v>0</v>
      </c>
      <c r="P76" s="36">
        <v>1</v>
      </c>
      <c r="Q76" s="36">
        <v>3</v>
      </c>
      <c r="R76" s="36">
        <v>0</v>
      </c>
      <c r="S76" s="36">
        <v>0</v>
      </c>
      <c r="T76" s="36">
        <v>0</v>
      </c>
      <c r="U76" s="36">
        <v>1</v>
      </c>
      <c r="V76" s="36">
        <v>0.30599999999999999</v>
      </c>
      <c r="W76" s="36">
        <v>0.43</v>
      </c>
      <c r="X76" s="36">
        <v>0.69799999999999995</v>
      </c>
      <c r="Y76" s="36">
        <v>1.1279999999999999</v>
      </c>
      <c r="Z76" s="36">
        <v>5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0.28999999999999998</v>
      </c>
      <c r="AG76" s="36">
        <v>4.8000000000000001E-2</v>
      </c>
      <c r="AH76" s="36">
        <v>0.39</v>
      </c>
      <c r="AI76" s="78">
        <v>4.0000000000000002E-4</v>
      </c>
      <c r="AJ76" s="36">
        <v>2.64</v>
      </c>
      <c r="AK76" s="36">
        <v>21</v>
      </c>
      <c r="AL76" s="36">
        <v>28.7</v>
      </c>
      <c r="AM76" s="36">
        <v>3</v>
      </c>
      <c r="AN76" s="36" t="s">
        <v>484</v>
      </c>
    </row>
    <row r="77" spans="1:40" x14ac:dyDescent="0.2">
      <c r="A77" s="33">
        <v>76</v>
      </c>
      <c r="B77" s="36">
        <v>911</v>
      </c>
      <c r="C77" s="36">
        <v>78</v>
      </c>
      <c r="D77" s="75">
        <v>45464</v>
      </c>
      <c r="E77" s="36" t="s">
        <v>238</v>
      </c>
      <c r="F77" s="39"/>
      <c r="G77" s="36" t="s">
        <v>356</v>
      </c>
      <c r="H77" s="36" t="s">
        <v>552</v>
      </c>
      <c r="I77" s="36" t="s">
        <v>483</v>
      </c>
      <c r="J77" s="36">
        <v>4</v>
      </c>
      <c r="K77" s="36">
        <v>4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2</v>
      </c>
      <c r="V77" s="36">
        <v>0.30099999999999999</v>
      </c>
      <c r="W77" s="36">
        <v>0.42499999999999999</v>
      </c>
      <c r="X77" s="36">
        <v>0.68799999999999994</v>
      </c>
      <c r="Y77" s="36">
        <v>1.113</v>
      </c>
      <c r="Z77" s="36">
        <v>0</v>
      </c>
      <c r="AA77" s="36">
        <v>1</v>
      </c>
      <c r="AB77" s="36">
        <v>0</v>
      </c>
      <c r="AC77" s="36">
        <v>0</v>
      </c>
      <c r="AD77" s="36">
        <v>0</v>
      </c>
      <c r="AE77" s="36">
        <v>0</v>
      </c>
      <c r="AF77" s="36">
        <v>0.34</v>
      </c>
      <c r="AG77" s="36">
        <v>-3.3000000000000002E-2</v>
      </c>
      <c r="AH77" s="36">
        <v>0.28999999999999998</v>
      </c>
      <c r="AI77" s="78">
        <v>-2.0000000000000001E-4</v>
      </c>
      <c r="AJ77" s="36">
        <v>-1.07</v>
      </c>
      <c r="AK77" s="36">
        <v>0</v>
      </c>
      <c r="AL77" s="36">
        <v>0</v>
      </c>
      <c r="AM77" s="36">
        <v>3</v>
      </c>
      <c r="AN77" s="36" t="s">
        <v>484</v>
      </c>
    </row>
    <row r="78" spans="1:40" x14ac:dyDescent="0.2">
      <c r="A78" s="33">
        <v>77</v>
      </c>
      <c r="B78" s="36">
        <v>912</v>
      </c>
      <c r="C78" s="36">
        <v>79</v>
      </c>
      <c r="D78" s="75">
        <v>45465</v>
      </c>
      <c r="E78" s="36" t="s">
        <v>238</v>
      </c>
      <c r="F78" s="39"/>
      <c r="G78" s="36" t="s">
        <v>356</v>
      </c>
      <c r="H78" s="36" t="s">
        <v>495</v>
      </c>
      <c r="I78" s="36" t="s">
        <v>483</v>
      </c>
      <c r="J78" s="36">
        <v>5</v>
      </c>
      <c r="K78" s="36">
        <v>4</v>
      </c>
      <c r="L78" s="36">
        <v>1</v>
      </c>
      <c r="M78" s="36">
        <v>1</v>
      </c>
      <c r="N78" s="36">
        <v>0</v>
      </c>
      <c r="O78" s="36">
        <v>0</v>
      </c>
      <c r="P78" s="36">
        <v>1</v>
      </c>
      <c r="Q78" s="36">
        <v>3</v>
      </c>
      <c r="R78" s="36">
        <v>0</v>
      </c>
      <c r="S78" s="36">
        <v>0</v>
      </c>
      <c r="T78" s="36">
        <v>1</v>
      </c>
      <c r="U78" s="36">
        <v>1</v>
      </c>
      <c r="V78" s="36">
        <v>0.30099999999999999</v>
      </c>
      <c r="W78" s="36">
        <v>0.42499999999999999</v>
      </c>
      <c r="X78" s="36">
        <v>0.69199999999999995</v>
      </c>
      <c r="Y78" s="36">
        <v>1.117</v>
      </c>
      <c r="Z78" s="36">
        <v>4</v>
      </c>
      <c r="AA78" s="36">
        <v>1</v>
      </c>
      <c r="AB78" s="36">
        <v>0</v>
      </c>
      <c r="AC78" s="36">
        <v>0</v>
      </c>
      <c r="AD78" s="36">
        <v>0</v>
      </c>
      <c r="AE78" s="36">
        <v>0</v>
      </c>
      <c r="AF78" s="36">
        <v>0.74</v>
      </c>
      <c r="AG78" s="36">
        <v>0.13100000000000001</v>
      </c>
      <c r="AH78" s="36">
        <v>0.65</v>
      </c>
      <c r="AI78" s="78">
        <v>6.9999999999999999E-4</v>
      </c>
      <c r="AJ78" s="36">
        <v>1.38</v>
      </c>
      <c r="AK78" s="36">
        <v>20</v>
      </c>
      <c r="AL78" s="36">
        <v>28.7</v>
      </c>
      <c r="AM78" s="36">
        <v>3</v>
      </c>
      <c r="AN78" s="36" t="s">
        <v>484</v>
      </c>
    </row>
    <row r="79" spans="1:40" x14ac:dyDescent="0.2">
      <c r="A79" s="33">
        <v>78</v>
      </c>
      <c r="B79" s="36">
        <v>913</v>
      </c>
      <c r="C79" s="36">
        <v>80</v>
      </c>
      <c r="D79" s="75">
        <v>45466</v>
      </c>
      <c r="E79" s="36" t="s">
        <v>238</v>
      </c>
      <c r="F79" s="39"/>
      <c r="G79" s="36" t="s">
        <v>356</v>
      </c>
      <c r="H79" s="36" t="s">
        <v>505</v>
      </c>
      <c r="I79" s="36" t="s">
        <v>483</v>
      </c>
      <c r="J79" s="36">
        <v>4</v>
      </c>
      <c r="K79" s="36">
        <v>4</v>
      </c>
      <c r="L79" s="36">
        <v>0</v>
      </c>
      <c r="M79" s="36">
        <v>1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2</v>
      </c>
      <c r="V79" s="36">
        <v>0.3</v>
      </c>
      <c r="W79" s="36">
        <v>0.42299999999999999</v>
      </c>
      <c r="X79" s="36">
        <v>0.68600000000000005</v>
      </c>
      <c r="Y79" s="36">
        <v>1.1080000000000001</v>
      </c>
      <c r="Z79" s="36">
        <v>1</v>
      </c>
      <c r="AA79" s="36">
        <v>0</v>
      </c>
      <c r="AB79" s="36">
        <v>0</v>
      </c>
      <c r="AC79" s="36">
        <v>0</v>
      </c>
      <c r="AD79" s="36">
        <v>0</v>
      </c>
      <c r="AE79" s="36">
        <v>0</v>
      </c>
      <c r="AF79" s="36">
        <v>1.42</v>
      </c>
      <c r="AG79" s="36">
        <v>-3.5000000000000003E-2</v>
      </c>
      <c r="AH79" s="36">
        <v>1.26</v>
      </c>
      <c r="AI79" s="78">
        <v>-2.0000000000000001E-4</v>
      </c>
      <c r="AJ79" s="36">
        <v>-0.3</v>
      </c>
      <c r="AK79" s="36">
        <v>3</v>
      </c>
      <c r="AL79" s="36">
        <v>3</v>
      </c>
      <c r="AM79" s="36">
        <v>3</v>
      </c>
      <c r="AN79" s="36" t="s">
        <v>487</v>
      </c>
    </row>
    <row r="80" spans="1:40" x14ac:dyDescent="0.2">
      <c r="A80" s="33">
        <v>79</v>
      </c>
      <c r="B80" s="36">
        <v>914</v>
      </c>
      <c r="C80" s="36">
        <v>81</v>
      </c>
      <c r="D80" s="75">
        <v>45468</v>
      </c>
      <c r="E80" s="36" t="s">
        <v>238</v>
      </c>
      <c r="F80" s="36" t="s">
        <v>431</v>
      </c>
      <c r="G80" s="36" t="s">
        <v>295</v>
      </c>
      <c r="H80" s="36" t="s">
        <v>553</v>
      </c>
      <c r="I80" s="36" t="s">
        <v>483</v>
      </c>
      <c r="J80" s="36">
        <v>5</v>
      </c>
      <c r="K80" s="36">
        <v>3</v>
      </c>
      <c r="L80" s="36">
        <v>1</v>
      </c>
      <c r="M80" s="36">
        <v>2</v>
      </c>
      <c r="N80" s="36">
        <v>1</v>
      </c>
      <c r="O80" s="36">
        <v>0</v>
      </c>
      <c r="P80" s="36">
        <v>1</v>
      </c>
      <c r="Q80" s="36">
        <v>5</v>
      </c>
      <c r="R80" s="36">
        <v>0</v>
      </c>
      <c r="S80" s="36">
        <v>0</v>
      </c>
      <c r="T80" s="36">
        <v>1</v>
      </c>
      <c r="U80" s="36">
        <v>0</v>
      </c>
      <c r="V80" s="36">
        <v>0.30399999999999999</v>
      </c>
      <c r="W80" s="36">
        <v>0.42799999999999999</v>
      </c>
      <c r="X80" s="36">
        <v>0.7</v>
      </c>
      <c r="Y80" s="36">
        <v>1.1279999999999999</v>
      </c>
      <c r="Z80" s="36">
        <v>6</v>
      </c>
      <c r="AA80" s="36">
        <v>0</v>
      </c>
      <c r="AB80" s="36">
        <v>1</v>
      </c>
      <c r="AC80" s="36">
        <v>0</v>
      </c>
      <c r="AD80" s="36">
        <v>0</v>
      </c>
      <c r="AE80" s="36">
        <v>0</v>
      </c>
      <c r="AF80" s="36">
        <v>0.68</v>
      </c>
      <c r="AG80" s="36">
        <v>0.14899999999999999</v>
      </c>
      <c r="AH80" s="36">
        <v>0.63</v>
      </c>
      <c r="AI80" s="78">
        <v>8.0000000000000004E-4</v>
      </c>
      <c r="AJ80" s="36">
        <v>5.38</v>
      </c>
      <c r="AK80" s="36">
        <v>31</v>
      </c>
      <c r="AL80" s="36">
        <v>44.7</v>
      </c>
      <c r="AM80" s="36">
        <v>3</v>
      </c>
      <c r="AN80" s="36" t="s">
        <v>484</v>
      </c>
    </row>
    <row r="81" spans="1:40" x14ac:dyDescent="0.2">
      <c r="A81" s="33">
        <v>80</v>
      </c>
      <c r="B81" s="36">
        <v>915</v>
      </c>
      <c r="C81" s="36">
        <v>82</v>
      </c>
      <c r="D81" s="75">
        <v>45469</v>
      </c>
      <c r="E81" s="36" t="s">
        <v>238</v>
      </c>
      <c r="F81" s="36" t="s">
        <v>431</v>
      </c>
      <c r="G81" s="36" t="s">
        <v>295</v>
      </c>
      <c r="H81" s="36" t="s">
        <v>554</v>
      </c>
      <c r="I81" s="36" t="s">
        <v>502</v>
      </c>
      <c r="J81" s="36">
        <v>3</v>
      </c>
      <c r="K81" s="36">
        <v>2</v>
      </c>
      <c r="L81" s="36">
        <v>1</v>
      </c>
      <c r="M81" s="36">
        <v>2</v>
      </c>
      <c r="N81" s="36">
        <v>0</v>
      </c>
      <c r="O81" s="36">
        <v>0</v>
      </c>
      <c r="P81" s="36">
        <v>1</v>
      </c>
      <c r="Q81" s="36">
        <v>2</v>
      </c>
      <c r="R81" s="36">
        <v>0</v>
      </c>
      <c r="S81" s="36">
        <v>0</v>
      </c>
      <c r="T81" s="36">
        <v>1</v>
      </c>
      <c r="U81" s="36">
        <v>0</v>
      </c>
      <c r="V81" s="36">
        <v>0.309</v>
      </c>
      <c r="W81" s="36">
        <v>0.433</v>
      </c>
      <c r="X81" s="36">
        <v>0.71199999999999997</v>
      </c>
      <c r="Y81" s="36">
        <v>1.145</v>
      </c>
      <c r="Z81" s="36">
        <v>5</v>
      </c>
      <c r="AA81" s="36">
        <v>0</v>
      </c>
      <c r="AB81" s="36">
        <v>0</v>
      </c>
      <c r="AC81" s="36">
        <v>0</v>
      </c>
      <c r="AD81" s="36">
        <v>0</v>
      </c>
      <c r="AE81" s="36">
        <v>0</v>
      </c>
      <c r="AF81" s="36">
        <v>0.76</v>
      </c>
      <c r="AG81" s="36">
        <v>9.7000000000000003E-2</v>
      </c>
      <c r="AH81" s="36">
        <v>0.72</v>
      </c>
      <c r="AI81" s="78">
        <v>5.0000000000000001E-4</v>
      </c>
      <c r="AJ81" s="36">
        <v>2.38</v>
      </c>
      <c r="AK81" s="36">
        <v>21</v>
      </c>
      <c r="AL81" s="36">
        <v>28.2</v>
      </c>
      <c r="AM81" s="36">
        <v>3</v>
      </c>
      <c r="AN81" s="36" t="s">
        <v>484</v>
      </c>
    </row>
    <row r="82" spans="1:40" x14ac:dyDescent="0.2">
      <c r="A82" s="33">
        <v>81</v>
      </c>
      <c r="B82" s="36">
        <v>916</v>
      </c>
      <c r="C82" s="36">
        <v>83</v>
      </c>
      <c r="D82" s="75">
        <v>45470</v>
      </c>
      <c r="E82" s="36" t="s">
        <v>238</v>
      </c>
      <c r="F82" s="36" t="s">
        <v>431</v>
      </c>
      <c r="G82" s="36" t="s">
        <v>272</v>
      </c>
      <c r="H82" s="36" t="s">
        <v>555</v>
      </c>
      <c r="I82" s="36" t="s">
        <v>483</v>
      </c>
      <c r="J82" s="36">
        <v>4</v>
      </c>
      <c r="K82" s="36">
        <v>4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2</v>
      </c>
      <c r="V82" s="36">
        <v>0.30499999999999999</v>
      </c>
      <c r="W82" s="36">
        <v>0.42799999999999999</v>
      </c>
      <c r="X82" s="36">
        <v>0.70199999999999996</v>
      </c>
      <c r="Y82" s="36">
        <v>1.131</v>
      </c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0.38</v>
      </c>
      <c r="AG82" s="36">
        <v>-3.6999999999999998E-2</v>
      </c>
      <c r="AH82" s="36">
        <v>0.37</v>
      </c>
      <c r="AI82" s="78">
        <v>-2.0000000000000001E-4</v>
      </c>
      <c r="AJ82" s="36">
        <v>-0.9</v>
      </c>
      <c r="AK82" s="36">
        <v>0</v>
      </c>
      <c r="AL82" s="36">
        <v>0</v>
      </c>
      <c r="AM82" s="36">
        <v>3</v>
      </c>
      <c r="AN82" s="36" t="s">
        <v>487</v>
      </c>
    </row>
    <row r="83" spans="1:40" x14ac:dyDescent="0.2">
      <c r="A83" s="33">
        <v>82</v>
      </c>
      <c r="B83" s="36">
        <v>917</v>
      </c>
      <c r="C83" s="36">
        <v>84</v>
      </c>
      <c r="D83" s="75">
        <v>45471</v>
      </c>
      <c r="E83" s="36" t="s">
        <v>238</v>
      </c>
      <c r="F83" s="36" t="s">
        <v>431</v>
      </c>
      <c r="G83" s="36" t="s">
        <v>272</v>
      </c>
      <c r="H83" s="36" t="s">
        <v>556</v>
      </c>
      <c r="I83" s="36" t="s">
        <v>535</v>
      </c>
      <c r="J83" s="36">
        <v>5</v>
      </c>
      <c r="K83" s="36">
        <v>5</v>
      </c>
      <c r="L83" s="36">
        <v>3</v>
      </c>
      <c r="M83" s="36">
        <v>3</v>
      </c>
      <c r="N83" s="36">
        <v>0</v>
      </c>
      <c r="O83" s="36">
        <v>0</v>
      </c>
      <c r="P83" s="36">
        <v>0</v>
      </c>
      <c r="Q83" s="36">
        <v>2</v>
      </c>
      <c r="R83" s="36">
        <v>0</v>
      </c>
      <c r="S83" s="36">
        <v>0</v>
      </c>
      <c r="T83" s="36">
        <v>0</v>
      </c>
      <c r="U83" s="36">
        <v>1</v>
      </c>
      <c r="V83" s="36">
        <v>0.31</v>
      </c>
      <c r="W83" s="36">
        <v>0.43099999999999999</v>
      </c>
      <c r="X83" s="36">
        <v>0.70099999999999996</v>
      </c>
      <c r="Y83" s="36">
        <v>1.131</v>
      </c>
      <c r="Z83" s="36">
        <v>3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0.69</v>
      </c>
      <c r="AG83" s="36">
        <v>9.6000000000000002E-2</v>
      </c>
      <c r="AH83" s="36">
        <v>0.72</v>
      </c>
      <c r="AI83" s="78">
        <v>5.9999999999999995E-4</v>
      </c>
      <c r="AJ83" s="36">
        <v>2.5499999999999998</v>
      </c>
      <c r="AK83" s="36">
        <v>19</v>
      </c>
      <c r="AL83" s="36">
        <v>25.6</v>
      </c>
      <c r="AM83" s="36">
        <v>3</v>
      </c>
      <c r="AN83" s="36" t="s">
        <v>484</v>
      </c>
    </row>
    <row r="84" spans="1:40" x14ac:dyDescent="0.2">
      <c r="A84" s="33">
        <v>83</v>
      </c>
      <c r="B84" s="36">
        <v>918</v>
      </c>
      <c r="C84" s="36">
        <v>85</v>
      </c>
      <c r="D84" s="75">
        <v>45472</v>
      </c>
      <c r="E84" s="36" t="s">
        <v>238</v>
      </c>
      <c r="F84" s="36" t="s">
        <v>431</v>
      </c>
      <c r="G84" s="36" t="s">
        <v>272</v>
      </c>
      <c r="H84" s="36" t="s">
        <v>549</v>
      </c>
      <c r="I84" s="36" t="s">
        <v>483</v>
      </c>
      <c r="J84" s="36">
        <v>4</v>
      </c>
      <c r="K84" s="36">
        <v>3</v>
      </c>
      <c r="L84" s="36">
        <v>0</v>
      </c>
      <c r="M84" s="36">
        <v>2</v>
      </c>
      <c r="N84" s="36">
        <v>0</v>
      </c>
      <c r="O84" s="36">
        <v>0</v>
      </c>
      <c r="P84" s="36">
        <v>0</v>
      </c>
      <c r="Q84" s="36">
        <v>1</v>
      </c>
      <c r="R84" s="36">
        <v>0</v>
      </c>
      <c r="S84" s="36">
        <v>0</v>
      </c>
      <c r="T84" s="36">
        <v>1</v>
      </c>
      <c r="U84" s="36">
        <v>0</v>
      </c>
      <c r="V84" s="36">
        <v>0.313</v>
      </c>
      <c r="W84" s="36">
        <v>0.434</v>
      </c>
      <c r="X84" s="36">
        <v>0.7</v>
      </c>
      <c r="Y84" s="36">
        <v>1.1339999999999999</v>
      </c>
      <c r="Z84" s="36">
        <v>2</v>
      </c>
      <c r="AA84" s="36">
        <v>0</v>
      </c>
      <c r="AB84" s="36">
        <v>0</v>
      </c>
      <c r="AC84" s="36">
        <v>0</v>
      </c>
      <c r="AD84" s="36">
        <v>0</v>
      </c>
      <c r="AE84" s="36">
        <v>1</v>
      </c>
      <c r="AF84" s="36">
        <v>0.87</v>
      </c>
      <c r="AG84" s="36">
        <v>0.11700000000000001</v>
      </c>
      <c r="AH84" s="36">
        <v>0.86</v>
      </c>
      <c r="AI84" s="78">
        <v>6.9999999999999999E-4</v>
      </c>
      <c r="AJ84" s="36">
        <v>1.21</v>
      </c>
      <c r="AK84" s="36">
        <v>10</v>
      </c>
      <c r="AL84" s="36">
        <v>12.5</v>
      </c>
      <c r="AM84" s="36">
        <v>3</v>
      </c>
      <c r="AN84" s="36" t="s">
        <v>487</v>
      </c>
    </row>
    <row r="85" spans="1:40" x14ac:dyDescent="0.2">
      <c r="A85" s="33">
        <v>84</v>
      </c>
      <c r="B85" s="36">
        <v>919</v>
      </c>
      <c r="C85" s="36">
        <v>86</v>
      </c>
      <c r="D85" s="75">
        <v>45473</v>
      </c>
      <c r="E85" s="36" t="s">
        <v>238</v>
      </c>
      <c r="F85" s="36" t="s">
        <v>431</v>
      </c>
      <c r="G85" s="36" t="s">
        <v>272</v>
      </c>
      <c r="H85" s="36" t="s">
        <v>547</v>
      </c>
      <c r="I85" s="36" t="s">
        <v>483</v>
      </c>
      <c r="J85" s="36">
        <v>5</v>
      </c>
      <c r="K85" s="36">
        <v>4</v>
      </c>
      <c r="L85" s="36">
        <v>1</v>
      </c>
      <c r="M85" s="36">
        <v>2</v>
      </c>
      <c r="N85" s="36">
        <v>0</v>
      </c>
      <c r="O85" s="36">
        <v>0</v>
      </c>
      <c r="P85" s="36">
        <v>1</v>
      </c>
      <c r="Q85" s="36">
        <v>2</v>
      </c>
      <c r="R85" s="36">
        <v>0</v>
      </c>
      <c r="S85" s="36">
        <v>0</v>
      </c>
      <c r="T85" s="36">
        <v>0</v>
      </c>
      <c r="U85" s="36">
        <v>2</v>
      </c>
      <c r="V85" s="36">
        <v>0.316</v>
      </c>
      <c r="W85" s="36">
        <v>0.436</v>
      </c>
      <c r="X85" s="36">
        <v>0.70799999999999996</v>
      </c>
      <c r="Y85" s="36">
        <v>1.1439999999999999</v>
      </c>
      <c r="Z85" s="36">
        <v>5</v>
      </c>
      <c r="AA85" s="36">
        <v>0</v>
      </c>
      <c r="AB85" s="36">
        <v>1</v>
      </c>
      <c r="AC85" s="36">
        <v>0</v>
      </c>
      <c r="AD85" s="36">
        <v>0</v>
      </c>
      <c r="AE85" s="36">
        <v>0</v>
      </c>
      <c r="AF85" s="36">
        <v>0.55000000000000004</v>
      </c>
      <c r="AG85" s="36">
        <v>0.151</v>
      </c>
      <c r="AH85" s="36">
        <v>0.56000000000000005</v>
      </c>
      <c r="AI85" s="78">
        <v>8.9999999999999998E-4</v>
      </c>
      <c r="AJ85" s="36">
        <v>1.18</v>
      </c>
      <c r="AK85" s="36">
        <v>21</v>
      </c>
      <c r="AL85" s="36">
        <v>28.2</v>
      </c>
      <c r="AM85" s="36">
        <v>3</v>
      </c>
      <c r="AN85" s="36" t="s">
        <v>487</v>
      </c>
    </row>
    <row r="86" spans="1:40" x14ac:dyDescent="0.2">
      <c r="A86" s="33">
        <v>85</v>
      </c>
      <c r="B86" s="36">
        <v>920</v>
      </c>
      <c r="C86" s="36">
        <v>87</v>
      </c>
      <c r="D86" s="75">
        <v>45475</v>
      </c>
      <c r="E86" s="36" t="s">
        <v>238</v>
      </c>
      <c r="F86" s="39"/>
      <c r="G86" s="36" t="s">
        <v>335</v>
      </c>
      <c r="H86" s="36" t="s">
        <v>506</v>
      </c>
      <c r="I86" s="36" t="s">
        <v>483</v>
      </c>
      <c r="J86" s="36">
        <v>4</v>
      </c>
      <c r="K86" s="36">
        <v>4</v>
      </c>
      <c r="L86" s="36">
        <v>2</v>
      </c>
      <c r="M86" s="36">
        <v>3</v>
      </c>
      <c r="N86" s="36">
        <v>0</v>
      </c>
      <c r="O86" s="36">
        <v>0</v>
      </c>
      <c r="P86" s="36">
        <v>1</v>
      </c>
      <c r="Q86" s="36">
        <v>1</v>
      </c>
      <c r="R86" s="36">
        <v>0</v>
      </c>
      <c r="S86" s="36">
        <v>0</v>
      </c>
      <c r="T86" s="36">
        <v>0</v>
      </c>
      <c r="U86" s="36">
        <v>0</v>
      </c>
      <c r="V86" s="36">
        <v>0.32100000000000001</v>
      </c>
      <c r="W86" s="36">
        <v>0.44</v>
      </c>
      <c r="X86" s="36">
        <v>0.71799999999999997</v>
      </c>
      <c r="Y86" s="36">
        <v>1.1579999999999999</v>
      </c>
      <c r="Z86" s="36">
        <v>6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36">
        <v>0.7</v>
      </c>
      <c r="AG86" s="36">
        <v>0.14000000000000001</v>
      </c>
      <c r="AH86" s="36">
        <v>0.7</v>
      </c>
      <c r="AI86" s="78">
        <v>8.0000000000000004E-4</v>
      </c>
      <c r="AJ86" s="36">
        <v>1.31</v>
      </c>
      <c r="AK86" s="36">
        <v>22</v>
      </c>
      <c r="AL86" s="36">
        <v>27.9</v>
      </c>
      <c r="AM86" s="36">
        <v>3</v>
      </c>
      <c r="AN86" s="36" t="s">
        <v>487</v>
      </c>
    </row>
    <row r="87" spans="1:40" x14ac:dyDescent="0.2">
      <c r="A87" s="33">
        <v>86</v>
      </c>
      <c r="B87" s="36">
        <v>921</v>
      </c>
      <c r="C87" s="36">
        <v>88</v>
      </c>
      <c r="D87" s="75">
        <v>45476</v>
      </c>
      <c r="E87" s="36" t="s">
        <v>238</v>
      </c>
      <c r="F87" s="39"/>
      <c r="G87" s="36" t="s">
        <v>335</v>
      </c>
      <c r="H87" s="36" t="s">
        <v>557</v>
      </c>
      <c r="I87" s="36" t="s">
        <v>483</v>
      </c>
      <c r="J87" s="36">
        <v>4</v>
      </c>
      <c r="K87" s="36">
        <v>3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1</v>
      </c>
      <c r="U87" s="36">
        <v>0</v>
      </c>
      <c r="V87" s="36">
        <v>0.318</v>
      </c>
      <c r="W87" s="36">
        <v>0.438</v>
      </c>
      <c r="X87" s="36">
        <v>0.71099999999999997</v>
      </c>
      <c r="Y87" s="36">
        <v>1.149</v>
      </c>
      <c r="Z87" s="36">
        <v>0</v>
      </c>
      <c r="AA87" s="36">
        <v>1</v>
      </c>
      <c r="AB87" s="36">
        <v>0</v>
      </c>
      <c r="AC87" s="36">
        <v>0</v>
      </c>
      <c r="AD87" s="36">
        <v>0</v>
      </c>
      <c r="AE87" s="36">
        <v>0</v>
      </c>
      <c r="AF87" s="36">
        <v>1.74</v>
      </c>
      <c r="AG87" s="36">
        <v>-0.28000000000000003</v>
      </c>
      <c r="AH87" s="36">
        <v>1.77</v>
      </c>
      <c r="AI87" s="78">
        <v>-1.6999999999999999E-3</v>
      </c>
      <c r="AJ87" s="36">
        <v>-1.49</v>
      </c>
      <c r="AK87" s="36">
        <v>2</v>
      </c>
      <c r="AL87" s="36">
        <v>3</v>
      </c>
      <c r="AM87" s="36">
        <v>3</v>
      </c>
      <c r="AN87" s="36" t="s">
        <v>484</v>
      </c>
    </row>
    <row r="88" spans="1:40" x14ac:dyDescent="0.2">
      <c r="A88" s="33">
        <v>87</v>
      </c>
      <c r="B88" s="36">
        <v>922</v>
      </c>
      <c r="C88" s="36">
        <v>89</v>
      </c>
      <c r="D88" s="75">
        <v>45477</v>
      </c>
      <c r="E88" s="36" t="s">
        <v>238</v>
      </c>
      <c r="F88" s="39"/>
      <c r="G88" s="36" t="s">
        <v>335</v>
      </c>
      <c r="H88" s="36" t="s">
        <v>548</v>
      </c>
      <c r="I88" s="36" t="s">
        <v>483</v>
      </c>
      <c r="J88" s="36">
        <v>4</v>
      </c>
      <c r="K88" s="36">
        <v>4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2</v>
      </c>
      <c r="V88" s="36">
        <v>0.314</v>
      </c>
      <c r="W88" s="36">
        <v>0.433</v>
      </c>
      <c r="X88" s="36">
        <v>0.70199999999999996</v>
      </c>
      <c r="Y88" s="36">
        <v>1.135</v>
      </c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36">
        <v>0.56999999999999995</v>
      </c>
      <c r="AG88" s="36">
        <v>-5.8999999999999997E-2</v>
      </c>
      <c r="AH88" s="36">
        <v>0.57999999999999996</v>
      </c>
      <c r="AI88" s="78">
        <v>-4.0000000000000002E-4</v>
      </c>
      <c r="AJ88" s="36">
        <v>-0.59</v>
      </c>
      <c r="AK88" s="36">
        <v>0</v>
      </c>
      <c r="AL88" s="36">
        <v>0</v>
      </c>
      <c r="AM88" s="36">
        <v>3</v>
      </c>
      <c r="AN88" s="36" t="s">
        <v>487</v>
      </c>
    </row>
    <row r="89" spans="1:40" x14ac:dyDescent="0.2">
      <c r="A89" s="33">
        <v>88</v>
      </c>
      <c r="B89" s="36">
        <v>923</v>
      </c>
      <c r="C89" s="36">
        <v>90</v>
      </c>
      <c r="D89" s="75">
        <v>45478</v>
      </c>
      <c r="E89" s="36" t="s">
        <v>238</v>
      </c>
      <c r="F89" s="39"/>
      <c r="G89" s="36" t="s">
        <v>318</v>
      </c>
      <c r="H89" s="36" t="s">
        <v>558</v>
      </c>
      <c r="I89" s="36" t="s">
        <v>504</v>
      </c>
      <c r="J89" s="36">
        <v>5</v>
      </c>
      <c r="K89" s="36">
        <v>4</v>
      </c>
      <c r="L89" s="36">
        <v>1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1</v>
      </c>
      <c r="U89" s="36">
        <v>1</v>
      </c>
      <c r="V89" s="36">
        <v>0.31</v>
      </c>
      <c r="W89" s="36">
        <v>0.43</v>
      </c>
      <c r="X89" s="36">
        <v>0.69299999999999995</v>
      </c>
      <c r="Y89" s="36">
        <v>1.123</v>
      </c>
      <c r="Z89" s="36">
        <v>0</v>
      </c>
      <c r="AA89" s="36">
        <v>0</v>
      </c>
      <c r="AB89" s="36">
        <v>0</v>
      </c>
      <c r="AC89" s="36">
        <v>0</v>
      </c>
      <c r="AD89" s="36">
        <v>0</v>
      </c>
      <c r="AE89" s="36">
        <v>0</v>
      </c>
      <c r="AF89" s="36">
        <v>1.78</v>
      </c>
      <c r="AG89" s="36">
        <v>-0.124</v>
      </c>
      <c r="AH89" s="36">
        <v>2.2000000000000002</v>
      </c>
      <c r="AI89" s="78">
        <v>-8.9999999999999998E-4</v>
      </c>
      <c r="AJ89" s="36">
        <v>-0.67</v>
      </c>
      <c r="AK89" s="36">
        <v>4</v>
      </c>
      <c r="AL89" s="36">
        <v>6.2</v>
      </c>
      <c r="AM89" s="36">
        <v>3</v>
      </c>
      <c r="AN89" s="36" t="s">
        <v>487</v>
      </c>
    </row>
    <row r="90" spans="1:40" x14ac:dyDescent="0.2">
      <c r="A90" s="33">
        <v>89</v>
      </c>
      <c r="B90" s="36">
        <v>924</v>
      </c>
      <c r="C90" s="36">
        <v>91</v>
      </c>
      <c r="D90" s="75">
        <v>45479</v>
      </c>
      <c r="E90" s="36" t="s">
        <v>238</v>
      </c>
      <c r="F90" s="39"/>
      <c r="G90" s="36" t="s">
        <v>318</v>
      </c>
      <c r="H90" s="36" t="s">
        <v>559</v>
      </c>
      <c r="I90" s="36" t="s">
        <v>502</v>
      </c>
      <c r="J90" s="36">
        <v>5</v>
      </c>
      <c r="K90" s="36">
        <v>5</v>
      </c>
      <c r="L90" s="36">
        <v>2</v>
      </c>
      <c r="M90" s="36">
        <v>2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1</v>
      </c>
      <c r="V90" s="36">
        <v>0.312</v>
      </c>
      <c r="W90" s="36">
        <v>0.43</v>
      </c>
      <c r="X90" s="36">
        <v>0.68799999999999994</v>
      </c>
      <c r="Y90" s="36">
        <v>1.1180000000000001</v>
      </c>
      <c r="Z90" s="36">
        <v>2</v>
      </c>
      <c r="AA90" s="36">
        <v>0</v>
      </c>
      <c r="AB90" s="36">
        <v>0</v>
      </c>
      <c r="AC90" s="36">
        <v>0</v>
      </c>
      <c r="AD90" s="36">
        <v>0</v>
      </c>
      <c r="AE90" s="36">
        <v>0</v>
      </c>
      <c r="AF90" s="36">
        <v>0.46</v>
      </c>
      <c r="AG90" s="36">
        <v>5.2999999999999999E-2</v>
      </c>
      <c r="AH90" s="36">
        <v>0.55000000000000004</v>
      </c>
      <c r="AI90" s="78">
        <v>4.0000000000000002E-4</v>
      </c>
      <c r="AJ90" s="36">
        <v>0.02</v>
      </c>
      <c r="AK90" s="36">
        <v>10</v>
      </c>
      <c r="AL90" s="36">
        <v>12.4</v>
      </c>
      <c r="AM90" s="36">
        <v>3</v>
      </c>
      <c r="AN90" s="36" t="s">
        <v>543</v>
      </c>
    </row>
    <row r="91" spans="1:40" x14ac:dyDescent="0.2">
      <c r="A91" s="33">
        <v>90</v>
      </c>
      <c r="B91" s="36">
        <v>925</v>
      </c>
      <c r="C91" s="36">
        <v>92</v>
      </c>
      <c r="D91" s="75">
        <v>45480</v>
      </c>
      <c r="E91" s="36" t="s">
        <v>238</v>
      </c>
      <c r="F91" s="39"/>
      <c r="G91" s="36" t="s">
        <v>318</v>
      </c>
      <c r="H91" s="36" t="s">
        <v>493</v>
      </c>
      <c r="I91" s="36" t="s">
        <v>483</v>
      </c>
      <c r="J91" s="36">
        <v>4</v>
      </c>
      <c r="K91" s="36">
        <v>4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3</v>
      </c>
      <c r="V91" s="36">
        <v>0.308</v>
      </c>
      <c r="W91" s="36">
        <v>0.42499999999999999</v>
      </c>
      <c r="X91" s="36">
        <v>0.68</v>
      </c>
      <c r="Y91" s="36">
        <v>1.105</v>
      </c>
      <c r="Z91" s="36">
        <v>0</v>
      </c>
      <c r="AA91" s="36">
        <v>0</v>
      </c>
      <c r="AB91" s="36">
        <v>0</v>
      </c>
      <c r="AC91" s="36">
        <v>0</v>
      </c>
      <c r="AD91" s="36">
        <v>0</v>
      </c>
      <c r="AE91" s="36">
        <v>0</v>
      </c>
      <c r="AF91" s="36">
        <v>0.92</v>
      </c>
      <c r="AG91" s="36">
        <v>-0.11899999999999999</v>
      </c>
      <c r="AH91" s="36">
        <v>1.0900000000000001</v>
      </c>
      <c r="AI91" s="78">
        <v>-8.9999999999999998E-4</v>
      </c>
      <c r="AJ91" s="36">
        <v>-0.75</v>
      </c>
      <c r="AK91" s="36">
        <v>0</v>
      </c>
      <c r="AL91" s="36">
        <v>0</v>
      </c>
      <c r="AM91" s="36">
        <v>3</v>
      </c>
      <c r="AN91" s="36" t="s">
        <v>487</v>
      </c>
    </row>
    <row r="92" spans="1:40" x14ac:dyDescent="0.2">
      <c r="A92" s="33">
        <v>91</v>
      </c>
      <c r="B92" s="36">
        <v>926</v>
      </c>
      <c r="C92" s="36">
        <v>93</v>
      </c>
      <c r="D92" s="75">
        <v>45482</v>
      </c>
      <c r="E92" s="36" t="s">
        <v>238</v>
      </c>
      <c r="F92" s="36" t="s">
        <v>431</v>
      </c>
      <c r="G92" s="36" t="s">
        <v>263</v>
      </c>
      <c r="H92" s="36" t="s">
        <v>560</v>
      </c>
      <c r="I92" s="36" t="s">
        <v>483</v>
      </c>
      <c r="J92" s="36">
        <v>4</v>
      </c>
      <c r="K92" s="36">
        <v>3</v>
      </c>
      <c r="L92" s="36">
        <v>0</v>
      </c>
      <c r="M92" s="36">
        <v>1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1</v>
      </c>
      <c r="U92" s="36">
        <v>0</v>
      </c>
      <c r="V92" s="36">
        <v>0.308</v>
      </c>
      <c r="W92" s="36">
        <v>0.42599999999999999</v>
      </c>
      <c r="X92" s="36">
        <v>0.67700000000000005</v>
      </c>
      <c r="Y92" s="36">
        <v>1.103</v>
      </c>
      <c r="Z92" s="36">
        <v>1</v>
      </c>
      <c r="AA92" s="36">
        <v>0</v>
      </c>
      <c r="AB92" s="36">
        <v>0</v>
      </c>
      <c r="AC92" s="36">
        <v>0</v>
      </c>
      <c r="AD92" s="36">
        <v>0</v>
      </c>
      <c r="AE92" s="36">
        <v>0</v>
      </c>
      <c r="AF92" s="36">
        <v>0.75</v>
      </c>
      <c r="AG92" s="36">
        <v>-1.2E-2</v>
      </c>
      <c r="AH92" s="36">
        <v>0.88</v>
      </c>
      <c r="AI92" s="78">
        <v>-1E-4</v>
      </c>
      <c r="AJ92" s="36">
        <v>-0.26</v>
      </c>
      <c r="AK92" s="36">
        <v>5</v>
      </c>
      <c r="AL92" s="36">
        <v>6</v>
      </c>
      <c r="AM92" s="36">
        <v>3</v>
      </c>
      <c r="AN92" s="36" t="s">
        <v>487</v>
      </c>
    </row>
    <row r="93" spans="1:40" x14ac:dyDescent="0.2">
      <c r="A93" s="33">
        <v>92</v>
      </c>
      <c r="B93" s="36">
        <v>927</v>
      </c>
      <c r="C93" s="36">
        <v>94</v>
      </c>
      <c r="D93" s="75">
        <v>45483</v>
      </c>
      <c r="E93" s="36" t="s">
        <v>238</v>
      </c>
      <c r="F93" s="36" t="s">
        <v>431</v>
      </c>
      <c r="G93" s="36" t="s">
        <v>263</v>
      </c>
      <c r="H93" s="36" t="s">
        <v>520</v>
      </c>
      <c r="I93" s="36" t="s">
        <v>483</v>
      </c>
      <c r="J93" s="36">
        <v>4</v>
      </c>
      <c r="K93" s="36">
        <v>4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2</v>
      </c>
      <c r="V93" s="36">
        <v>0.307</v>
      </c>
      <c r="W93" s="36">
        <v>0.42399999999999999</v>
      </c>
      <c r="X93" s="36">
        <v>0.67200000000000004</v>
      </c>
      <c r="Y93" s="36">
        <v>1.0960000000000001</v>
      </c>
      <c r="Z93" s="36">
        <v>1</v>
      </c>
      <c r="AA93" s="36">
        <v>0</v>
      </c>
      <c r="AB93" s="36">
        <v>0</v>
      </c>
      <c r="AC93" s="36">
        <v>0</v>
      </c>
      <c r="AD93" s="36">
        <v>0</v>
      </c>
      <c r="AE93" s="36">
        <v>0</v>
      </c>
      <c r="AF93" s="36">
        <v>0.97</v>
      </c>
      <c r="AG93" s="36">
        <v>-3.3000000000000002E-2</v>
      </c>
      <c r="AH93" s="36">
        <v>1.17</v>
      </c>
      <c r="AI93" s="78">
        <v>-2.0000000000000001E-4</v>
      </c>
      <c r="AJ93" s="36">
        <v>-0.35</v>
      </c>
      <c r="AK93" s="36">
        <v>3</v>
      </c>
      <c r="AL93" s="36">
        <v>3</v>
      </c>
      <c r="AM93" s="36">
        <v>3</v>
      </c>
      <c r="AN93" s="36" t="s">
        <v>487</v>
      </c>
    </row>
    <row r="94" spans="1:40" x14ac:dyDescent="0.2">
      <c r="A94" s="33">
        <v>93</v>
      </c>
      <c r="B94" s="36">
        <v>928</v>
      </c>
      <c r="C94" s="36">
        <v>95</v>
      </c>
      <c r="D94" s="75">
        <v>45484</v>
      </c>
      <c r="E94" s="36" t="s">
        <v>238</v>
      </c>
      <c r="F94" s="36" t="s">
        <v>431</v>
      </c>
      <c r="G94" s="36" t="s">
        <v>263</v>
      </c>
      <c r="H94" s="36" t="s">
        <v>506</v>
      </c>
      <c r="I94" s="36" t="s">
        <v>483</v>
      </c>
      <c r="J94" s="36">
        <v>5</v>
      </c>
      <c r="K94" s="36">
        <v>4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1</v>
      </c>
      <c r="U94" s="36">
        <v>1</v>
      </c>
      <c r="V94" s="36">
        <v>0.30399999999999999</v>
      </c>
      <c r="W94" s="36">
        <v>0.42199999999999999</v>
      </c>
      <c r="X94" s="36">
        <v>0.66400000000000003</v>
      </c>
      <c r="Y94" s="36">
        <v>1.085</v>
      </c>
      <c r="Z94" s="36">
        <v>0</v>
      </c>
      <c r="AA94" s="36">
        <v>0</v>
      </c>
      <c r="AB94" s="36">
        <v>0</v>
      </c>
      <c r="AC94" s="36">
        <v>0</v>
      </c>
      <c r="AD94" s="36">
        <v>0</v>
      </c>
      <c r="AE94" s="36">
        <v>0</v>
      </c>
      <c r="AF94" s="36">
        <v>1.87</v>
      </c>
      <c r="AG94" s="36">
        <v>-0.16800000000000001</v>
      </c>
      <c r="AH94" s="36">
        <v>2.21</v>
      </c>
      <c r="AI94" s="78">
        <v>-1.1999999999999999E-3</v>
      </c>
      <c r="AJ94" s="36">
        <v>-1.25</v>
      </c>
      <c r="AK94" s="36">
        <v>2</v>
      </c>
      <c r="AL94" s="36">
        <v>3</v>
      </c>
      <c r="AM94" s="36">
        <v>3</v>
      </c>
      <c r="AN94" s="36" t="s">
        <v>487</v>
      </c>
    </row>
    <row r="95" spans="1:40" x14ac:dyDescent="0.2">
      <c r="A95" s="33">
        <v>94</v>
      </c>
      <c r="B95" s="36">
        <v>929</v>
      </c>
      <c r="C95" s="36">
        <v>96</v>
      </c>
      <c r="D95" s="75">
        <v>45485</v>
      </c>
      <c r="E95" s="36" t="s">
        <v>238</v>
      </c>
      <c r="F95" s="36" t="s">
        <v>431</v>
      </c>
      <c r="G95" s="36" t="s">
        <v>276</v>
      </c>
      <c r="H95" s="36" t="s">
        <v>536</v>
      </c>
      <c r="I95" s="36" t="s">
        <v>483</v>
      </c>
      <c r="J95" s="36">
        <v>5</v>
      </c>
      <c r="K95" s="36">
        <v>1</v>
      </c>
      <c r="L95" s="36">
        <v>1</v>
      </c>
      <c r="M95" s="36">
        <v>1</v>
      </c>
      <c r="N95" s="36">
        <v>0</v>
      </c>
      <c r="O95" s="36">
        <v>0</v>
      </c>
      <c r="P95" s="36">
        <v>1</v>
      </c>
      <c r="Q95" s="36">
        <v>1</v>
      </c>
      <c r="R95" s="36">
        <v>0</v>
      </c>
      <c r="S95" s="36">
        <v>0</v>
      </c>
      <c r="T95" s="36">
        <v>4</v>
      </c>
      <c r="U95" s="36">
        <v>0</v>
      </c>
      <c r="V95" s="36">
        <v>0.30599999999999999</v>
      </c>
      <c r="W95" s="36">
        <v>0.42899999999999999</v>
      </c>
      <c r="X95" s="36">
        <v>0.67400000000000004</v>
      </c>
      <c r="Y95" s="36">
        <v>1.1020000000000001</v>
      </c>
      <c r="Z95" s="36">
        <v>4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36">
        <v>0.56999999999999995</v>
      </c>
      <c r="AG95" s="36">
        <v>0.17</v>
      </c>
      <c r="AH95" s="36">
        <v>0.99</v>
      </c>
      <c r="AI95" s="78">
        <v>1.8E-3</v>
      </c>
      <c r="AJ95" s="36">
        <v>2.0699999999999998</v>
      </c>
      <c r="AK95" s="36">
        <v>22</v>
      </c>
      <c r="AL95" s="36">
        <v>30.7</v>
      </c>
      <c r="AM95" s="36">
        <v>3</v>
      </c>
      <c r="AN95" s="36" t="s">
        <v>484</v>
      </c>
    </row>
    <row r="96" spans="1:40" x14ac:dyDescent="0.2">
      <c r="A96" s="33">
        <v>95</v>
      </c>
      <c r="B96" s="36">
        <v>930</v>
      </c>
      <c r="C96" s="36">
        <v>97</v>
      </c>
      <c r="D96" s="75">
        <v>45486</v>
      </c>
      <c r="E96" s="36" t="s">
        <v>238</v>
      </c>
      <c r="F96" s="36" t="s">
        <v>431</v>
      </c>
      <c r="G96" s="36" t="s">
        <v>276</v>
      </c>
      <c r="H96" s="36" t="s">
        <v>531</v>
      </c>
      <c r="I96" s="36" t="s">
        <v>483</v>
      </c>
      <c r="J96" s="36">
        <v>5</v>
      </c>
      <c r="K96" s="36">
        <v>4</v>
      </c>
      <c r="L96" s="36">
        <v>2</v>
      </c>
      <c r="M96" s="36">
        <v>2</v>
      </c>
      <c r="N96" s="36">
        <v>1</v>
      </c>
      <c r="O96" s="36">
        <v>0</v>
      </c>
      <c r="P96" s="36">
        <v>1</v>
      </c>
      <c r="Q96" s="36">
        <v>1</v>
      </c>
      <c r="R96" s="36">
        <v>0</v>
      </c>
      <c r="S96" s="36">
        <v>0</v>
      </c>
      <c r="T96" s="36">
        <v>1</v>
      </c>
      <c r="U96" s="36">
        <v>2</v>
      </c>
      <c r="V96" s="36">
        <v>0.308</v>
      </c>
      <c r="W96" s="36">
        <v>0.43099999999999999</v>
      </c>
      <c r="X96" s="36">
        <v>0.68300000000000005</v>
      </c>
      <c r="Y96" s="36">
        <v>1.1140000000000001</v>
      </c>
      <c r="Z96" s="36">
        <v>6</v>
      </c>
      <c r="AA96" s="36">
        <v>0</v>
      </c>
      <c r="AB96" s="36">
        <v>0</v>
      </c>
      <c r="AC96" s="36">
        <v>0</v>
      </c>
      <c r="AD96" s="36">
        <v>0</v>
      </c>
      <c r="AE96" s="36">
        <v>0</v>
      </c>
      <c r="AF96" s="36">
        <v>0.35</v>
      </c>
      <c r="AG96" s="36">
        <v>0.09</v>
      </c>
      <c r="AH96" s="36">
        <v>0.62</v>
      </c>
      <c r="AI96" s="78">
        <v>1E-3</v>
      </c>
      <c r="AJ96" s="36">
        <v>1.3</v>
      </c>
      <c r="AK96" s="36">
        <v>23</v>
      </c>
      <c r="AL96" s="36">
        <v>30.9</v>
      </c>
      <c r="AM96" s="36">
        <v>3</v>
      </c>
      <c r="AN96" s="36" t="s">
        <v>543</v>
      </c>
    </row>
    <row r="97" spans="1:40" x14ac:dyDescent="0.2">
      <c r="A97" s="33">
        <v>96</v>
      </c>
      <c r="B97" s="36">
        <v>931</v>
      </c>
      <c r="C97" s="36">
        <v>98</v>
      </c>
      <c r="D97" s="75">
        <v>45487</v>
      </c>
      <c r="E97" s="36" t="s">
        <v>238</v>
      </c>
      <c r="F97" s="36" t="s">
        <v>431</v>
      </c>
      <c r="G97" s="36" t="s">
        <v>276</v>
      </c>
      <c r="H97" s="36" t="s">
        <v>561</v>
      </c>
      <c r="I97" s="36" t="s">
        <v>483</v>
      </c>
      <c r="J97" s="36">
        <v>5</v>
      </c>
      <c r="K97" s="36">
        <v>2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2</v>
      </c>
      <c r="U97" s="36">
        <v>1</v>
      </c>
      <c r="V97" s="36">
        <v>0.30599999999999999</v>
      </c>
      <c r="W97" s="36">
        <v>0.433</v>
      </c>
      <c r="X97" s="36">
        <v>0.67900000000000005</v>
      </c>
      <c r="Y97" s="36">
        <v>1.1120000000000001</v>
      </c>
      <c r="Z97" s="36">
        <v>0</v>
      </c>
      <c r="AA97" s="36">
        <v>0</v>
      </c>
      <c r="AB97" s="36">
        <v>1</v>
      </c>
      <c r="AC97" s="36">
        <v>0</v>
      </c>
      <c r="AD97" s="36">
        <v>0</v>
      </c>
      <c r="AE97" s="36">
        <v>0</v>
      </c>
      <c r="AF97" s="36">
        <v>0.56999999999999995</v>
      </c>
      <c r="AG97" s="36">
        <v>4.8000000000000001E-2</v>
      </c>
      <c r="AH97" s="36">
        <v>1.05</v>
      </c>
      <c r="AI97" s="78">
        <v>5.0000000000000001E-4</v>
      </c>
      <c r="AJ97" s="36">
        <v>0.2</v>
      </c>
      <c r="AK97" s="36">
        <v>6</v>
      </c>
      <c r="AL97" s="36">
        <v>9</v>
      </c>
      <c r="AM97" s="36">
        <v>3</v>
      </c>
      <c r="AN97" s="36" t="s">
        <v>487</v>
      </c>
    </row>
    <row r="98" spans="1:40" x14ac:dyDescent="0.2">
      <c r="A98" s="33">
        <v>97</v>
      </c>
      <c r="B98" s="36">
        <v>932</v>
      </c>
      <c r="C98" s="36">
        <v>99</v>
      </c>
      <c r="D98" s="75">
        <v>45492</v>
      </c>
      <c r="E98" s="36" t="s">
        <v>238</v>
      </c>
      <c r="F98" s="39"/>
      <c r="G98" s="36" t="s">
        <v>263</v>
      </c>
      <c r="H98" s="36" t="s">
        <v>531</v>
      </c>
      <c r="I98" s="36" t="s">
        <v>483</v>
      </c>
      <c r="J98" s="36">
        <v>5</v>
      </c>
      <c r="K98" s="36">
        <v>4</v>
      </c>
      <c r="L98" s="36">
        <v>1</v>
      </c>
      <c r="M98" s="36">
        <v>2</v>
      </c>
      <c r="N98" s="36">
        <v>0</v>
      </c>
      <c r="O98" s="36">
        <v>0</v>
      </c>
      <c r="P98" s="36">
        <v>0</v>
      </c>
      <c r="Q98" s="36">
        <v>1</v>
      </c>
      <c r="R98" s="36">
        <v>0</v>
      </c>
      <c r="S98" s="36">
        <v>0</v>
      </c>
      <c r="T98" s="36">
        <v>1</v>
      </c>
      <c r="U98" s="36">
        <v>1</v>
      </c>
      <c r="V98" s="36">
        <v>0.308</v>
      </c>
      <c r="W98" s="36">
        <v>0.435</v>
      </c>
      <c r="X98" s="36">
        <v>0.67700000000000005</v>
      </c>
      <c r="Y98" s="36">
        <v>1.1120000000000001</v>
      </c>
      <c r="Z98" s="36">
        <v>2</v>
      </c>
      <c r="AA98" s="36">
        <v>0</v>
      </c>
      <c r="AB98" s="36">
        <v>0</v>
      </c>
      <c r="AC98" s="36">
        <v>0</v>
      </c>
      <c r="AD98" s="36">
        <v>0</v>
      </c>
      <c r="AE98" s="36">
        <v>0</v>
      </c>
      <c r="AF98" s="36">
        <v>0.71</v>
      </c>
      <c r="AG98" s="36">
        <v>0.13200000000000001</v>
      </c>
      <c r="AH98" s="36">
        <v>0.94</v>
      </c>
      <c r="AI98" s="78">
        <v>1E-3</v>
      </c>
      <c r="AJ98" s="36">
        <v>1.81</v>
      </c>
      <c r="AK98" s="36">
        <v>12</v>
      </c>
      <c r="AL98" s="36">
        <v>15.7</v>
      </c>
      <c r="AM98" s="36">
        <v>3</v>
      </c>
      <c r="AN98" s="36" t="s">
        <v>487</v>
      </c>
    </row>
    <row r="99" spans="1:40" x14ac:dyDescent="0.2">
      <c r="A99" s="33">
        <v>98</v>
      </c>
      <c r="B99" s="36">
        <v>933</v>
      </c>
      <c r="C99" s="36">
        <v>100</v>
      </c>
      <c r="D99" s="75">
        <v>45493</v>
      </c>
      <c r="E99" s="36" t="s">
        <v>238</v>
      </c>
      <c r="F99" s="39"/>
      <c r="G99" s="36" t="s">
        <v>263</v>
      </c>
      <c r="H99" s="36" t="s">
        <v>562</v>
      </c>
      <c r="I99" s="36" t="s">
        <v>535</v>
      </c>
      <c r="J99" s="36">
        <v>3</v>
      </c>
      <c r="K99" s="36">
        <v>2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1</v>
      </c>
      <c r="U99" s="36">
        <v>1</v>
      </c>
      <c r="V99" s="36">
        <v>0.307</v>
      </c>
      <c r="W99" s="36">
        <v>0.434</v>
      </c>
      <c r="X99" s="36">
        <v>0.67300000000000004</v>
      </c>
      <c r="Y99" s="36">
        <v>1.107</v>
      </c>
      <c r="Z99" s="36">
        <v>0</v>
      </c>
      <c r="AA99" s="36">
        <v>0</v>
      </c>
      <c r="AB99" s="36">
        <v>0</v>
      </c>
      <c r="AC99" s="36">
        <v>0</v>
      </c>
      <c r="AD99" s="36">
        <v>0</v>
      </c>
      <c r="AE99" s="36">
        <v>0</v>
      </c>
      <c r="AF99" s="36">
        <v>0.73</v>
      </c>
      <c r="AG99" s="36">
        <v>-2.5999999999999999E-2</v>
      </c>
      <c r="AH99" s="36">
        <v>0.91</v>
      </c>
      <c r="AI99" s="78">
        <v>-2.0000000000000001E-4</v>
      </c>
      <c r="AJ99" s="36">
        <v>-0.43</v>
      </c>
      <c r="AK99" s="36">
        <v>2</v>
      </c>
      <c r="AL99" s="36">
        <v>3</v>
      </c>
      <c r="AM99" s="36">
        <v>3</v>
      </c>
      <c r="AN99" s="36" t="s">
        <v>543</v>
      </c>
    </row>
    <row r="100" spans="1:40" x14ac:dyDescent="0.2">
      <c r="A100" s="33">
        <v>99</v>
      </c>
      <c r="B100" s="36">
        <v>934</v>
      </c>
      <c r="C100" s="36">
        <v>101</v>
      </c>
      <c r="D100" s="75">
        <v>45494</v>
      </c>
      <c r="E100" s="36" t="s">
        <v>238</v>
      </c>
      <c r="F100" s="39"/>
      <c r="G100" s="36" t="s">
        <v>263</v>
      </c>
      <c r="H100" s="36" t="s">
        <v>563</v>
      </c>
      <c r="I100" s="36" t="s">
        <v>483</v>
      </c>
      <c r="J100" s="36">
        <v>5</v>
      </c>
      <c r="K100" s="36">
        <v>4</v>
      </c>
      <c r="L100" s="36">
        <v>1</v>
      </c>
      <c r="M100" s="36">
        <v>2</v>
      </c>
      <c r="N100" s="36">
        <v>0</v>
      </c>
      <c r="O100" s="36">
        <v>0</v>
      </c>
      <c r="P100" s="36">
        <v>1</v>
      </c>
      <c r="Q100" s="36">
        <v>3</v>
      </c>
      <c r="R100" s="36">
        <v>0</v>
      </c>
      <c r="S100" s="36">
        <v>0</v>
      </c>
      <c r="T100" s="36">
        <v>1</v>
      </c>
      <c r="U100" s="36">
        <v>0</v>
      </c>
      <c r="V100" s="36">
        <v>0.309</v>
      </c>
      <c r="W100" s="36">
        <v>0.436</v>
      </c>
      <c r="X100" s="36">
        <v>0.68</v>
      </c>
      <c r="Y100" s="36">
        <v>1.1160000000000001</v>
      </c>
      <c r="Z100" s="36">
        <v>5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36">
        <v>1.41</v>
      </c>
      <c r="AG100" s="36">
        <v>0.11700000000000001</v>
      </c>
      <c r="AH100" s="36">
        <v>1.79</v>
      </c>
      <c r="AI100" s="78">
        <v>8.9999999999999998E-4</v>
      </c>
      <c r="AJ100" s="36">
        <v>2.65</v>
      </c>
      <c r="AK100" s="36">
        <v>23</v>
      </c>
      <c r="AL100" s="36">
        <v>31.7</v>
      </c>
      <c r="AM100" s="36">
        <v>3</v>
      </c>
      <c r="AN100" s="36" t="s">
        <v>487</v>
      </c>
    </row>
    <row r="101" spans="1:40" x14ac:dyDescent="0.2">
      <c r="A101" s="33">
        <v>100</v>
      </c>
      <c r="B101" s="36">
        <v>935</v>
      </c>
      <c r="C101" s="36">
        <v>102</v>
      </c>
      <c r="D101" s="75">
        <v>45495</v>
      </c>
      <c r="E101" s="36" t="s">
        <v>238</v>
      </c>
      <c r="F101" s="39"/>
      <c r="G101" s="36" t="s">
        <v>263</v>
      </c>
      <c r="H101" s="36" t="s">
        <v>564</v>
      </c>
      <c r="I101" s="36" t="s">
        <v>483</v>
      </c>
      <c r="J101" s="36">
        <v>5</v>
      </c>
      <c r="K101" s="36">
        <v>5</v>
      </c>
      <c r="L101" s="36">
        <v>1</v>
      </c>
      <c r="M101" s="36">
        <v>2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1</v>
      </c>
      <c r="V101" s="36">
        <v>0.31</v>
      </c>
      <c r="W101" s="36">
        <v>0.435</v>
      </c>
      <c r="X101" s="36">
        <v>0.67600000000000005</v>
      </c>
      <c r="Y101" s="36">
        <v>1.111</v>
      </c>
      <c r="Z101" s="36">
        <v>2</v>
      </c>
      <c r="AA101" s="36">
        <v>0</v>
      </c>
      <c r="AB101" s="36">
        <v>0</v>
      </c>
      <c r="AC101" s="36">
        <v>0</v>
      </c>
      <c r="AD101" s="36">
        <v>0</v>
      </c>
      <c r="AE101" s="36">
        <v>0</v>
      </c>
      <c r="AF101" s="36">
        <v>0.27</v>
      </c>
      <c r="AG101" s="36">
        <v>3.0000000000000001E-3</v>
      </c>
      <c r="AH101" s="36">
        <v>0.36</v>
      </c>
      <c r="AI101" s="78">
        <v>0</v>
      </c>
      <c r="AJ101" s="36">
        <v>-0.18</v>
      </c>
      <c r="AK101" s="36">
        <v>8</v>
      </c>
      <c r="AL101" s="36">
        <v>9.1999999999999993</v>
      </c>
      <c r="AM101" s="36">
        <v>3</v>
      </c>
      <c r="AN101" s="36" t="s">
        <v>487</v>
      </c>
    </row>
    <row r="102" spans="1:40" x14ac:dyDescent="0.2">
      <c r="A102" s="33">
        <v>101</v>
      </c>
      <c r="B102" s="36">
        <v>936</v>
      </c>
      <c r="C102" s="36">
        <v>103</v>
      </c>
      <c r="D102" s="75">
        <v>45496</v>
      </c>
      <c r="E102" s="36" t="s">
        <v>238</v>
      </c>
      <c r="F102" s="39"/>
      <c r="G102" s="36" t="s">
        <v>295</v>
      </c>
      <c r="H102" s="36" t="s">
        <v>557</v>
      </c>
      <c r="I102" s="36" t="s">
        <v>483</v>
      </c>
      <c r="J102" s="36">
        <v>5</v>
      </c>
      <c r="K102" s="36">
        <v>1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4</v>
      </c>
      <c r="U102" s="36">
        <v>1</v>
      </c>
      <c r="V102" s="36">
        <v>0.309</v>
      </c>
      <c r="W102" s="36">
        <v>0.439</v>
      </c>
      <c r="X102" s="36">
        <v>0.67400000000000004</v>
      </c>
      <c r="Y102" s="36">
        <v>1.1140000000000001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1</v>
      </c>
      <c r="AF102" s="36">
        <v>1.79</v>
      </c>
      <c r="AG102" s="36">
        <v>-2.1999999999999999E-2</v>
      </c>
      <c r="AH102" s="36">
        <v>2.2599999999999998</v>
      </c>
      <c r="AI102" s="78">
        <v>-2.0000000000000001E-4</v>
      </c>
      <c r="AJ102" s="36">
        <v>0.45</v>
      </c>
      <c r="AK102" s="36">
        <v>8</v>
      </c>
      <c r="AL102" s="36">
        <v>12</v>
      </c>
      <c r="AM102" s="36">
        <v>3</v>
      </c>
      <c r="AN102" s="36" t="s">
        <v>484</v>
      </c>
    </row>
    <row r="103" spans="1:40" x14ac:dyDescent="0.2">
      <c r="A103" s="33">
        <v>102</v>
      </c>
      <c r="B103" s="36">
        <v>937</v>
      </c>
      <c r="C103" s="36">
        <v>104</v>
      </c>
      <c r="D103" s="75">
        <v>45497</v>
      </c>
      <c r="E103" s="36" t="s">
        <v>238</v>
      </c>
      <c r="F103" s="39"/>
      <c r="G103" s="36" t="s">
        <v>295</v>
      </c>
      <c r="H103" s="36" t="s">
        <v>565</v>
      </c>
      <c r="I103" s="36" t="s">
        <v>535</v>
      </c>
      <c r="J103" s="36">
        <v>4</v>
      </c>
      <c r="K103" s="36">
        <v>3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1</v>
      </c>
      <c r="V103" s="36">
        <v>0.307</v>
      </c>
      <c r="W103" s="36">
        <v>0.438</v>
      </c>
      <c r="X103" s="36">
        <v>0.66900000000000004</v>
      </c>
      <c r="Y103" s="36">
        <v>1.1060000000000001</v>
      </c>
      <c r="Z103" s="36">
        <v>0</v>
      </c>
      <c r="AA103" s="36">
        <v>0</v>
      </c>
      <c r="AB103" s="36">
        <v>1</v>
      </c>
      <c r="AC103" s="36">
        <v>0</v>
      </c>
      <c r="AD103" s="36">
        <v>0</v>
      </c>
      <c r="AE103" s="36">
        <v>0</v>
      </c>
      <c r="AF103" s="36">
        <v>0.74</v>
      </c>
      <c r="AG103" s="36">
        <v>-3.3000000000000002E-2</v>
      </c>
      <c r="AH103" s="36">
        <v>0.93</v>
      </c>
      <c r="AI103" s="78">
        <v>-2.9999999999999997E-4</v>
      </c>
      <c r="AJ103" s="36">
        <v>-0.5</v>
      </c>
      <c r="AK103" s="36">
        <v>2</v>
      </c>
      <c r="AL103" s="36">
        <v>3</v>
      </c>
      <c r="AM103" s="36">
        <v>3</v>
      </c>
      <c r="AN103" s="36" t="s">
        <v>484</v>
      </c>
    </row>
    <row r="104" spans="1:40" x14ac:dyDescent="0.2">
      <c r="A104" s="33">
        <v>103</v>
      </c>
      <c r="B104" s="36">
        <v>938</v>
      </c>
      <c r="C104" s="36">
        <v>105</v>
      </c>
      <c r="D104" s="75">
        <v>45499</v>
      </c>
      <c r="E104" s="36" t="s">
        <v>238</v>
      </c>
      <c r="F104" s="36" t="s">
        <v>431</v>
      </c>
      <c r="G104" s="36" t="s">
        <v>318</v>
      </c>
      <c r="H104" s="36" t="s">
        <v>553</v>
      </c>
      <c r="I104" s="36" t="s">
        <v>483</v>
      </c>
      <c r="J104" s="36">
        <v>5</v>
      </c>
      <c r="K104" s="36">
        <v>4</v>
      </c>
      <c r="L104" s="36">
        <v>1</v>
      </c>
      <c r="M104" s="36">
        <v>1</v>
      </c>
      <c r="N104" s="36">
        <v>0</v>
      </c>
      <c r="O104" s="36">
        <v>0</v>
      </c>
      <c r="P104" s="36">
        <v>1</v>
      </c>
      <c r="Q104" s="36">
        <v>3</v>
      </c>
      <c r="R104" s="36">
        <v>0</v>
      </c>
      <c r="S104" s="36">
        <v>0</v>
      </c>
      <c r="T104" s="36">
        <v>1</v>
      </c>
      <c r="U104" s="36">
        <v>1</v>
      </c>
      <c r="V104" s="36">
        <v>0.30599999999999999</v>
      </c>
      <c r="W104" s="36">
        <v>0.437</v>
      </c>
      <c r="X104" s="36">
        <v>0.67200000000000004</v>
      </c>
      <c r="Y104" s="36">
        <v>1.109</v>
      </c>
      <c r="Z104" s="36">
        <v>4</v>
      </c>
      <c r="AA104" s="36">
        <v>1</v>
      </c>
      <c r="AB104" s="36">
        <v>0</v>
      </c>
      <c r="AC104" s="36">
        <v>0</v>
      </c>
      <c r="AD104" s="36">
        <v>0</v>
      </c>
      <c r="AE104" s="36">
        <v>0</v>
      </c>
      <c r="AF104" s="36">
        <v>1.62</v>
      </c>
      <c r="AG104" s="36">
        <v>0.29899999999999999</v>
      </c>
      <c r="AH104" s="36">
        <v>2.38</v>
      </c>
      <c r="AI104" s="78">
        <v>2.5999999999999999E-3</v>
      </c>
      <c r="AJ104" s="36">
        <v>1.45</v>
      </c>
      <c r="AK104" s="36">
        <v>20</v>
      </c>
      <c r="AL104" s="36">
        <v>28.7</v>
      </c>
      <c r="AM104" s="36">
        <v>3</v>
      </c>
      <c r="AN104" s="36" t="s">
        <v>487</v>
      </c>
    </row>
    <row r="105" spans="1:40" x14ac:dyDescent="0.2">
      <c r="A105" s="33">
        <v>104</v>
      </c>
      <c r="B105" s="36">
        <v>939</v>
      </c>
      <c r="C105" s="36">
        <v>106</v>
      </c>
      <c r="D105" s="75">
        <v>45500</v>
      </c>
      <c r="E105" s="36" t="s">
        <v>238</v>
      </c>
      <c r="F105" s="36" t="s">
        <v>431</v>
      </c>
      <c r="G105" s="36" t="s">
        <v>318</v>
      </c>
      <c r="H105" s="36" t="s">
        <v>566</v>
      </c>
      <c r="I105" s="36" t="s">
        <v>504</v>
      </c>
      <c r="J105" s="36">
        <v>6</v>
      </c>
      <c r="K105" s="36">
        <v>4</v>
      </c>
      <c r="L105" s="36">
        <v>3</v>
      </c>
      <c r="M105" s="36">
        <v>4</v>
      </c>
      <c r="N105" s="36">
        <v>1</v>
      </c>
      <c r="O105" s="36">
        <v>0</v>
      </c>
      <c r="P105" s="36">
        <v>1</v>
      </c>
      <c r="Q105" s="36">
        <v>3</v>
      </c>
      <c r="R105" s="36">
        <v>0</v>
      </c>
      <c r="S105" s="36">
        <v>0</v>
      </c>
      <c r="T105" s="36">
        <v>2</v>
      </c>
      <c r="U105" s="36">
        <v>0</v>
      </c>
      <c r="V105" s="36">
        <v>0.314</v>
      </c>
      <c r="W105" s="36">
        <v>0.44500000000000001</v>
      </c>
      <c r="X105" s="36">
        <v>0.68600000000000005</v>
      </c>
      <c r="Y105" s="36">
        <v>1.131</v>
      </c>
      <c r="Z105" s="36">
        <v>8</v>
      </c>
      <c r="AA105" s="36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2.48</v>
      </c>
      <c r="AG105" s="36">
        <v>0.315</v>
      </c>
      <c r="AH105" s="36">
        <v>3.97</v>
      </c>
      <c r="AI105" s="78">
        <v>3.0000000000000001E-3</v>
      </c>
      <c r="AJ105" s="36">
        <v>3.03</v>
      </c>
      <c r="AK105" s="36">
        <v>37</v>
      </c>
      <c r="AL105" s="36">
        <v>50.1</v>
      </c>
      <c r="AM105" s="36">
        <v>3</v>
      </c>
      <c r="AN105" s="36" t="s">
        <v>487</v>
      </c>
    </row>
    <row r="106" spans="1:40" x14ac:dyDescent="0.2">
      <c r="A106" s="33">
        <v>105</v>
      </c>
      <c r="B106" s="36">
        <v>940</v>
      </c>
      <c r="C106" s="36">
        <v>107</v>
      </c>
      <c r="D106" s="75">
        <v>45501</v>
      </c>
      <c r="E106" s="36" t="s">
        <v>238</v>
      </c>
      <c r="F106" s="36" t="s">
        <v>431</v>
      </c>
      <c r="G106" s="36" t="s">
        <v>318</v>
      </c>
      <c r="H106" s="36" t="s">
        <v>501</v>
      </c>
      <c r="I106" s="36" t="s">
        <v>483</v>
      </c>
      <c r="J106" s="36">
        <v>5</v>
      </c>
      <c r="K106" s="36">
        <v>3</v>
      </c>
      <c r="L106" s="36">
        <v>1</v>
      </c>
      <c r="M106" s="36">
        <v>1</v>
      </c>
      <c r="N106" s="36">
        <v>0</v>
      </c>
      <c r="O106" s="36">
        <v>0</v>
      </c>
      <c r="P106" s="36">
        <v>0</v>
      </c>
      <c r="Q106" s="36">
        <v>1</v>
      </c>
      <c r="R106" s="36">
        <v>0</v>
      </c>
      <c r="S106" s="36">
        <v>0</v>
      </c>
      <c r="T106" s="36">
        <v>2</v>
      </c>
      <c r="U106" s="36">
        <v>0</v>
      </c>
      <c r="V106" s="36">
        <v>0.314</v>
      </c>
      <c r="W106" s="36">
        <v>0.44600000000000001</v>
      </c>
      <c r="X106" s="36">
        <v>0.68400000000000005</v>
      </c>
      <c r="Y106" s="36">
        <v>1.1299999999999999</v>
      </c>
      <c r="Z106" s="36">
        <v>1</v>
      </c>
      <c r="AA106" s="36">
        <v>0</v>
      </c>
      <c r="AB106" s="36">
        <v>0</v>
      </c>
      <c r="AC106" s="36">
        <v>0</v>
      </c>
      <c r="AD106" s="36">
        <v>0</v>
      </c>
      <c r="AE106" s="36">
        <v>0</v>
      </c>
      <c r="AF106" s="36">
        <v>0.85</v>
      </c>
      <c r="AG106" s="36">
        <v>8.4000000000000005E-2</v>
      </c>
      <c r="AH106" s="36">
        <v>1.31</v>
      </c>
      <c r="AI106" s="78">
        <v>8.0000000000000004E-4</v>
      </c>
      <c r="AJ106" s="36">
        <v>1.25</v>
      </c>
      <c r="AK106" s="36">
        <v>11</v>
      </c>
      <c r="AL106" s="36">
        <v>15.7</v>
      </c>
      <c r="AM106" s="36">
        <v>3</v>
      </c>
      <c r="AN106" s="36" t="s">
        <v>487</v>
      </c>
    </row>
    <row r="107" spans="1:40" x14ac:dyDescent="0.2">
      <c r="A107" s="33">
        <v>106</v>
      </c>
      <c r="B107" s="36">
        <v>941</v>
      </c>
      <c r="C107" s="36">
        <v>108</v>
      </c>
      <c r="D107" s="75">
        <v>45502</v>
      </c>
      <c r="E107" s="36" t="s">
        <v>238</v>
      </c>
      <c r="F107" s="36" t="s">
        <v>431</v>
      </c>
      <c r="G107" s="36" t="s">
        <v>363</v>
      </c>
      <c r="H107" s="36" t="s">
        <v>559</v>
      </c>
      <c r="I107" s="36" t="s">
        <v>535</v>
      </c>
      <c r="J107" s="36">
        <v>5</v>
      </c>
      <c r="K107" s="36">
        <v>5</v>
      </c>
      <c r="L107" s="36">
        <v>2</v>
      </c>
      <c r="M107" s="36">
        <v>2</v>
      </c>
      <c r="N107" s="36">
        <v>0</v>
      </c>
      <c r="O107" s="36">
        <v>0</v>
      </c>
      <c r="P107" s="36">
        <v>2</v>
      </c>
      <c r="Q107" s="36">
        <v>3</v>
      </c>
      <c r="R107" s="36">
        <v>0</v>
      </c>
      <c r="S107" s="36">
        <v>0</v>
      </c>
      <c r="T107" s="36">
        <v>0</v>
      </c>
      <c r="U107" s="36">
        <v>3</v>
      </c>
      <c r="V107" s="36">
        <v>0.315</v>
      </c>
      <c r="W107" s="36">
        <v>0.44600000000000001</v>
      </c>
      <c r="X107" s="36">
        <v>0.69599999999999995</v>
      </c>
      <c r="Y107" s="36">
        <v>1.1419999999999999</v>
      </c>
      <c r="Z107" s="36">
        <v>8</v>
      </c>
      <c r="AA107" s="36">
        <v>0</v>
      </c>
      <c r="AB107" s="36">
        <v>0</v>
      </c>
      <c r="AC107" s="36">
        <v>0</v>
      </c>
      <c r="AD107" s="36">
        <v>0</v>
      </c>
      <c r="AE107" s="36">
        <v>0</v>
      </c>
      <c r="AF107" s="36">
        <v>0.34</v>
      </c>
      <c r="AG107" s="36">
        <v>9.2999999999999999E-2</v>
      </c>
      <c r="AH107" s="36">
        <v>0.46</v>
      </c>
      <c r="AI107" s="78">
        <v>8.0000000000000004E-4</v>
      </c>
      <c r="AJ107" s="36">
        <v>1.51</v>
      </c>
      <c r="AK107" s="36">
        <v>30</v>
      </c>
      <c r="AL107" s="36">
        <v>40.9</v>
      </c>
      <c r="AM107" s="36">
        <v>3</v>
      </c>
      <c r="AN107" s="36" t="s">
        <v>484</v>
      </c>
    </row>
    <row r="108" spans="1:40" x14ac:dyDescent="0.2">
      <c r="A108" s="33">
        <v>107</v>
      </c>
      <c r="B108" s="36">
        <v>942</v>
      </c>
      <c r="C108" s="36">
        <v>109</v>
      </c>
      <c r="D108" s="75">
        <v>45503</v>
      </c>
      <c r="E108" s="36" t="s">
        <v>238</v>
      </c>
      <c r="F108" s="36" t="s">
        <v>431</v>
      </c>
      <c r="G108" s="36" t="s">
        <v>363</v>
      </c>
      <c r="H108" s="36" t="s">
        <v>567</v>
      </c>
      <c r="I108" s="36" t="s">
        <v>568</v>
      </c>
      <c r="J108" s="36">
        <v>6</v>
      </c>
      <c r="K108" s="36">
        <v>4</v>
      </c>
      <c r="L108" s="36">
        <v>1</v>
      </c>
      <c r="M108" s="36">
        <v>3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2</v>
      </c>
      <c r="U108" s="36">
        <v>0</v>
      </c>
      <c r="V108" s="36">
        <v>0.31900000000000001</v>
      </c>
      <c r="W108" s="36">
        <v>0.45100000000000001</v>
      </c>
      <c r="X108" s="36">
        <v>0.69599999999999995</v>
      </c>
      <c r="Y108" s="36">
        <v>1.147</v>
      </c>
      <c r="Z108" s="36">
        <v>3</v>
      </c>
      <c r="AA108" s="36">
        <v>0</v>
      </c>
      <c r="AB108" s="36">
        <v>0</v>
      </c>
      <c r="AC108" s="36">
        <v>0</v>
      </c>
      <c r="AD108" s="36">
        <v>0</v>
      </c>
      <c r="AE108" s="36">
        <v>0</v>
      </c>
      <c r="AF108" s="36">
        <v>1.1299999999999999</v>
      </c>
      <c r="AG108" s="36">
        <v>0.20399999999999999</v>
      </c>
      <c r="AH108" s="36">
        <v>1.45</v>
      </c>
      <c r="AI108" s="78">
        <v>1.6000000000000001E-3</v>
      </c>
      <c r="AJ108" s="36">
        <v>1.64</v>
      </c>
      <c r="AK108" s="36">
        <v>15</v>
      </c>
      <c r="AL108" s="36">
        <v>18.2</v>
      </c>
      <c r="AM108" s="36">
        <v>3</v>
      </c>
      <c r="AN108" s="36" t="s">
        <v>487</v>
      </c>
    </row>
    <row r="109" spans="1:40" x14ac:dyDescent="0.2">
      <c r="A109" s="33">
        <v>108</v>
      </c>
      <c r="B109" s="36">
        <v>943</v>
      </c>
      <c r="C109" s="36">
        <v>110</v>
      </c>
      <c r="D109" s="75">
        <v>45504</v>
      </c>
      <c r="E109" s="36" t="s">
        <v>238</v>
      </c>
      <c r="F109" s="36" t="s">
        <v>431</v>
      </c>
      <c r="G109" s="36" t="s">
        <v>363</v>
      </c>
      <c r="H109" s="36" t="s">
        <v>569</v>
      </c>
      <c r="I109" s="36" t="s">
        <v>483</v>
      </c>
      <c r="J109" s="36">
        <v>4</v>
      </c>
      <c r="K109" s="36">
        <v>4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4</v>
      </c>
      <c r="V109" s="36">
        <v>0.316</v>
      </c>
      <c r="W109" s="36">
        <v>0.44700000000000001</v>
      </c>
      <c r="X109" s="36">
        <v>0.68899999999999995</v>
      </c>
      <c r="Y109" s="36">
        <v>1.1359999999999999</v>
      </c>
      <c r="Z109" s="36">
        <v>0</v>
      </c>
      <c r="AA109" s="36">
        <v>0</v>
      </c>
      <c r="AB109" s="36">
        <v>0</v>
      </c>
      <c r="AC109" s="36">
        <v>0</v>
      </c>
      <c r="AD109" s="36">
        <v>0</v>
      </c>
      <c r="AE109" s="36">
        <v>0</v>
      </c>
      <c r="AF109" s="36">
        <v>0.61</v>
      </c>
      <c r="AG109" s="36">
        <v>-6.2E-2</v>
      </c>
      <c r="AH109" s="36">
        <v>0.75</v>
      </c>
      <c r="AI109" s="78">
        <v>-5.0000000000000001E-4</v>
      </c>
      <c r="AJ109" s="36">
        <v>-0.99</v>
      </c>
      <c r="AK109" s="36">
        <v>0</v>
      </c>
      <c r="AL109" s="36">
        <v>0</v>
      </c>
      <c r="AM109" s="36">
        <v>3</v>
      </c>
      <c r="AN109" s="36" t="s">
        <v>484</v>
      </c>
    </row>
    <row r="110" spans="1:40" x14ac:dyDescent="0.2">
      <c r="A110" s="33">
        <v>109</v>
      </c>
      <c r="B110" s="36">
        <v>944</v>
      </c>
      <c r="C110" s="36">
        <v>111</v>
      </c>
      <c r="D110" s="75">
        <v>45506</v>
      </c>
      <c r="E110" s="36" t="s">
        <v>238</v>
      </c>
      <c r="F110" s="39"/>
      <c r="G110" s="36" t="s">
        <v>272</v>
      </c>
      <c r="H110" s="36" t="s">
        <v>570</v>
      </c>
      <c r="I110" s="36" t="s">
        <v>483</v>
      </c>
      <c r="J110" s="36">
        <v>5</v>
      </c>
      <c r="K110" s="36">
        <v>4</v>
      </c>
      <c r="L110" s="36">
        <v>1</v>
      </c>
      <c r="M110" s="36">
        <v>2</v>
      </c>
      <c r="N110" s="36">
        <v>0</v>
      </c>
      <c r="O110" s="36">
        <v>0</v>
      </c>
      <c r="P110" s="36">
        <v>1</v>
      </c>
      <c r="Q110" s="36">
        <v>2</v>
      </c>
      <c r="R110" s="36">
        <v>0</v>
      </c>
      <c r="S110" s="36">
        <v>0</v>
      </c>
      <c r="T110" s="36">
        <v>1</v>
      </c>
      <c r="U110" s="36">
        <v>2</v>
      </c>
      <c r="V110" s="36">
        <v>0.318</v>
      </c>
      <c r="W110" s="36">
        <v>0.44900000000000001</v>
      </c>
      <c r="X110" s="36">
        <v>0.69499999999999995</v>
      </c>
      <c r="Y110" s="36">
        <v>1.143</v>
      </c>
      <c r="Z110" s="36">
        <v>5</v>
      </c>
      <c r="AA110" s="36">
        <v>0</v>
      </c>
      <c r="AB110" s="36">
        <v>0</v>
      </c>
      <c r="AC110" s="36">
        <v>0</v>
      </c>
      <c r="AD110" s="36">
        <v>0</v>
      </c>
      <c r="AE110" s="36">
        <v>0</v>
      </c>
      <c r="AF110" s="36">
        <v>0.79</v>
      </c>
      <c r="AG110" s="36">
        <v>0.16600000000000001</v>
      </c>
      <c r="AH110" s="36">
        <v>1.01</v>
      </c>
      <c r="AI110" s="78">
        <v>1.2999999999999999E-3</v>
      </c>
      <c r="AJ110" s="36">
        <v>1.76</v>
      </c>
      <c r="AK110" s="36">
        <v>21</v>
      </c>
      <c r="AL110" s="36">
        <v>28.2</v>
      </c>
      <c r="AM110" s="36">
        <v>3</v>
      </c>
      <c r="AN110" s="36" t="s">
        <v>484</v>
      </c>
    </row>
    <row r="111" spans="1:40" x14ac:dyDescent="0.2">
      <c r="A111" s="33">
        <v>110</v>
      </c>
      <c r="B111" s="36">
        <v>945</v>
      </c>
      <c r="C111" s="36">
        <v>112</v>
      </c>
      <c r="D111" s="75">
        <v>45507</v>
      </c>
      <c r="E111" s="36" t="s">
        <v>238</v>
      </c>
      <c r="F111" s="39"/>
      <c r="G111" s="36" t="s">
        <v>272</v>
      </c>
      <c r="H111" s="36" t="s">
        <v>495</v>
      </c>
      <c r="I111" s="36" t="s">
        <v>483</v>
      </c>
      <c r="J111" s="36">
        <v>5</v>
      </c>
      <c r="K111" s="36">
        <v>3</v>
      </c>
      <c r="L111" s="36">
        <v>2</v>
      </c>
      <c r="M111" s="36">
        <v>2</v>
      </c>
      <c r="N111" s="36">
        <v>0</v>
      </c>
      <c r="O111" s="36">
        <v>0</v>
      </c>
      <c r="P111" s="36">
        <v>1</v>
      </c>
      <c r="Q111" s="36">
        <v>2</v>
      </c>
      <c r="R111" s="36">
        <v>0</v>
      </c>
      <c r="S111" s="36">
        <v>0</v>
      </c>
      <c r="T111" s="36">
        <v>2</v>
      </c>
      <c r="U111" s="36">
        <v>1</v>
      </c>
      <c r="V111" s="36">
        <v>0.32100000000000001</v>
      </c>
      <c r="W111" s="36">
        <v>0.45200000000000001</v>
      </c>
      <c r="X111" s="36">
        <v>0.70199999999999996</v>
      </c>
      <c r="Y111" s="36">
        <v>1.1539999999999999</v>
      </c>
      <c r="Z111" s="36">
        <v>5</v>
      </c>
      <c r="AA111" s="36">
        <v>0</v>
      </c>
      <c r="AB111" s="36">
        <v>0</v>
      </c>
      <c r="AC111" s="36">
        <v>0</v>
      </c>
      <c r="AD111" s="36">
        <v>0</v>
      </c>
      <c r="AE111" s="36">
        <v>1</v>
      </c>
      <c r="AF111" s="36">
        <v>0.38</v>
      </c>
      <c r="AG111" s="36">
        <v>0.192</v>
      </c>
      <c r="AH111" s="36">
        <v>0.51</v>
      </c>
      <c r="AI111" s="78">
        <v>1.6000000000000001E-3</v>
      </c>
      <c r="AJ111" s="36">
        <v>2.41</v>
      </c>
      <c r="AK111" s="36">
        <v>25</v>
      </c>
      <c r="AL111" s="36">
        <v>34.4</v>
      </c>
      <c r="AM111" s="36">
        <v>3</v>
      </c>
      <c r="AN111" s="36" t="s">
        <v>487</v>
      </c>
    </row>
    <row r="112" spans="1:40" x14ac:dyDescent="0.2">
      <c r="A112" s="33">
        <v>111</v>
      </c>
      <c r="B112" s="36">
        <v>946</v>
      </c>
      <c r="C112" s="36">
        <v>113</v>
      </c>
      <c r="D112" s="75">
        <v>45508</v>
      </c>
      <c r="E112" s="36" t="s">
        <v>238</v>
      </c>
      <c r="F112" s="39"/>
      <c r="G112" s="36" t="s">
        <v>272</v>
      </c>
      <c r="H112" s="36" t="s">
        <v>571</v>
      </c>
      <c r="I112" s="36" t="s">
        <v>504</v>
      </c>
      <c r="J112" s="36">
        <v>5</v>
      </c>
      <c r="K112" s="36">
        <v>2</v>
      </c>
      <c r="L112" s="36">
        <v>0</v>
      </c>
      <c r="M112" s="36">
        <v>1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3</v>
      </c>
      <c r="U112" s="36">
        <v>1</v>
      </c>
      <c r="V112" s="36">
        <v>0.32200000000000001</v>
      </c>
      <c r="W112" s="36">
        <v>0.45600000000000002</v>
      </c>
      <c r="X112" s="36">
        <v>0.70099999999999996</v>
      </c>
      <c r="Y112" s="36">
        <v>1.157</v>
      </c>
      <c r="Z112" s="36">
        <v>1</v>
      </c>
      <c r="AA112" s="36">
        <v>0</v>
      </c>
      <c r="AB112" s="36">
        <v>0</v>
      </c>
      <c r="AC112" s="36">
        <v>0</v>
      </c>
      <c r="AD112" s="36">
        <v>0</v>
      </c>
      <c r="AE112" s="36">
        <v>3</v>
      </c>
      <c r="AF112" s="36">
        <v>1.79</v>
      </c>
      <c r="AG112" s="36">
        <v>6.9000000000000006E-2</v>
      </c>
      <c r="AH112" s="36">
        <v>2.27</v>
      </c>
      <c r="AI112" s="78">
        <v>5.0000000000000001E-4</v>
      </c>
      <c r="AJ112" s="36">
        <v>0.56000000000000005</v>
      </c>
      <c r="AK112" s="36">
        <v>9</v>
      </c>
      <c r="AL112" s="36">
        <v>12</v>
      </c>
      <c r="AM112" s="36">
        <v>3</v>
      </c>
      <c r="AN112" s="36" t="s">
        <v>516</v>
      </c>
    </row>
    <row r="113" spans="1:40" x14ac:dyDescent="0.2">
      <c r="A113" s="33">
        <v>112</v>
      </c>
      <c r="B113" s="36">
        <v>947</v>
      </c>
      <c r="C113" s="36">
        <v>114</v>
      </c>
      <c r="D113" s="36" t="s">
        <v>572</v>
      </c>
      <c r="E113" s="36" t="s">
        <v>238</v>
      </c>
      <c r="F113" s="39"/>
      <c r="G113" s="36" t="s">
        <v>307</v>
      </c>
      <c r="H113" s="36" t="s">
        <v>489</v>
      </c>
      <c r="I113" s="36" t="s">
        <v>483</v>
      </c>
      <c r="J113" s="36">
        <v>5</v>
      </c>
      <c r="K113" s="36">
        <v>3</v>
      </c>
      <c r="L113" s="36">
        <v>1</v>
      </c>
      <c r="M113" s="36">
        <v>2</v>
      </c>
      <c r="N113" s="36">
        <v>0</v>
      </c>
      <c r="O113" s="36">
        <v>0</v>
      </c>
      <c r="P113" s="36">
        <v>0</v>
      </c>
      <c r="Q113" s="36">
        <v>1</v>
      </c>
      <c r="R113" s="36">
        <v>0</v>
      </c>
      <c r="S113" s="36">
        <v>0</v>
      </c>
      <c r="T113" s="36">
        <v>2</v>
      </c>
      <c r="U113" s="36">
        <v>0</v>
      </c>
      <c r="V113" s="36">
        <v>0.32400000000000001</v>
      </c>
      <c r="W113" s="36">
        <v>0.45900000000000002</v>
      </c>
      <c r="X113" s="36">
        <v>0.70099999999999996</v>
      </c>
      <c r="Y113" s="36">
        <v>1.1599999999999999</v>
      </c>
      <c r="Z113" s="36">
        <v>2</v>
      </c>
      <c r="AA113" s="36">
        <v>0</v>
      </c>
      <c r="AB113" s="36">
        <v>0</v>
      </c>
      <c r="AC113" s="36">
        <v>0</v>
      </c>
      <c r="AD113" s="36">
        <v>0</v>
      </c>
      <c r="AE113" s="36">
        <v>1</v>
      </c>
      <c r="AF113" s="36">
        <v>0.53</v>
      </c>
      <c r="AG113" s="36">
        <v>6.6000000000000003E-2</v>
      </c>
      <c r="AH113" s="36">
        <v>0.68</v>
      </c>
      <c r="AI113" s="78">
        <v>5.0000000000000001E-4</v>
      </c>
      <c r="AJ113" s="36">
        <v>1.26</v>
      </c>
      <c r="AK113" s="36">
        <v>14</v>
      </c>
      <c r="AL113" s="36">
        <v>18.7</v>
      </c>
      <c r="AM113" s="36">
        <v>3</v>
      </c>
      <c r="AN113" s="36" t="s">
        <v>487</v>
      </c>
    </row>
    <row r="114" spans="1:40" x14ac:dyDescent="0.2">
      <c r="A114" s="33">
        <v>113</v>
      </c>
      <c r="B114" s="36">
        <v>948</v>
      </c>
      <c r="C114" s="36">
        <v>115</v>
      </c>
      <c r="D114" s="36" t="s">
        <v>573</v>
      </c>
      <c r="E114" s="36" t="s">
        <v>238</v>
      </c>
      <c r="F114" s="39"/>
      <c r="G114" s="36" t="s">
        <v>307</v>
      </c>
      <c r="H114" s="36" t="s">
        <v>574</v>
      </c>
      <c r="I114" s="36" t="s">
        <v>483</v>
      </c>
      <c r="J114" s="36">
        <v>4</v>
      </c>
      <c r="K114" s="36">
        <v>3</v>
      </c>
      <c r="L114" s="36">
        <v>0</v>
      </c>
      <c r="M114" s="36">
        <v>1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1</v>
      </c>
      <c r="U114" s="36">
        <v>0</v>
      </c>
      <c r="V114" s="36">
        <v>0.32400000000000001</v>
      </c>
      <c r="W114" s="36">
        <v>0.45900000000000002</v>
      </c>
      <c r="X114" s="36">
        <v>0.69799999999999995</v>
      </c>
      <c r="Y114" s="36">
        <v>1.1579999999999999</v>
      </c>
      <c r="Z114" s="36">
        <v>1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36">
        <v>0.5</v>
      </c>
      <c r="AG114" s="36">
        <v>-8.9999999999999993E-3</v>
      </c>
      <c r="AH114" s="36">
        <v>0.61</v>
      </c>
      <c r="AI114" s="78">
        <v>-1E-4</v>
      </c>
      <c r="AJ114" s="36">
        <v>-0.08</v>
      </c>
      <c r="AK114" s="36">
        <v>5</v>
      </c>
      <c r="AL114" s="36">
        <v>6</v>
      </c>
      <c r="AM114" s="36">
        <v>3</v>
      </c>
      <c r="AN114" s="36" t="s">
        <v>484</v>
      </c>
    </row>
    <row r="115" spans="1:40" x14ac:dyDescent="0.2">
      <c r="A115" s="33">
        <v>114</v>
      </c>
      <c r="B115" s="36">
        <v>949</v>
      </c>
      <c r="C115" s="36">
        <v>116</v>
      </c>
      <c r="D115" s="75">
        <v>45512</v>
      </c>
      <c r="E115" s="36" t="s">
        <v>238</v>
      </c>
      <c r="F115" s="39"/>
      <c r="G115" s="36" t="s">
        <v>307</v>
      </c>
      <c r="H115" s="36" t="s">
        <v>575</v>
      </c>
      <c r="I115" s="36" t="s">
        <v>483</v>
      </c>
      <c r="J115" s="36">
        <v>4</v>
      </c>
      <c r="K115" s="36">
        <v>4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2</v>
      </c>
      <c r="V115" s="36">
        <v>0.32100000000000001</v>
      </c>
      <c r="W115" s="36">
        <v>0.45600000000000002</v>
      </c>
      <c r="X115" s="36">
        <v>0.69099999999999995</v>
      </c>
      <c r="Y115" s="36">
        <v>1.147</v>
      </c>
      <c r="Z115" s="36">
        <v>0</v>
      </c>
      <c r="AA115" s="36">
        <v>0</v>
      </c>
      <c r="AB115" s="36">
        <v>0</v>
      </c>
      <c r="AC115" s="36">
        <v>0</v>
      </c>
      <c r="AD115" s="36">
        <v>0</v>
      </c>
      <c r="AE115" s="36">
        <v>0</v>
      </c>
      <c r="AF115" s="36">
        <v>0.69</v>
      </c>
      <c r="AG115" s="36">
        <v>-6.7000000000000004E-2</v>
      </c>
      <c r="AH115" s="36">
        <v>0.86</v>
      </c>
      <c r="AI115" s="78">
        <v>-5.0000000000000001E-4</v>
      </c>
      <c r="AJ115" s="36">
        <v>-1.1599999999999999</v>
      </c>
      <c r="AK115" s="36">
        <v>0</v>
      </c>
      <c r="AL115" s="36">
        <v>0</v>
      </c>
      <c r="AM115" s="36">
        <v>3</v>
      </c>
      <c r="AN115" s="36" t="s">
        <v>484</v>
      </c>
    </row>
    <row r="116" spans="1:40" x14ac:dyDescent="0.2">
      <c r="A116" s="33">
        <v>115</v>
      </c>
      <c r="B116" s="36">
        <v>950</v>
      </c>
      <c r="C116" s="36">
        <v>117</v>
      </c>
      <c r="D116" s="36" t="s">
        <v>576</v>
      </c>
      <c r="E116" s="36" t="s">
        <v>238</v>
      </c>
      <c r="F116" s="39"/>
      <c r="G116" s="36" t="s">
        <v>299</v>
      </c>
      <c r="H116" s="36" t="s">
        <v>534</v>
      </c>
      <c r="I116" s="36" t="s">
        <v>483</v>
      </c>
      <c r="J116" s="36">
        <v>5</v>
      </c>
      <c r="K116" s="36">
        <v>4</v>
      </c>
      <c r="L116" s="36">
        <v>2</v>
      </c>
      <c r="M116" s="36">
        <v>3</v>
      </c>
      <c r="N116" s="36">
        <v>1</v>
      </c>
      <c r="O116" s="36">
        <v>0</v>
      </c>
      <c r="P116" s="36">
        <v>0</v>
      </c>
      <c r="Q116" s="36">
        <v>1</v>
      </c>
      <c r="R116" s="36">
        <v>0</v>
      </c>
      <c r="S116" s="36">
        <v>0</v>
      </c>
      <c r="T116" s="36">
        <v>1</v>
      </c>
      <c r="U116" s="36">
        <v>1</v>
      </c>
      <c r="V116" s="36">
        <v>0.32500000000000001</v>
      </c>
      <c r="W116" s="36">
        <v>0.45900000000000002</v>
      </c>
      <c r="X116" s="36">
        <v>0.69399999999999995</v>
      </c>
      <c r="Y116" s="36">
        <v>1.1539999999999999</v>
      </c>
      <c r="Z116" s="36">
        <v>4</v>
      </c>
      <c r="AA116" s="36">
        <v>0</v>
      </c>
      <c r="AB116" s="36">
        <v>0</v>
      </c>
      <c r="AC116" s="36">
        <v>0</v>
      </c>
      <c r="AD116" s="36">
        <v>0</v>
      </c>
      <c r="AE116" s="36">
        <v>0</v>
      </c>
      <c r="AF116" s="36">
        <v>0.67</v>
      </c>
      <c r="AG116" s="36">
        <v>0.14399999999999999</v>
      </c>
      <c r="AH116" s="36">
        <v>0.84</v>
      </c>
      <c r="AI116" s="78">
        <v>1.1000000000000001E-3</v>
      </c>
      <c r="AJ116" s="36">
        <v>2.65</v>
      </c>
      <c r="AK116" s="36">
        <v>19</v>
      </c>
      <c r="AL116" s="36">
        <v>24.9</v>
      </c>
      <c r="AM116" s="36">
        <v>3</v>
      </c>
      <c r="AN116" s="36" t="s">
        <v>487</v>
      </c>
    </row>
    <row r="117" spans="1:40" x14ac:dyDescent="0.2">
      <c r="A117" s="33">
        <v>116</v>
      </c>
      <c r="B117" s="36">
        <v>951</v>
      </c>
      <c r="C117" s="36">
        <v>118</v>
      </c>
      <c r="D117" s="36" t="s">
        <v>577</v>
      </c>
      <c r="E117" s="36" t="s">
        <v>238</v>
      </c>
      <c r="F117" s="39"/>
      <c r="G117" s="36" t="s">
        <v>299</v>
      </c>
      <c r="H117" s="36" t="s">
        <v>575</v>
      </c>
      <c r="I117" s="36" t="s">
        <v>483</v>
      </c>
      <c r="J117" s="36">
        <v>4</v>
      </c>
      <c r="K117" s="36">
        <v>3</v>
      </c>
      <c r="L117" s="36">
        <v>1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1</v>
      </c>
      <c r="U117" s="36">
        <v>1</v>
      </c>
      <c r="V117" s="36">
        <v>0.32300000000000001</v>
      </c>
      <c r="W117" s="36">
        <v>0.45800000000000002</v>
      </c>
      <c r="X117" s="36">
        <v>0.68899999999999995</v>
      </c>
      <c r="Y117" s="36">
        <v>1.147</v>
      </c>
      <c r="Z117" s="36">
        <v>0</v>
      </c>
      <c r="AA117" s="36">
        <v>1</v>
      </c>
      <c r="AB117" s="36">
        <v>0</v>
      </c>
      <c r="AC117" s="36">
        <v>0</v>
      </c>
      <c r="AD117" s="36">
        <v>0</v>
      </c>
      <c r="AE117" s="36">
        <v>0</v>
      </c>
      <c r="AF117" s="36">
        <v>0.65</v>
      </c>
      <c r="AG117" s="36">
        <v>-0.129</v>
      </c>
      <c r="AH117" s="36">
        <v>0.79</v>
      </c>
      <c r="AI117" s="78">
        <v>-8.9999999999999998E-4</v>
      </c>
      <c r="AJ117" s="36">
        <v>-1.39</v>
      </c>
      <c r="AK117" s="36">
        <v>4</v>
      </c>
      <c r="AL117" s="36">
        <v>6.2</v>
      </c>
      <c r="AM117" s="36">
        <v>3</v>
      </c>
      <c r="AN117" s="36" t="s">
        <v>484</v>
      </c>
    </row>
    <row r="118" spans="1:40" x14ac:dyDescent="0.2">
      <c r="A118" s="33">
        <v>117</v>
      </c>
      <c r="B118" s="36">
        <v>952</v>
      </c>
      <c r="C118" s="36">
        <v>119</v>
      </c>
      <c r="D118" s="75">
        <v>45515</v>
      </c>
      <c r="E118" s="36" t="s">
        <v>238</v>
      </c>
      <c r="F118" s="39"/>
      <c r="G118" s="36" t="s">
        <v>299</v>
      </c>
      <c r="H118" s="36" t="s">
        <v>578</v>
      </c>
      <c r="I118" s="36" t="s">
        <v>483</v>
      </c>
      <c r="J118" s="36">
        <v>4</v>
      </c>
      <c r="K118" s="36">
        <v>3</v>
      </c>
      <c r="L118" s="36">
        <v>2</v>
      </c>
      <c r="M118" s="36">
        <v>3</v>
      </c>
      <c r="N118" s="36">
        <v>0</v>
      </c>
      <c r="O118" s="36">
        <v>0</v>
      </c>
      <c r="P118" s="36">
        <v>1</v>
      </c>
      <c r="Q118" s="36">
        <v>1</v>
      </c>
      <c r="R118" s="36">
        <v>1</v>
      </c>
      <c r="S118" s="36">
        <v>0</v>
      </c>
      <c r="T118" s="36">
        <v>1</v>
      </c>
      <c r="U118" s="36">
        <v>0</v>
      </c>
      <c r="V118" s="36">
        <v>0.32800000000000001</v>
      </c>
      <c r="W118" s="36">
        <v>0.46200000000000002</v>
      </c>
      <c r="X118" s="36">
        <v>0.69899999999999995</v>
      </c>
      <c r="Y118" s="36">
        <v>1.1599999999999999</v>
      </c>
      <c r="Z118" s="36">
        <v>6</v>
      </c>
      <c r="AA118" s="36">
        <v>0</v>
      </c>
      <c r="AB118" s="36">
        <v>0</v>
      </c>
      <c r="AC118" s="36">
        <v>0</v>
      </c>
      <c r="AD118" s="36">
        <v>0</v>
      </c>
      <c r="AE118" s="36">
        <v>1</v>
      </c>
      <c r="AF118" s="36">
        <v>0.73</v>
      </c>
      <c r="AG118" s="36">
        <v>9.8000000000000004E-2</v>
      </c>
      <c r="AH118" s="36">
        <v>0.93</v>
      </c>
      <c r="AI118" s="78">
        <v>6.9999999999999999E-4</v>
      </c>
      <c r="AJ118" s="36">
        <v>2.0299999999999998</v>
      </c>
      <c r="AK118" s="36">
        <v>29</v>
      </c>
      <c r="AL118" s="36">
        <v>36.9</v>
      </c>
      <c r="AM118" s="36">
        <v>3</v>
      </c>
      <c r="AN118" s="36" t="s">
        <v>484</v>
      </c>
    </row>
    <row r="119" spans="1:40" x14ac:dyDescent="0.2">
      <c r="A119" s="33">
        <v>118</v>
      </c>
      <c r="B119" s="36">
        <v>953</v>
      </c>
      <c r="C119" s="36">
        <v>120</v>
      </c>
      <c r="D119" s="75">
        <v>45516</v>
      </c>
      <c r="E119" s="36" t="s">
        <v>238</v>
      </c>
      <c r="F119" s="36" t="s">
        <v>431</v>
      </c>
      <c r="G119" s="36" t="s">
        <v>400</v>
      </c>
      <c r="H119" s="36" t="s">
        <v>554</v>
      </c>
      <c r="I119" s="36" t="s">
        <v>483</v>
      </c>
      <c r="J119" s="36">
        <v>5</v>
      </c>
      <c r="K119" s="36">
        <v>4</v>
      </c>
      <c r="L119" s="36">
        <v>0</v>
      </c>
      <c r="M119" s="36">
        <v>2</v>
      </c>
      <c r="N119" s="36">
        <v>1</v>
      </c>
      <c r="O119" s="36">
        <v>0</v>
      </c>
      <c r="P119" s="36">
        <v>0</v>
      </c>
      <c r="Q119" s="36">
        <v>1</v>
      </c>
      <c r="R119" s="36">
        <v>0</v>
      </c>
      <c r="S119" s="36">
        <v>0</v>
      </c>
      <c r="T119" s="36">
        <v>1</v>
      </c>
      <c r="U119" s="36">
        <v>1</v>
      </c>
      <c r="V119" s="36">
        <v>0.32900000000000001</v>
      </c>
      <c r="W119" s="36">
        <v>0.46300000000000002</v>
      </c>
      <c r="X119" s="36">
        <v>0.69899999999999995</v>
      </c>
      <c r="Y119" s="36">
        <v>1.1619999999999999</v>
      </c>
      <c r="Z119" s="36">
        <v>3</v>
      </c>
      <c r="AA119" s="36">
        <v>0</v>
      </c>
      <c r="AB119" s="36">
        <v>0</v>
      </c>
      <c r="AC119" s="36">
        <v>0</v>
      </c>
      <c r="AD119" s="36">
        <v>0</v>
      </c>
      <c r="AE119" s="36">
        <v>1</v>
      </c>
      <c r="AF119" s="36">
        <v>1.8</v>
      </c>
      <c r="AG119" s="36">
        <v>3.7999999999999999E-2</v>
      </c>
      <c r="AH119" s="36">
        <v>2.2799999999999998</v>
      </c>
      <c r="AI119" s="78">
        <v>2.9999999999999997E-4</v>
      </c>
      <c r="AJ119" s="36">
        <v>0.76</v>
      </c>
      <c r="AK119" s="36">
        <v>12</v>
      </c>
      <c r="AL119" s="36">
        <v>15.5</v>
      </c>
      <c r="AM119" s="36">
        <v>3</v>
      </c>
      <c r="AN119" s="36" t="s">
        <v>484</v>
      </c>
    </row>
    <row r="120" spans="1:40" x14ac:dyDescent="0.2">
      <c r="A120" s="33">
        <v>119</v>
      </c>
      <c r="B120" s="36">
        <v>954</v>
      </c>
      <c r="C120" s="36">
        <v>121</v>
      </c>
      <c r="D120" s="75">
        <v>45517</v>
      </c>
      <c r="E120" s="36" t="s">
        <v>238</v>
      </c>
      <c r="F120" s="36" t="s">
        <v>431</v>
      </c>
      <c r="G120" s="36" t="s">
        <v>400</v>
      </c>
      <c r="H120" s="36" t="s">
        <v>536</v>
      </c>
      <c r="I120" s="36" t="s">
        <v>483</v>
      </c>
      <c r="J120" s="36">
        <v>5</v>
      </c>
      <c r="K120" s="36">
        <v>3</v>
      </c>
      <c r="L120" s="36">
        <v>0</v>
      </c>
      <c r="M120" s="36">
        <v>2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2</v>
      </c>
      <c r="U120" s="36">
        <v>1</v>
      </c>
      <c r="V120" s="36">
        <v>0.33200000000000002</v>
      </c>
      <c r="W120" s="36">
        <v>0.46600000000000003</v>
      </c>
      <c r="X120" s="36">
        <v>0.69899999999999995</v>
      </c>
      <c r="Y120" s="36">
        <v>1.165</v>
      </c>
      <c r="Z120" s="36">
        <v>2</v>
      </c>
      <c r="AA120" s="36">
        <v>0</v>
      </c>
      <c r="AB120" s="36">
        <v>0</v>
      </c>
      <c r="AC120" s="36">
        <v>0</v>
      </c>
      <c r="AD120" s="36">
        <v>0</v>
      </c>
      <c r="AE120" s="36">
        <v>0</v>
      </c>
      <c r="AF120" s="36">
        <v>0.35</v>
      </c>
      <c r="AG120" s="36">
        <v>3.2000000000000001E-2</v>
      </c>
      <c r="AH120" s="36">
        <v>0.43</v>
      </c>
      <c r="AI120" s="78">
        <v>2.0000000000000001E-4</v>
      </c>
      <c r="AJ120" s="36">
        <v>1.06</v>
      </c>
      <c r="AK120" s="36">
        <v>10</v>
      </c>
      <c r="AL120" s="36">
        <v>12</v>
      </c>
      <c r="AM120" s="36">
        <v>3</v>
      </c>
      <c r="AN120" s="36" t="s">
        <v>484</v>
      </c>
    </row>
    <row r="121" spans="1:40" x14ac:dyDescent="0.2">
      <c r="A121" s="33">
        <v>120</v>
      </c>
      <c r="B121" s="36">
        <v>955</v>
      </c>
      <c r="C121" s="36">
        <v>122</v>
      </c>
      <c r="D121" s="75">
        <v>45518</v>
      </c>
      <c r="E121" s="36" t="s">
        <v>238</v>
      </c>
      <c r="F121" s="36" t="s">
        <v>431</v>
      </c>
      <c r="G121" s="36" t="s">
        <v>400</v>
      </c>
      <c r="H121" s="36" t="s">
        <v>579</v>
      </c>
      <c r="I121" s="36" t="s">
        <v>483</v>
      </c>
      <c r="J121" s="36">
        <v>5</v>
      </c>
      <c r="K121" s="36">
        <v>4</v>
      </c>
      <c r="L121" s="36">
        <v>2</v>
      </c>
      <c r="M121" s="36">
        <v>2</v>
      </c>
      <c r="N121" s="36">
        <v>1</v>
      </c>
      <c r="O121" s="36">
        <v>0</v>
      </c>
      <c r="P121" s="36">
        <v>1</v>
      </c>
      <c r="Q121" s="36">
        <v>3</v>
      </c>
      <c r="R121" s="36">
        <v>0</v>
      </c>
      <c r="S121" s="36">
        <v>0</v>
      </c>
      <c r="T121" s="36">
        <v>1</v>
      </c>
      <c r="U121" s="36">
        <v>2</v>
      </c>
      <c r="V121" s="36">
        <v>0.33300000000000002</v>
      </c>
      <c r="W121" s="36">
        <v>0.46700000000000003</v>
      </c>
      <c r="X121" s="36">
        <v>0.70699999999999996</v>
      </c>
      <c r="Y121" s="36">
        <v>1.1739999999999999</v>
      </c>
      <c r="Z121" s="36">
        <v>6</v>
      </c>
      <c r="AA121" s="36">
        <v>0</v>
      </c>
      <c r="AB121" s="36">
        <v>0</v>
      </c>
      <c r="AC121" s="36">
        <v>0</v>
      </c>
      <c r="AD121" s="36">
        <v>0</v>
      </c>
      <c r="AE121" s="36">
        <v>0</v>
      </c>
      <c r="AF121" s="36">
        <v>1.1000000000000001</v>
      </c>
      <c r="AG121" s="36">
        <v>0.14299999999999999</v>
      </c>
      <c r="AH121" s="36">
        <v>1.43</v>
      </c>
      <c r="AI121" s="78">
        <v>1.1000000000000001E-3</v>
      </c>
      <c r="AJ121" s="36">
        <v>3.03</v>
      </c>
      <c r="AK121" s="36">
        <v>27</v>
      </c>
      <c r="AL121" s="36">
        <v>37.9</v>
      </c>
      <c r="AM121" s="36">
        <v>3</v>
      </c>
      <c r="AN121" s="36" t="s">
        <v>487</v>
      </c>
    </row>
    <row r="122" spans="1:40" x14ac:dyDescent="0.2">
      <c r="A122" s="33">
        <v>121</v>
      </c>
      <c r="B122" s="36">
        <v>956</v>
      </c>
      <c r="C122" s="36">
        <v>123</v>
      </c>
      <c r="D122" s="75">
        <v>45520</v>
      </c>
      <c r="E122" s="36" t="s">
        <v>238</v>
      </c>
      <c r="F122" s="36" t="s">
        <v>431</v>
      </c>
      <c r="G122" s="36" t="s">
        <v>251</v>
      </c>
      <c r="H122" s="36" t="s">
        <v>580</v>
      </c>
      <c r="I122" s="36" t="s">
        <v>483</v>
      </c>
      <c r="J122" s="36">
        <v>4</v>
      </c>
      <c r="K122" s="36">
        <v>4</v>
      </c>
      <c r="L122" s="36">
        <v>1</v>
      </c>
      <c r="M122" s="36">
        <v>1</v>
      </c>
      <c r="N122" s="36">
        <v>0</v>
      </c>
      <c r="O122" s="36">
        <v>0</v>
      </c>
      <c r="P122" s="36">
        <v>1</v>
      </c>
      <c r="Q122" s="36">
        <v>1</v>
      </c>
      <c r="R122" s="36">
        <v>0</v>
      </c>
      <c r="S122" s="36">
        <v>0</v>
      </c>
      <c r="T122" s="36">
        <v>0</v>
      </c>
      <c r="U122" s="36">
        <v>1</v>
      </c>
      <c r="V122" s="36">
        <v>0.33300000000000002</v>
      </c>
      <c r="W122" s="36">
        <v>0.46600000000000003</v>
      </c>
      <c r="X122" s="36">
        <v>0.70899999999999996</v>
      </c>
      <c r="Y122" s="36">
        <v>1.175</v>
      </c>
      <c r="Z122" s="36">
        <v>4</v>
      </c>
      <c r="AA122" s="36">
        <v>0</v>
      </c>
      <c r="AB122" s="36">
        <v>0</v>
      </c>
      <c r="AC122" s="36">
        <v>0</v>
      </c>
      <c r="AD122" s="36">
        <v>0</v>
      </c>
      <c r="AE122" s="36">
        <v>0</v>
      </c>
      <c r="AF122" s="36">
        <v>0.96</v>
      </c>
      <c r="AG122" s="36">
        <v>-2.5000000000000001E-2</v>
      </c>
      <c r="AH122" s="36">
        <v>1.17</v>
      </c>
      <c r="AI122" s="78">
        <v>-2.0000000000000001E-4</v>
      </c>
      <c r="AJ122" s="36">
        <v>-0.05</v>
      </c>
      <c r="AK122" s="36">
        <v>14</v>
      </c>
      <c r="AL122" s="36">
        <v>18.7</v>
      </c>
      <c r="AM122" s="36">
        <v>3</v>
      </c>
      <c r="AN122" s="36" t="s">
        <v>484</v>
      </c>
    </row>
    <row r="123" spans="1:40" x14ac:dyDescent="0.2">
      <c r="A123" s="33">
        <v>122</v>
      </c>
      <c r="B123" s="36">
        <v>957</v>
      </c>
      <c r="C123" s="36">
        <v>124</v>
      </c>
      <c r="D123" s="75">
        <v>45521</v>
      </c>
      <c r="E123" s="36" t="s">
        <v>238</v>
      </c>
      <c r="F123" s="36" t="s">
        <v>431</v>
      </c>
      <c r="G123" s="36" t="s">
        <v>251</v>
      </c>
      <c r="H123" s="36" t="s">
        <v>581</v>
      </c>
      <c r="I123" s="36" t="s">
        <v>483</v>
      </c>
      <c r="J123" s="36">
        <v>4</v>
      </c>
      <c r="K123" s="36">
        <v>4</v>
      </c>
      <c r="L123" s="36">
        <v>0</v>
      </c>
      <c r="M123" s="36">
        <v>1</v>
      </c>
      <c r="N123" s="36">
        <v>1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1</v>
      </c>
      <c r="V123" s="36">
        <v>0.33200000000000002</v>
      </c>
      <c r="W123" s="36">
        <v>0.46400000000000002</v>
      </c>
      <c r="X123" s="36">
        <v>0.70699999999999996</v>
      </c>
      <c r="Y123" s="36">
        <v>1.1719999999999999</v>
      </c>
      <c r="Z123" s="36">
        <v>2</v>
      </c>
      <c r="AA123" s="36">
        <v>0</v>
      </c>
      <c r="AB123" s="36">
        <v>0</v>
      </c>
      <c r="AC123" s="36">
        <v>0</v>
      </c>
      <c r="AD123" s="36">
        <v>0</v>
      </c>
      <c r="AE123" s="36">
        <v>0</v>
      </c>
      <c r="AF123" s="36">
        <v>0.5</v>
      </c>
      <c r="AG123" s="36">
        <v>-2.1000000000000001E-2</v>
      </c>
      <c r="AH123" s="36">
        <v>0.6</v>
      </c>
      <c r="AI123" s="78">
        <v>-2.0000000000000001E-4</v>
      </c>
      <c r="AJ123" s="36">
        <v>0.17</v>
      </c>
      <c r="AK123" s="36">
        <v>5</v>
      </c>
      <c r="AL123" s="36">
        <v>6</v>
      </c>
      <c r="AM123" s="36">
        <v>3</v>
      </c>
      <c r="AN123" s="36" t="s">
        <v>484</v>
      </c>
    </row>
    <row r="124" spans="1:40" x14ac:dyDescent="0.2">
      <c r="A124" s="33">
        <v>123</v>
      </c>
      <c r="B124" s="36">
        <v>958</v>
      </c>
      <c r="C124" s="36">
        <v>125</v>
      </c>
      <c r="D124" s="75">
        <v>45522</v>
      </c>
      <c r="E124" s="36" t="s">
        <v>238</v>
      </c>
      <c r="F124" s="36" t="s">
        <v>431</v>
      </c>
      <c r="G124" s="36" t="s">
        <v>251</v>
      </c>
      <c r="H124" s="36" t="s">
        <v>582</v>
      </c>
      <c r="I124" s="36" t="s">
        <v>504</v>
      </c>
      <c r="J124" s="36">
        <v>4</v>
      </c>
      <c r="K124" s="36">
        <v>4</v>
      </c>
      <c r="L124" s="36">
        <v>0</v>
      </c>
      <c r="M124" s="36">
        <v>1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2</v>
      </c>
      <c r="V124" s="36">
        <v>0.33100000000000002</v>
      </c>
      <c r="W124" s="36">
        <v>0.46300000000000002</v>
      </c>
      <c r="X124" s="36">
        <v>0.70299999999999996</v>
      </c>
      <c r="Y124" s="36">
        <v>1.1659999999999999</v>
      </c>
      <c r="Z124" s="36">
        <v>1</v>
      </c>
      <c r="AA124" s="36">
        <v>1</v>
      </c>
      <c r="AB124" s="36">
        <v>0</v>
      </c>
      <c r="AC124" s="36">
        <v>0</v>
      </c>
      <c r="AD124" s="36">
        <v>0</v>
      </c>
      <c r="AE124" s="36">
        <v>0</v>
      </c>
      <c r="AF124" s="36">
        <v>1.1499999999999999</v>
      </c>
      <c r="AG124" s="36">
        <v>-0.124</v>
      </c>
      <c r="AH124" s="36">
        <v>1.5</v>
      </c>
      <c r="AI124" s="78">
        <v>-1E-3</v>
      </c>
      <c r="AJ124" s="36">
        <v>-0.94</v>
      </c>
      <c r="AK124" s="36">
        <v>3</v>
      </c>
      <c r="AL124" s="36">
        <v>3</v>
      </c>
      <c r="AM124" s="36">
        <v>3</v>
      </c>
      <c r="AN124" s="36" t="s">
        <v>484</v>
      </c>
    </row>
    <row r="125" spans="1:40" x14ac:dyDescent="0.2">
      <c r="A125" s="33">
        <v>124</v>
      </c>
      <c r="B125" s="36">
        <v>959</v>
      </c>
      <c r="C125" s="36">
        <v>126</v>
      </c>
      <c r="D125" s="75">
        <v>45524</v>
      </c>
      <c r="E125" s="36" t="s">
        <v>238</v>
      </c>
      <c r="F125" s="39"/>
      <c r="G125" s="36" t="s">
        <v>268</v>
      </c>
      <c r="H125" s="36" t="s">
        <v>583</v>
      </c>
      <c r="I125" s="36" t="s">
        <v>568</v>
      </c>
      <c r="J125" s="36">
        <v>6</v>
      </c>
      <c r="K125" s="36">
        <v>5</v>
      </c>
      <c r="L125" s="36">
        <v>1</v>
      </c>
      <c r="M125" s="36">
        <v>2</v>
      </c>
      <c r="N125" s="36">
        <v>1</v>
      </c>
      <c r="O125" s="36">
        <v>0</v>
      </c>
      <c r="P125" s="36">
        <v>1</v>
      </c>
      <c r="Q125" s="36">
        <v>3</v>
      </c>
      <c r="R125" s="36">
        <v>0</v>
      </c>
      <c r="S125" s="36">
        <v>0</v>
      </c>
      <c r="T125" s="36">
        <v>1</v>
      </c>
      <c r="U125" s="36">
        <v>0</v>
      </c>
      <c r="V125" s="36">
        <v>0.33200000000000002</v>
      </c>
      <c r="W125" s="36">
        <v>0.46300000000000002</v>
      </c>
      <c r="X125" s="36">
        <v>0.70899999999999996</v>
      </c>
      <c r="Y125" s="36">
        <v>1.1719999999999999</v>
      </c>
      <c r="Z125" s="36">
        <v>6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2.06</v>
      </c>
      <c r="AG125" s="36">
        <v>1E-3</v>
      </c>
      <c r="AH125" s="36">
        <v>2.85</v>
      </c>
      <c r="AI125" s="78">
        <v>0</v>
      </c>
      <c r="AJ125" s="36">
        <v>2.37</v>
      </c>
      <c r="AK125" s="36">
        <v>25</v>
      </c>
      <c r="AL125" s="36">
        <v>34.700000000000003</v>
      </c>
      <c r="AM125" s="36">
        <v>3</v>
      </c>
      <c r="AN125" s="36" t="s">
        <v>484</v>
      </c>
    </row>
    <row r="126" spans="1:40" x14ac:dyDescent="0.2">
      <c r="A126" s="33">
        <v>125</v>
      </c>
      <c r="B126" s="36">
        <v>960</v>
      </c>
      <c r="C126" s="36">
        <v>127</v>
      </c>
      <c r="D126" s="75">
        <v>45525</v>
      </c>
      <c r="E126" s="36" t="s">
        <v>238</v>
      </c>
      <c r="F126" s="39"/>
      <c r="G126" s="36" t="s">
        <v>268</v>
      </c>
      <c r="H126" s="36" t="s">
        <v>547</v>
      </c>
      <c r="I126" s="36" t="s">
        <v>502</v>
      </c>
      <c r="J126" s="36">
        <v>4</v>
      </c>
      <c r="K126" s="36">
        <v>3</v>
      </c>
      <c r="L126" s="36">
        <v>2</v>
      </c>
      <c r="M126" s="36">
        <v>2</v>
      </c>
      <c r="N126" s="36">
        <v>0</v>
      </c>
      <c r="O126" s="36">
        <v>0</v>
      </c>
      <c r="P126" s="36">
        <v>2</v>
      </c>
      <c r="Q126" s="36">
        <v>3</v>
      </c>
      <c r="R126" s="36">
        <v>0</v>
      </c>
      <c r="S126" s="36">
        <v>0</v>
      </c>
      <c r="T126" s="36">
        <v>0</v>
      </c>
      <c r="U126" s="36">
        <v>0</v>
      </c>
      <c r="V126" s="36">
        <v>0.33400000000000002</v>
      </c>
      <c r="W126" s="36">
        <v>0.46500000000000002</v>
      </c>
      <c r="X126" s="36">
        <v>0.72199999999999998</v>
      </c>
      <c r="Y126" s="36">
        <v>1.1870000000000001</v>
      </c>
      <c r="Z126" s="36">
        <v>8</v>
      </c>
      <c r="AA126" s="36">
        <v>0</v>
      </c>
      <c r="AB126" s="36">
        <v>1</v>
      </c>
      <c r="AC126" s="36">
        <v>0</v>
      </c>
      <c r="AD126" s="36">
        <v>0</v>
      </c>
      <c r="AE126" s="36">
        <v>0</v>
      </c>
      <c r="AF126" s="36">
        <v>0.37</v>
      </c>
      <c r="AG126" s="36">
        <v>0.109</v>
      </c>
      <c r="AH126" s="36">
        <v>0.54</v>
      </c>
      <c r="AI126" s="78">
        <v>1E-3</v>
      </c>
      <c r="AJ126" s="36">
        <v>2.89</v>
      </c>
      <c r="AK126" s="36">
        <v>32</v>
      </c>
      <c r="AL126" s="36">
        <v>43.9</v>
      </c>
      <c r="AM126" s="36">
        <v>3</v>
      </c>
      <c r="AN126" s="36" t="s">
        <v>484</v>
      </c>
    </row>
    <row r="127" spans="1:40" x14ac:dyDescent="0.2">
      <c r="A127" s="33">
        <v>126</v>
      </c>
      <c r="B127" s="36">
        <v>961</v>
      </c>
      <c r="C127" s="36">
        <v>128</v>
      </c>
      <c r="D127" s="75">
        <v>45526</v>
      </c>
      <c r="E127" s="36" t="s">
        <v>238</v>
      </c>
      <c r="F127" s="39"/>
      <c r="G127" s="36" t="s">
        <v>268</v>
      </c>
      <c r="H127" s="36" t="s">
        <v>584</v>
      </c>
      <c r="I127" s="36" t="s">
        <v>483</v>
      </c>
      <c r="J127" s="36">
        <v>4</v>
      </c>
      <c r="K127" s="36">
        <v>3</v>
      </c>
      <c r="L127" s="36">
        <v>2</v>
      </c>
      <c r="M127" s="36">
        <v>1</v>
      </c>
      <c r="N127" s="36">
        <v>0</v>
      </c>
      <c r="O127" s="36">
        <v>0</v>
      </c>
      <c r="P127" s="36">
        <v>1</v>
      </c>
      <c r="Q127" s="36">
        <v>1</v>
      </c>
      <c r="R127" s="36">
        <v>0</v>
      </c>
      <c r="S127" s="36">
        <v>0</v>
      </c>
      <c r="T127" s="36">
        <v>1</v>
      </c>
      <c r="U127" s="36">
        <v>0</v>
      </c>
      <c r="V127" s="36">
        <v>0.33400000000000002</v>
      </c>
      <c r="W127" s="36">
        <v>0.46500000000000002</v>
      </c>
      <c r="X127" s="36">
        <v>0.72599999999999998</v>
      </c>
      <c r="Y127" s="36">
        <v>1.1910000000000001</v>
      </c>
      <c r="Z127" s="36">
        <v>4</v>
      </c>
      <c r="AA127" s="36">
        <v>0</v>
      </c>
      <c r="AB127" s="36">
        <v>0</v>
      </c>
      <c r="AC127" s="36">
        <v>0</v>
      </c>
      <c r="AD127" s="36">
        <v>0</v>
      </c>
      <c r="AE127" s="36">
        <v>1</v>
      </c>
      <c r="AF127" s="36">
        <v>0.95</v>
      </c>
      <c r="AG127" s="36">
        <v>0.128</v>
      </c>
      <c r="AH127" s="36">
        <v>1.37</v>
      </c>
      <c r="AI127" s="78">
        <v>1.1000000000000001E-3</v>
      </c>
      <c r="AJ127" s="36">
        <v>0.86</v>
      </c>
      <c r="AK127" s="36">
        <v>18</v>
      </c>
      <c r="AL127" s="36">
        <v>24.9</v>
      </c>
      <c r="AM127" s="36">
        <v>3</v>
      </c>
      <c r="AN127" s="36" t="s">
        <v>484</v>
      </c>
    </row>
    <row r="128" spans="1:40" x14ac:dyDescent="0.2">
      <c r="A128" s="33">
        <v>127</v>
      </c>
      <c r="B128" s="36">
        <v>962</v>
      </c>
      <c r="C128" s="36">
        <v>129</v>
      </c>
      <c r="D128" s="75">
        <v>45527</v>
      </c>
      <c r="E128" s="36" t="s">
        <v>238</v>
      </c>
      <c r="F128" s="39"/>
      <c r="G128" s="36" t="s">
        <v>303</v>
      </c>
      <c r="H128" s="36" t="s">
        <v>580</v>
      </c>
      <c r="I128" s="36" t="s">
        <v>483</v>
      </c>
      <c r="J128" s="36">
        <v>4</v>
      </c>
      <c r="K128" s="36">
        <v>4</v>
      </c>
      <c r="L128" s="36">
        <v>1</v>
      </c>
      <c r="M128" s="36">
        <v>1</v>
      </c>
      <c r="N128" s="36">
        <v>0</v>
      </c>
      <c r="O128" s="36">
        <v>0</v>
      </c>
      <c r="P128" s="36">
        <v>1</v>
      </c>
      <c r="Q128" s="36">
        <v>1</v>
      </c>
      <c r="R128" s="36">
        <v>0</v>
      </c>
      <c r="S128" s="36">
        <v>0</v>
      </c>
      <c r="T128" s="36">
        <v>0</v>
      </c>
      <c r="U128" s="36">
        <v>0</v>
      </c>
      <c r="V128" s="36">
        <v>0.33300000000000002</v>
      </c>
      <c r="W128" s="36">
        <v>0.46400000000000002</v>
      </c>
      <c r="X128" s="36">
        <v>0.72799999999999998</v>
      </c>
      <c r="Y128" s="36">
        <v>1.1919999999999999</v>
      </c>
      <c r="Z128" s="36">
        <v>4</v>
      </c>
      <c r="AA128" s="36">
        <v>1</v>
      </c>
      <c r="AB128" s="36">
        <v>0</v>
      </c>
      <c r="AC128" s="36">
        <v>0</v>
      </c>
      <c r="AD128" s="36">
        <v>0</v>
      </c>
      <c r="AE128" s="36">
        <v>0</v>
      </c>
      <c r="AF128" s="36">
        <v>0.8</v>
      </c>
      <c r="AG128" s="36">
        <v>-5.6000000000000001E-2</v>
      </c>
      <c r="AH128" s="36">
        <v>1.07</v>
      </c>
      <c r="AI128" s="78">
        <v>-5.0000000000000001E-4</v>
      </c>
      <c r="AJ128" s="36">
        <v>-0.44</v>
      </c>
      <c r="AK128" s="36">
        <v>14</v>
      </c>
      <c r="AL128" s="36">
        <v>18.7</v>
      </c>
      <c r="AM128" s="36">
        <v>3</v>
      </c>
      <c r="AN128" s="36" t="s">
        <v>484</v>
      </c>
    </row>
    <row r="129" spans="1:40" x14ac:dyDescent="0.2">
      <c r="A129" s="33">
        <v>128</v>
      </c>
      <c r="B129" s="36">
        <v>963</v>
      </c>
      <c r="C129" s="36">
        <v>130</v>
      </c>
      <c r="D129" s="75">
        <v>45528</v>
      </c>
      <c r="E129" s="36" t="s">
        <v>238</v>
      </c>
      <c r="F129" s="39"/>
      <c r="G129" s="36" t="s">
        <v>303</v>
      </c>
      <c r="H129" s="36" t="s">
        <v>555</v>
      </c>
      <c r="I129" s="36" t="s">
        <v>483</v>
      </c>
      <c r="J129" s="36">
        <v>4</v>
      </c>
      <c r="K129" s="36">
        <v>2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1</v>
      </c>
      <c r="U129" s="36">
        <v>0</v>
      </c>
      <c r="V129" s="36">
        <v>0.33200000000000002</v>
      </c>
      <c r="W129" s="36">
        <v>0.46400000000000002</v>
      </c>
      <c r="X129" s="36">
        <v>0.72499999999999998</v>
      </c>
      <c r="Y129" s="36">
        <v>1.1890000000000001</v>
      </c>
      <c r="Z129" s="36">
        <v>0</v>
      </c>
      <c r="AA129" s="36">
        <v>0</v>
      </c>
      <c r="AB129" s="36">
        <v>1</v>
      </c>
      <c r="AC129" s="36">
        <v>0</v>
      </c>
      <c r="AD129" s="36">
        <v>0</v>
      </c>
      <c r="AE129" s="36">
        <v>0</v>
      </c>
      <c r="AF129" s="36">
        <v>0.76</v>
      </c>
      <c r="AG129" s="36">
        <v>-2.1999999999999999E-2</v>
      </c>
      <c r="AH129" s="36">
        <v>0.92</v>
      </c>
      <c r="AI129" s="78">
        <v>-2.0000000000000001E-4</v>
      </c>
      <c r="AJ129" s="36">
        <v>0.04</v>
      </c>
      <c r="AK129" s="36">
        <v>4</v>
      </c>
      <c r="AL129" s="36">
        <v>6</v>
      </c>
      <c r="AM129" s="36">
        <v>3</v>
      </c>
      <c r="AN129" s="36" t="s">
        <v>487</v>
      </c>
    </row>
    <row r="130" spans="1:40" x14ac:dyDescent="0.2">
      <c r="A130" s="33">
        <v>129</v>
      </c>
      <c r="B130" s="36">
        <v>964</v>
      </c>
      <c r="C130" s="36">
        <v>131</v>
      </c>
      <c r="D130" s="75">
        <v>45529</v>
      </c>
      <c r="E130" s="36" t="s">
        <v>238</v>
      </c>
      <c r="F130" s="39"/>
      <c r="G130" s="36" t="s">
        <v>303</v>
      </c>
      <c r="H130" s="36" t="s">
        <v>523</v>
      </c>
      <c r="I130" s="36" t="s">
        <v>483</v>
      </c>
      <c r="J130" s="36">
        <v>5</v>
      </c>
      <c r="K130" s="36">
        <v>4</v>
      </c>
      <c r="L130" s="36">
        <v>2</v>
      </c>
      <c r="M130" s="36">
        <v>2</v>
      </c>
      <c r="N130" s="36">
        <v>0</v>
      </c>
      <c r="O130" s="36">
        <v>0</v>
      </c>
      <c r="P130" s="36">
        <v>2</v>
      </c>
      <c r="Q130" s="36">
        <v>3</v>
      </c>
      <c r="R130" s="36">
        <v>0</v>
      </c>
      <c r="S130" s="36">
        <v>0</v>
      </c>
      <c r="T130" s="36">
        <v>1</v>
      </c>
      <c r="U130" s="36">
        <v>0</v>
      </c>
      <c r="V130" s="36">
        <v>0.33300000000000002</v>
      </c>
      <c r="W130" s="36">
        <v>0.46500000000000002</v>
      </c>
      <c r="X130" s="36">
        <v>0.73599999999999999</v>
      </c>
      <c r="Y130" s="36">
        <v>1.202</v>
      </c>
      <c r="Z130" s="36">
        <v>8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0.72</v>
      </c>
      <c r="AG130" s="36">
        <v>0.246</v>
      </c>
      <c r="AH130" s="36">
        <v>0.92</v>
      </c>
      <c r="AI130" s="78">
        <v>1.9E-3</v>
      </c>
      <c r="AJ130" s="36">
        <v>2.5299999999999998</v>
      </c>
      <c r="AK130" s="36">
        <v>32</v>
      </c>
      <c r="AL130" s="36">
        <v>43.9</v>
      </c>
      <c r="AM130" s="36">
        <v>3</v>
      </c>
      <c r="AN130" s="36" t="s">
        <v>484</v>
      </c>
    </row>
    <row r="131" spans="1:40" x14ac:dyDescent="0.2">
      <c r="A131" s="33">
        <v>130</v>
      </c>
      <c r="B131" s="36">
        <v>965</v>
      </c>
      <c r="C131" s="36">
        <v>132</v>
      </c>
      <c r="D131" s="75">
        <v>45530</v>
      </c>
      <c r="E131" s="36" t="s">
        <v>238</v>
      </c>
      <c r="F131" s="36" t="s">
        <v>431</v>
      </c>
      <c r="G131" s="36" t="s">
        <v>396</v>
      </c>
      <c r="H131" s="36" t="s">
        <v>489</v>
      </c>
      <c r="I131" s="36" t="s">
        <v>483</v>
      </c>
      <c r="J131" s="36">
        <v>5</v>
      </c>
      <c r="K131" s="36">
        <v>4</v>
      </c>
      <c r="L131" s="36">
        <v>0</v>
      </c>
      <c r="M131" s="36">
        <v>1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1</v>
      </c>
      <c r="U131" s="36">
        <v>1</v>
      </c>
      <c r="V131" s="36">
        <v>0.33300000000000002</v>
      </c>
      <c r="W131" s="36">
        <v>0.46500000000000002</v>
      </c>
      <c r="X131" s="36">
        <v>0.73199999999999998</v>
      </c>
      <c r="Y131" s="36">
        <v>1.1970000000000001</v>
      </c>
      <c r="Z131" s="36">
        <v>1</v>
      </c>
      <c r="AA131" s="36">
        <v>1</v>
      </c>
      <c r="AB131" s="36">
        <v>0</v>
      </c>
      <c r="AC131" s="36">
        <v>0</v>
      </c>
      <c r="AD131" s="36">
        <v>0</v>
      </c>
      <c r="AE131" s="36">
        <v>0</v>
      </c>
      <c r="AF131" s="36">
        <v>0.53</v>
      </c>
      <c r="AG131" s="36">
        <v>-5.5E-2</v>
      </c>
      <c r="AH131" s="36">
        <v>0.64</v>
      </c>
      <c r="AI131" s="78">
        <v>-4.0000000000000002E-4</v>
      </c>
      <c r="AJ131" s="36">
        <v>-0.64</v>
      </c>
      <c r="AK131" s="36">
        <v>5</v>
      </c>
      <c r="AL131" s="36">
        <v>6</v>
      </c>
      <c r="AM131" s="36">
        <v>3</v>
      </c>
      <c r="AN131" s="36" t="s">
        <v>484</v>
      </c>
    </row>
    <row r="132" spans="1:40" x14ac:dyDescent="0.2">
      <c r="A132" s="33">
        <v>131</v>
      </c>
      <c r="B132" s="36">
        <v>966</v>
      </c>
      <c r="C132" s="36">
        <v>133</v>
      </c>
      <c r="D132" s="75">
        <v>45531</v>
      </c>
      <c r="E132" s="36" t="s">
        <v>238</v>
      </c>
      <c r="F132" s="36" t="s">
        <v>431</v>
      </c>
      <c r="G132" s="36" t="s">
        <v>396</v>
      </c>
      <c r="H132" s="36" t="s">
        <v>517</v>
      </c>
      <c r="I132" s="36" t="s">
        <v>483</v>
      </c>
      <c r="J132" s="36">
        <v>4</v>
      </c>
      <c r="K132" s="36">
        <v>3</v>
      </c>
      <c r="L132" s="36">
        <v>0</v>
      </c>
      <c r="M132" s="36">
        <v>1</v>
      </c>
      <c r="N132" s="36">
        <v>1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1</v>
      </c>
      <c r="U132" s="36">
        <v>1</v>
      </c>
      <c r="V132" s="36">
        <v>0.33300000000000002</v>
      </c>
      <c r="W132" s="36">
        <v>0.46500000000000002</v>
      </c>
      <c r="X132" s="36">
        <v>0.73199999999999998</v>
      </c>
      <c r="Y132" s="36">
        <v>1.1970000000000001</v>
      </c>
      <c r="Z132" s="36">
        <v>2</v>
      </c>
      <c r="AA132" s="36">
        <v>1</v>
      </c>
      <c r="AB132" s="36">
        <v>0</v>
      </c>
      <c r="AC132" s="36">
        <v>0</v>
      </c>
      <c r="AD132" s="36">
        <v>0</v>
      </c>
      <c r="AE132" s="36">
        <v>0</v>
      </c>
      <c r="AF132" s="36">
        <v>1.23</v>
      </c>
      <c r="AG132" s="36">
        <v>-0.128</v>
      </c>
      <c r="AH132" s="36">
        <v>1.42</v>
      </c>
      <c r="AI132" s="78">
        <v>-8.9999999999999998E-4</v>
      </c>
      <c r="AJ132" s="36">
        <v>-0.86</v>
      </c>
      <c r="AK132" s="36">
        <v>7</v>
      </c>
      <c r="AL132" s="36">
        <v>9</v>
      </c>
      <c r="AM132" s="36">
        <v>3</v>
      </c>
      <c r="AN132" s="36" t="s">
        <v>484</v>
      </c>
    </row>
    <row r="133" spans="1:40" x14ac:dyDescent="0.2">
      <c r="A133" s="33">
        <v>132</v>
      </c>
      <c r="B133" s="36">
        <v>967</v>
      </c>
      <c r="C133" s="36">
        <v>134</v>
      </c>
      <c r="D133" s="75">
        <v>45532</v>
      </c>
      <c r="E133" s="36" t="s">
        <v>238</v>
      </c>
      <c r="F133" s="36" t="s">
        <v>431</v>
      </c>
      <c r="G133" s="36" t="s">
        <v>396</v>
      </c>
      <c r="H133" s="36" t="s">
        <v>498</v>
      </c>
      <c r="I133" s="36" t="s">
        <v>483</v>
      </c>
      <c r="J133" s="36">
        <v>4</v>
      </c>
      <c r="K133" s="36">
        <v>2</v>
      </c>
      <c r="L133" s="36">
        <v>0</v>
      </c>
      <c r="M133" s="36">
        <v>1</v>
      </c>
      <c r="N133" s="36">
        <v>0</v>
      </c>
      <c r="O133" s="36">
        <v>0</v>
      </c>
      <c r="P133" s="36">
        <v>0</v>
      </c>
      <c r="Q133" s="36">
        <v>1</v>
      </c>
      <c r="R133" s="36">
        <v>1</v>
      </c>
      <c r="S133" s="36">
        <v>0</v>
      </c>
      <c r="T133" s="36">
        <v>2</v>
      </c>
      <c r="U133" s="36">
        <v>1</v>
      </c>
      <c r="V133" s="36">
        <v>0.33300000000000002</v>
      </c>
      <c r="W133" s="36">
        <v>0.46700000000000003</v>
      </c>
      <c r="X133" s="36">
        <v>0.73099999999999998</v>
      </c>
      <c r="Y133" s="36">
        <v>1.198</v>
      </c>
      <c r="Z133" s="36">
        <v>1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0.79</v>
      </c>
      <c r="AG133" s="36">
        <v>5.3999999999999999E-2</v>
      </c>
      <c r="AH133" s="36">
        <v>0.98</v>
      </c>
      <c r="AI133" s="78">
        <v>4.0000000000000002E-4</v>
      </c>
      <c r="AJ133" s="36">
        <v>0.98</v>
      </c>
      <c r="AK133" s="36">
        <v>14</v>
      </c>
      <c r="AL133" s="36">
        <v>18.5</v>
      </c>
      <c r="AM133" s="36">
        <v>3</v>
      </c>
      <c r="AN133" s="36" t="s">
        <v>484</v>
      </c>
    </row>
    <row r="134" spans="1:40" x14ac:dyDescent="0.2">
      <c r="A134" s="33">
        <v>133</v>
      </c>
      <c r="B134" s="36">
        <v>968</v>
      </c>
      <c r="C134" s="36">
        <v>135</v>
      </c>
      <c r="D134" s="75">
        <v>45534</v>
      </c>
      <c r="E134" s="36" t="s">
        <v>238</v>
      </c>
      <c r="F134" s="39"/>
      <c r="G134" s="36" t="s">
        <v>386</v>
      </c>
      <c r="H134" s="36" t="s">
        <v>585</v>
      </c>
      <c r="I134" s="36" t="s">
        <v>483</v>
      </c>
      <c r="J134" s="36">
        <v>4</v>
      </c>
      <c r="K134" s="36">
        <v>4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3</v>
      </c>
      <c r="V134" s="36">
        <v>0.33100000000000002</v>
      </c>
      <c r="W134" s="36">
        <v>0.46400000000000002</v>
      </c>
      <c r="X134" s="36">
        <v>0.72499999999999998</v>
      </c>
      <c r="Y134" s="36">
        <v>1.1879999999999999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36">
        <v>0</v>
      </c>
      <c r="AF134" s="36">
        <v>0.94</v>
      </c>
      <c r="AG134" s="36">
        <v>-9.6000000000000002E-2</v>
      </c>
      <c r="AH134" s="36">
        <v>1.18</v>
      </c>
      <c r="AI134" s="78">
        <v>-6.9999999999999999E-4</v>
      </c>
      <c r="AJ134" s="36">
        <v>-1.17</v>
      </c>
      <c r="AK134" s="36">
        <v>0</v>
      </c>
      <c r="AL134" s="36">
        <v>0</v>
      </c>
      <c r="AM134" s="36">
        <v>3</v>
      </c>
      <c r="AN134" s="36" t="s">
        <v>484</v>
      </c>
    </row>
    <row r="135" spans="1:40" x14ac:dyDescent="0.2">
      <c r="A135" s="33">
        <v>134</v>
      </c>
      <c r="B135" s="36">
        <v>969</v>
      </c>
      <c r="C135" s="36">
        <v>136</v>
      </c>
      <c r="D135" s="75">
        <v>45535</v>
      </c>
      <c r="E135" s="36" t="s">
        <v>238</v>
      </c>
      <c r="F135" s="39"/>
      <c r="G135" s="36" t="s">
        <v>386</v>
      </c>
      <c r="H135" s="36" t="s">
        <v>561</v>
      </c>
      <c r="I135" s="36" t="s">
        <v>483</v>
      </c>
      <c r="J135" s="36">
        <v>5</v>
      </c>
      <c r="K135" s="36">
        <v>4</v>
      </c>
      <c r="L135" s="36">
        <v>1</v>
      </c>
      <c r="M135" s="36">
        <v>1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1</v>
      </c>
      <c r="U135" s="36">
        <v>1</v>
      </c>
      <c r="V135" s="36">
        <v>0.33</v>
      </c>
      <c r="W135" s="36">
        <v>0.46300000000000002</v>
      </c>
      <c r="X135" s="36">
        <v>0.72099999999999997</v>
      </c>
      <c r="Y135" s="36">
        <v>1.1839999999999999</v>
      </c>
      <c r="Z135" s="36">
        <v>1</v>
      </c>
      <c r="AA135" s="36">
        <v>0</v>
      </c>
      <c r="AB135" s="36">
        <v>0</v>
      </c>
      <c r="AC135" s="36">
        <v>0</v>
      </c>
      <c r="AD135" s="36">
        <v>0</v>
      </c>
      <c r="AE135" s="36">
        <v>1</v>
      </c>
      <c r="AF135" s="36">
        <v>1.39</v>
      </c>
      <c r="AG135" s="36">
        <v>0.05</v>
      </c>
      <c r="AH135" s="36">
        <v>1.78</v>
      </c>
      <c r="AI135" s="78">
        <v>4.0000000000000002E-4</v>
      </c>
      <c r="AJ135" s="36">
        <v>0.28999999999999998</v>
      </c>
      <c r="AK135" s="36">
        <v>7</v>
      </c>
      <c r="AL135" s="36">
        <v>9.1999999999999993</v>
      </c>
      <c r="AM135" s="36">
        <v>3</v>
      </c>
      <c r="AN135" s="36" t="s">
        <v>487</v>
      </c>
    </row>
    <row r="136" spans="1:40" x14ac:dyDescent="0.2">
      <c r="A136" s="33">
        <v>135</v>
      </c>
      <c r="B136" s="36">
        <v>970</v>
      </c>
      <c r="C136" s="36">
        <v>137</v>
      </c>
      <c r="D136" s="75">
        <v>45536</v>
      </c>
      <c r="E136" s="36" t="s">
        <v>238</v>
      </c>
      <c r="F136" s="39"/>
      <c r="G136" s="36" t="s">
        <v>386</v>
      </c>
      <c r="H136" s="36" t="s">
        <v>586</v>
      </c>
      <c r="I136" s="36" t="s">
        <v>483</v>
      </c>
      <c r="J136" s="36">
        <v>5</v>
      </c>
      <c r="K136" s="36">
        <v>4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3</v>
      </c>
      <c r="V136" s="36">
        <v>0.32700000000000001</v>
      </c>
      <c r="W136" s="36">
        <v>0.46100000000000002</v>
      </c>
      <c r="X136" s="36">
        <v>0.71499999999999997</v>
      </c>
      <c r="Y136" s="36">
        <v>1.1759999999999999</v>
      </c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1</v>
      </c>
      <c r="AF136" s="36">
        <v>0.85</v>
      </c>
      <c r="AG136" s="36">
        <v>-4.2000000000000003E-2</v>
      </c>
      <c r="AH136" s="36">
        <v>1.06</v>
      </c>
      <c r="AI136" s="78">
        <v>-2.9999999999999997E-4</v>
      </c>
      <c r="AJ136" s="36">
        <v>-0.78</v>
      </c>
      <c r="AK136" s="36">
        <v>2</v>
      </c>
      <c r="AL136" s="36">
        <v>3</v>
      </c>
      <c r="AM136" s="36">
        <v>3</v>
      </c>
      <c r="AN136" s="36" t="s">
        <v>484</v>
      </c>
    </row>
    <row r="137" spans="1:40" x14ac:dyDescent="0.2">
      <c r="A137" s="33">
        <v>136</v>
      </c>
      <c r="B137" s="36">
        <v>971</v>
      </c>
      <c r="C137" s="36">
        <v>138</v>
      </c>
      <c r="D137" s="75">
        <v>45537</v>
      </c>
      <c r="E137" s="36" t="s">
        <v>238</v>
      </c>
      <c r="F137" s="36" t="s">
        <v>431</v>
      </c>
      <c r="G137" s="36" t="s">
        <v>299</v>
      </c>
      <c r="H137" s="36" t="s">
        <v>587</v>
      </c>
      <c r="I137" s="36" t="s">
        <v>483</v>
      </c>
      <c r="J137" s="36">
        <v>5</v>
      </c>
      <c r="K137" s="36">
        <v>5</v>
      </c>
      <c r="L137" s="36">
        <v>1</v>
      </c>
      <c r="M137" s="36">
        <v>1</v>
      </c>
      <c r="N137" s="36">
        <v>1</v>
      </c>
      <c r="O137" s="36">
        <v>0</v>
      </c>
      <c r="P137" s="36">
        <v>0</v>
      </c>
      <c r="Q137" s="36">
        <v>1</v>
      </c>
      <c r="R137" s="36">
        <v>0</v>
      </c>
      <c r="S137" s="36">
        <v>0</v>
      </c>
      <c r="T137" s="36">
        <v>0</v>
      </c>
      <c r="U137" s="36">
        <v>2</v>
      </c>
      <c r="V137" s="36">
        <v>0.32600000000000001</v>
      </c>
      <c r="W137" s="36">
        <v>0.45900000000000002</v>
      </c>
      <c r="X137" s="36">
        <v>0.71099999999999997</v>
      </c>
      <c r="Y137" s="36">
        <v>1.17</v>
      </c>
      <c r="Z137" s="36">
        <v>2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0.69</v>
      </c>
      <c r="AG137" s="36">
        <v>8.4000000000000005E-2</v>
      </c>
      <c r="AH137" s="36">
        <v>0.92</v>
      </c>
      <c r="AI137" s="78">
        <v>6.9999999999999999E-4</v>
      </c>
      <c r="AJ137" s="36">
        <v>0.47</v>
      </c>
      <c r="AK137" s="36">
        <v>9</v>
      </c>
      <c r="AL137" s="36">
        <v>12.7</v>
      </c>
      <c r="AM137" s="36">
        <v>3</v>
      </c>
      <c r="AN137" s="36" t="s">
        <v>484</v>
      </c>
    </row>
    <row r="138" spans="1:40" x14ac:dyDescent="0.2">
      <c r="A138" s="33">
        <v>137</v>
      </c>
      <c r="B138" s="36">
        <v>972</v>
      </c>
      <c r="C138" s="36">
        <v>139</v>
      </c>
      <c r="D138" s="75">
        <v>45538</v>
      </c>
      <c r="E138" s="36" t="s">
        <v>238</v>
      </c>
      <c r="F138" s="36" t="s">
        <v>431</v>
      </c>
      <c r="G138" s="36" t="s">
        <v>299</v>
      </c>
      <c r="H138" s="36" t="s">
        <v>588</v>
      </c>
      <c r="I138" s="36" t="s">
        <v>483</v>
      </c>
      <c r="J138" s="36">
        <v>5</v>
      </c>
      <c r="K138" s="36">
        <v>5</v>
      </c>
      <c r="L138" s="36">
        <v>1</v>
      </c>
      <c r="M138" s="36">
        <v>1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2</v>
      </c>
      <c r="V138" s="36">
        <v>0.32400000000000001</v>
      </c>
      <c r="W138" s="36">
        <v>0.45700000000000002</v>
      </c>
      <c r="X138" s="36">
        <v>0.70599999999999996</v>
      </c>
      <c r="Y138" s="36">
        <v>1.163</v>
      </c>
      <c r="Z138" s="36">
        <v>1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36">
        <v>1.25</v>
      </c>
      <c r="AG138" s="36">
        <v>-9.0999999999999998E-2</v>
      </c>
      <c r="AH138" s="36">
        <v>1.67</v>
      </c>
      <c r="AI138" s="78">
        <v>-6.9999999999999999E-4</v>
      </c>
      <c r="AJ138" s="36">
        <v>-0.72</v>
      </c>
      <c r="AK138" s="36">
        <v>5</v>
      </c>
      <c r="AL138" s="36">
        <v>6.2</v>
      </c>
      <c r="AM138" s="36">
        <v>3</v>
      </c>
      <c r="AN138" s="36" t="s">
        <v>484</v>
      </c>
    </row>
    <row r="139" spans="1:40" x14ac:dyDescent="0.2">
      <c r="A139" s="33">
        <v>138</v>
      </c>
      <c r="B139" s="36">
        <v>973</v>
      </c>
      <c r="C139" s="36">
        <v>140</v>
      </c>
      <c r="D139" s="75">
        <v>45539</v>
      </c>
      <c r="E139" s="36" t="s">
        <v>238</v>
      </c>
      <c r="F139" s="36" t="s">
        <v>431</v>
      </c>
      <c r="G139" s="36" t="s">
        <v>299</v>
      </c>
      <c r="H139" s="36" t="s">
        <v>589</v>
      </c>
      <c r="I139" s="36" t="s">
        <v>502</v>
      </c>
      <c r="J139" s="36">
        <v>4</v>
      </c>
      <c r="K139" s="36">
        <v>3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1</v>
      </c>
      <c r="U139" s="36">
        <v>1</v>
      </c>
      <c r="V139" s="36">
        <v>0.32300000000000001</v>
      </c>
      <c r="W139" s="36">
        <v>0.45500000000000002</v>
      </c>
      <c r="X139" s="36">
        <v>0.70199999999999996</v>
      </c>
      <c r="Y139" s="36">
        <v>1.157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36">
        <v>0.86</v>
      </c>
      <c r="AG139" s="36">
        <v>-7.0000000000000001E-3</v>
      </c>
      <c r="AH139" s="36">
        <v>1.1100000000000001</v>
      </c>
      <c r="AI139" s="78">
        <v>-1E-4</v>
      </c>
      <c r="AJ139" s="36">
        <v>-0.47</v>
      </c>
      <c r="AK139" s="36">
        <v>2</v>
      </c>
      <c r="AL139" s="36">
        <v>3</v>
      </c>
      <c r="AM139" s="36">
        <v>3</v>
      </c>
      <c r="AN139" s="36" t="s">
        <v>484</v>
      </c>
    </row>
    <row r="140" spans="1:40" x14ac:dyDescent="0.2">
      <c r="A140" s="33">
        <v>139</v>
      </c>
      <c r="B140" s="36">
        <v>974</v>
      </c>
      <c r="C140" s="36">
        <v>141</v>
      </c>
      <c r="D140" s="75">
        <v>45541</v>
      </c>
      <c r="E140" s="36" t="s">
        <v>238</v>
      </c>
      <c r="F140" s="36" t="s">
        <v>431</v>
      </c>
      <c r="G140" s="36" t="s">
        <v>352</v>
      </c>
      <c r="H140" s="36" t="s">
        <v>580</v>
      </c>
      <c r="I140" s="36" t="s">
        <v>483</v>
      </c>
      <c r="J140" s="36">
        <v>4</v>
      </c>
      <c r="K140" s="36">
        <v>3</v>
      </c>
      <c r="L140" s="36">
        <v>1</v>
      </c>
      <c r="M140" s="36">
        <v>1</v>
      </c>
      <c r="N140" s="36">
        <v>1</v>
      </c>
      <c r="O140" s="36">
        <v>0</v>
      </c>
      <c r="P140" s="36">
        <v>0</v>
      </c>
      <c r="Q140" s="36">
        <v>1</v>
      </c>
      <c r="R140" s="36">
        <v>0</v>
      </c>
      <c r="S140" s="36">
        <v>0</v>
      </c>
      <c r="T140" s="36">
        <v>1</v>
      </c>
      <c r="U140" s="36">
        <v>1</v>
      </c>
      <c r="V140" s="36">
        <v>0.32300000000000001</v>
      </c>
      <c r="W140" s="36">
        <v>0.45600000000000002</v>
      </c>
      <c r="X140" s="36">
        <v>0.70199999999999996</v>
      </c>
      <c r="Y140" s="36">
        <v>1.157</v>
      </c>
      <c r="Z140" s="36">
        <v>2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36">
        <v>0.96</v>
      </c>
      <c r="AG140" s="36">
        <v>0.16800000000000001</v>
      </c>
      <c r="AH140" s="36">
        <v>1.32</v>
      </c>
      <c r="AI140" s="78">
        <v>1.4E-3</v>
      </c>
      <c r="AJ140" s="36">
        <v>1.49</v>
      </c>
      <c r="AK140" s="36">
        <v>11</v>
      </c>
      <c r="AL140" s="36">
        <v>15.7</v>
      </c>
      <c r="AM140" s="36">
        <v>3</v>
      </c>
      <c r="AN140" s="36" t="s">
        <v>484</v>
      </c>
    </row>
    <row r="141" spans="1:40" x14ac:dyDescent="0.2">
      <c r="A141" s="33">
        <v>140</v>
      </c>
      <c r="B141" s="36">
        <v>975</v>
      </c>
      <c r="C141" s="36">
        <v>142</v>
      </c>
      <c r="D141" s="75">
        <v>45542</v>
      </c>
      <c r="E141" s="36" t="s">
        <v>238</v>
      </c>
      <c r="F141" s="36" t="s">
        <v>431</v>
      </c>
      <c r="G141" s="36" t="s">
        <v>352</v>
      </c>
      <c r="H141" s="36" t="s">
        <v>518</v>
      </c>
      <c r="I141" s="36" t="s">
        <v>483</v>
      </c>
      <c r="J141" s="36">
        <v>4</v>
      </c>
      <c r="K141" s="36">
        <v>3</v>
      </c>
      <c r="L141" s="36">
        <v>1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1</v>
      </c>
      <c r="S141" s="36">
        <v>0</v>
      </c>
      <c r="T141" s="36">
        <v>1</v>
      </c>
      <c r="U141" s="36">
        <v>1</v>
      </c>
      <c r="V141" s="36">
        <v>0.32100000000000001</v>
      </c>
      <c r="W141" s="36">
        <v>0.45400000000000001</v>
      </c>
      <c r="X141" s="36">
        <v>0.69699999999999995</v>
      </c>
      <c r="Y141" s="36">
        <v>1.1519999999999999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1.1499999999999999</v>
      </c>
      <c r="AG141" s="36">
        <v>6.7000000000000004E-2</v>
      </c>
      <c r="AH141" s="36">
        <v>1.56</v>
      </c>
      <c r="AI141" s="78">
        <v>5.9999999999999995E-4</v>
      </c>
      <c r="AJ141" s="36">
        <v>0.2</v>
      </c>
      <c r="AK141" s="36">
        <v>9</v>
      </c>
      <c r="AL141" s="36">
        <v>12.2</v>
      </c>
      <c r="AM141" s="36">
        <v>3</v>
      </c>
      <c r="AN141" s="36" t="s">
        <v>484</v>
      </c>
    </row>
    <row r="142" spans="1:40" x14ac:dyDescent="0.2">
      <c r="A142" s="33">
        <v>141</v>
      </c>
      <c r="B142" s="36">
        <v>976</v>
      </c>
      <c r="C142" s="36">
        <v>143</v>
      </c>
      <c r="D142" s="75">
        <v>45543</v>
      </c>
      <c r="E142" s="36" t="s">
        <v>238</v>
      </c>
      <c r="F142" s="36" t="s">
        <v>431</v>
      </c>
      <c r="G142" s="36" t="s">
        <v>352</v>
      </c>
      <c r="H142" s="36" t="s">
        <v>590</v>
      </c>
      <c r="I142" s="36" t="s">
        <v>483</v>
      </c>
      <c r="J142" s="36">
        <v>4</v>
      </c>
      <c r="K142" s="36">
        <v>3</v>
      </c>
      <c r="L142" s="36">
        <v>0</v>
      </c>
      <c r="M142" s="36">
        <v>1</v>
      </c>
      <c r="N142" s="36">
        <v>0</v>
      </c>
      <c r="O142" s="36">
        <v>0</v>
      </c>
      <c r="P142" s="36">
        <v>0</v>
      </c>
      <c r="Q142" s="36">
        <v>0</v>
      </c>
      <c r="R142" s="36">
        <v>0</v>
      </c>
      <c r="S142" s="36">
        <v>0</v>
      </c>
      <c r="T142" s="36">
        <v>1</v>
      </c>
      <c r="U142" s="36">
        <v>0</v>
      </c>
      <c r="V142" s="36">
        <v>0.32100000000000001</v>
      </c>
      <c r="W142" s="36">
        <v>0.45500000000000002</v>
      </c>
      <c r="X142" s="36">
        <v>0.69499999999999995</v>
      </c>
      <c r="Y142" s="36">
        <v>1.1499999999999999</v>
      </c>
      <c r="Z142" s="36">
        <v>1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36">
        <v>1.25</v>
      </c>
      <c r="AG142" s="36">
        <v>-2.9000000000000001E-2</v>
      </c>
      <c r="AH142" s="36">
        <v>1.6</v>
      </c>
      <c r="AI142" s="78">
        <v>-2.0000000000000001E-4</v>
      </c>
      <c r="AJ142" s="36">
        <v>0.04</v>
      </c>
      <c r="AK142" s="36">
        <v>5</v>
      </c>
      <c r="AL142" s="36">
        <v>6</v>
      </c>
      <c r="AM142" s="36">
        <v>3</v>
      </c>
      <c r="AN142" s="36" t="s">
        <v>484</v>
      </c>
    </row>
    <row r="143" spans="1:40" x14ac:dyDescent="0.2">
      <c r="A143" s="33">
        <v>142</v>
      </c>
      <c r="B143" s="36">
        <v>977</v>
      </c>
      <c r="C143" s="36">
        <v>144</v>
      </c>
      <c r="D143" s="75">
        <v>45544</v>
      </c>
      <c r="E143" s="36" t="s">
        <v>238</v>
      </c>
      <c r="F143" s="39"/>
      <c r="G143" s="36" t="s">
        <v>259</v>
      </c>
      <c r="H143" s="36" t="s">
        <v>591</v>
      </c>
      <c r="I143" s="36" t="s">
        <v>483</v>
      </c>
      <c r="J143" s="36">
        <v>5</v>
      </c>
      <c r="K143" s="36">
        <v>4</v>
      </c>
      <c r="L143" s="36">
        <v>1</v>
      </c>
      <c r="M143" s="36">
        <v>2</v>
      </c>
      <c r="N143" s="36">
        <v>0</v>
      </c>
      <c r="O143" s="36">
        <v>0</v>
      </c>
      <c r="P143" s="36">
        <v>0</v>
      </c>
      <c r="Q143" s="36">
        <v>1</v>
      </c>
      <c r="R143" s="36">
        <v>0</v>
      </c>
      <c r="S143" s="36">
        <v>0</v>
      </c>
      <c r="T143" s="36">
        <v>1</v>
      </c>
      <c r="U143" s="36">
        <v>1</v>
      </c>
      <c r="V143" s="36">
        <v>0.32200000000000001</v>
      </c>
      <c r="W143" s="36">
        <v>0.45600000000000002</v>
      </c>
      <c r="X143" s="36">
        <v>0.69399999999999995</v>
      </c>
      <c r="Y143" s="36">
        <v>1.1499999999999999</v>
      </c>
      <c r="Z143" s="36">
        <v>2</v>
      </c>
      <c r="AA143" s="36">
        <v>1</v>
      </c>
      <c r="AB143" s="36">
        <v>0</v>
      </c>
      <c r="AC143" s="36">
        <v>0</v>
      </c>
      <c r="AD143" s="36">
        <v>0</v>
      </c>
      <c r="AE143" s="36">
        <v>0</v>
      </c>
      <c r="AF143" s="36">
        <v>1.73</v>
      </c>
      <c r="AG143" s="36">
        <v>0.223</v>
      </c>
      <c r="AH143" s="36">
        <v>2.4700000000000002</v>
      </c>
      <c r="AI143" s="78">
        <v>1.9E-3</v>
      </c>
      <c r="AJ143" s="36">
        <v>0.2</v>
      </c>
      <c r="AK143" s="36">
        <v>12</v>
      </c>
      <c r="AL143" s="36">
        <v>15.7</v>
      </c>
      <c r="AM143" s="36">
        <v>3</v>
      </c>
      <c r="AN143" s="36" t="s">
        <v>487</v>
      </c>
    </row>
    <row r="144" spans="1:40" x14ac:dyDescent="0.2">
      <c r="A144" s="33">
        <v>143</v>
      </c>
      <c r="B144" s="36">
        <v>978</v>
      </c>
      <c r="C144" s="36">
        <v>145</v>
      </c>
      <c r="D144" s="75">
        <v>45545</v>
      </c>
      <c r="E144" s="36" t="s">
        <v>238</v>
      </c>
      <c r="F144" s="39"/>
      <c r="G144" s="36" t="s">
        <v>259</v>
      </c>
      <c r="H144" s="36" t="s">
        <v>592</v>
      </c>
      <c r="I144" s="36" t="s">
        <v>483</v>
      </c>
      <c r="J144" s="36">
        <v>4</v>
      </c>
      <c r="K144" s="36">
        <v>4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2</v>
      </c>
      <c r="V144" s="36">
        <v>0.32</v>
      </c>
      <c r="W144" s="36">
        <v>0.45300000000000001</v>
      </c>
      <c r="X144" s="36">
        <v>0.68799999999999994</v>
      </c>
      <c r="Y144" s="36">
        <v>1.141</v>
      </c>
      <c r="Z144" s="36">
        <v>0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0.67</v>
      </c>
      <c r="AG144" s="36">
        <v>-6.5000000000000002E-2</v>
      </c>
      <c r="AH144" s="36">
        <v>0.93</v>
      </c>
      <c r="AI144" s="78">
        <v>-5.0000000000000001E-4</v>
      </c>
      <c r="AJ144" s="36">
        <v>-0.79</v>
      </c>
      <c r="AK144" s="36">
        <v>0</v>
      </c>
      <c r="AL144" s="36">
        <v>0</v>
      </c>
      <c r="AM144" s="36">
        <v>3</v>
      </c>
      <c r="AN144" s="36" t="s">
        <v>484</v>
      </c>
    </row>
    <row r="145" spans="1:40" x14ac:dyDescent="0.2">
      <c r="A145" s="33">
        <v>144</v>
      </c>
      <c r="B145" s="36">
        <v>979</v>
      </c>
      <c r="C145" s="36">
        <v>146</v>
      </c>
      <c r="D145" s="75">
        <v>45546</v>
      </c>
      <c r="E145" s="36" t="s">
        <v>238</v>
      </c>
      <c r="F145" s="39"/>
      <c r="G145" s="36" t="s">
        <v>259</v>
      </c>
      <c r="H145" s="36" t="s">
        <v>593</v>
      </c>
      <c r="I145" s="36" t="s">
        <v>492</v>
      </c>
      <c r="J145" s="36">
        <v>5</v>
      </c>
      <c r="K145" s="36">
        <v>3</v>
      </c>
      <c r="L145" s="36">
        <v>0</v>
      </c>
      <c r="M145" s="36">
        <v>1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2</v>
      </c>
      <c r="U145" s="36">
        <v>1</v>
      </c>
      <c r="V145" s="36">
        <v>0.32</v>
      </c>
      <c r="W145" s="36">
        <v>0.45400000000000001</v>
      </c>
      <c r="X145" s="36">
        <v>0.68600000000000005</v>
      </c>
      <c r="Y145" s="36">
        <v>1.1399999999999999</v>
      </c>
      <c r="Z145" s="36">
        <v>1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2.15</v>
      </c>
      <c r="AG145" s="36">
        <v>4.9000000000000002E-2</v>
      </c>
      <c r="AH145" s="36">
        <v>3.36</v>
      </c>
      <c r="AI145" s="78">
        <v>5.0000000000000001E-4</v>
      </c>
      <c r="AJ145" s="36">
        <v>0.57999999999999996</v>
      </c>
      <c r="AK145" s="36">
        <v>7</v>
      </c>
      <c r="AL145" s="36">
        <v>9</v>
      </c>
      <c r="AM145" s="36">
        <v>3</v>
      </c>
      <c r="AN145" s="36" t="s">
        <v>484</v>
      </c>
    </row>
    <row r="146" spans="1:40" x14ac:dyDescent="0.2">
      <c r="A146" s="33">
        <v>145</v>
      </c>
      <c r="B146" s="36">
        <v>980</v>
      </c>
      <c r="C146" s="36">
        <v>147</v>
      </c>
      <c r="D146" s="75">
        <v>45547</v>
      </c>
      <c r="E146" s="36" t="s">
        <v>238</v>
      </c>
      <c r="F146" s="39"/>
      <c r="G146" s="36" t="s">
        <v>318</v>
      </c>
      <c r="H146" s="36" t="s">
        <v>594</v>
      </c>
      <c r="I146" s="36" t="s">
        <v>504</v>
      </c>
      <c r="J146" s="36">
        <v>4</v>
      </c>
      <c r="K146" s="36">
        <v>4</v>
      </c>
      <c r="L146" s="36">
        <v>0</v>
      </c>
      <c r="M146" s="36">
        <v>1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0.31900000000000001</v>
      </c>
      <c r="W146" s="36">
        <v>0.45300000000000001</v>
      </c>
      <c r="X146" s="36">
        <v>0.68300000000000005</v>
      </c>
      <c r="Y146" s="36">
        <v>1.1359999999999999</v>
      </c>
      <c r="Z146" s="36">
        <v>1</v>
      </c>
      <c r="AA146" s="36">
        <v>1</v>
      </c>
      <c r="AB146" s="36">
        <v>0</v>
      </c>
      <c r="AC146" s="36">
        <v>0</v>
      </c>
      <c r="AD146" s="36">
        <v>0</v>
      </c>
      <c r="AE146" s="36">
        <v>0</v>
      </c>
      <c r="AF146" s="36">
        <v>0.83</v>
      </c>
      <c r="AG146" s="36">
        <v>-7.0999999999999994E-2</v>
      </c>
      <c r="AH146" s="36">
        <v>1.1399999999999999</v>
      </c>
      <c r="AI146" s="78">
        <v>-5.9999999999999995E-4</v>
      </c>
      <c r="AJ146" s="36">
        <v>-0.66</v>
      </c>
      <c r="AK146" s="36">
        <v>3</v>
      </c>
      <c r="AL146" s="36">
        <v>3</v>
      </c>
      <c r="AM146" s="36">
        <v>3</v>
      </c>
      <c r="AN146" s="36" t="s">
        <v>484</v>
      </c>
    </row>
    <row r="147" spans="1:40" x14ac:dyDescent="0.2">
      <c r="A147" s="33">
        <v>146</v>
      </c>
      <c r="B147" s="36">
        <v>981</v>
      </c>
      <c r="C147" s="36">
        <v>148</v>
      </c>
      <c r="D147" s="75">
        <v>45548</v>
      </c>
      <c r="E147" s="36" t="s">
        <v>238</v>
      </c>
      <c r="F147" s="39"/>
      <c r="G147" s="36" t="s">
        <v>318</v>
      </c>
      <c r="H147" s="36" t="s">
        <v>482</v>
      </c>
      <c r="I147" s="36" t="s">
        <v>483</v>
      </c>
      <c r="J147" s="36">
        <v>4</v>
      </c>
      <c r="K147" s="36">
        <v>3</v>
      </c>
      <c r="L147" s="36">
        <v>1</v>
      </c>
      <c r="M147" s="36">
        <v>2</v>
      </c>
      <c r="N147" s="36">
        <v>0</v>
      </c>
      <c r="O147" s="36">
        <v>0</v>
      </c>
      <c r="P147" s="36">
        <v>1</v>
      </c>
      <c r="Q147" s="36">
        <v>4</v>
      </c>
      <c r="R147" s="36">
        <v>0</v>
      </c>
      <c r="S147" s="36">
        <v>0</v>
      </c>
      <c r="T147" s="36">
        <v>1</v>
      </c>
      <c r="U147" s="36">
        <v>1</v>
      </c>
      <c r="V147" s="36">
        <v>0.32100000000000001</v>
      </c>
      <c r="W147" s="36">
        <v>0.45500000000000002</v>
      </c>
      <c r="X147" s="36">
        <v>0.68799999999999994</v>
      </c>
      <c r="Y147" s="36">
        <v>1.143</v>
      </c>
      <c r="Z147" s="36">
        <v>5</v>
      </c>
      <c r="AA147" s="36">
        <v>0</v>
      </c>
      <c r="AB147" s="36">
        <v>0</v>
      </c>
      <c r="AC147" s="36">
        <v>0</v>
      </c>
      <c r="AD147" s="36">
        <v>0</v>
      </c>
      <c r="AE147" s="36">
        <v>0</v>
      </c>
      <c r="AF147" s="36">
        <v>1.66</v>
      </c>
      <c r="AG147" s="36">
        <v>0.48799999999999999</v>
      </c>
      <c r="AH147" s="36">
        <v>2.2000000000000002</v>
      </c>
      <c r="AI147" s="78">
        <v>3.8999999999999998E-3</v>
      </c>
      <c r="AJ147" s="36">
        <v>2.68</v>
      </c>
      <c r="AK147" s="36">
        <v>25</v>
      </c>
      <c r="AL147" s="36">
        <v>35.200000000000003</v>
      </c>
      <c r="AM147" s="36">
        <v>3</v>
      </c>
      <c r="AN147" s="36" t="s">
        <v>484</v>
      </c>
    </row>
    <row r="148" spans="1:40" x14ac:dyDescent="0.2">
      <c r="A148" s="33">
        <v>147</v>
      </c>
      <c r="B148" s="36">
        <v>982</v>
      </c>
      <c r="C148" s="36">
        <v>149</v>
      </c>
      <c r="D148" s="75">
        <v>45549</v>
      </c>
      <c r="E148" s="36" t="s">
        <v>238</v>
      </c>
      <c r="F148" s="39"/>
      <c r="G148" s="36" t="s">
        <v>318</v>
      </c>
      <c r="H148" s="36" t="s">
        <v>595</v>
      </c>
      <c r="I148" s="36" t="s">
        <v>483</v>
      </c>
      <c r="J148" s="36">
        <v>4</v>
      </c>
      <c r="K148" s="36">
        <v>4</v>
      </c>
      <c r="L148" s="36">
        <v>0</v>
      </c>
      <c r="M148" s="36">
        <v>1</v>
      </c>
      <c r="N148" s="36">
        <v>1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1</v>
      </c>
      <c r="V148" s="36">
        <v>0.32100000000000001</v>
      </c>
      <c r="W148" s="36">
        <v>0.45300000000000001</v>
      </c>
      <c r="X148" s="36">
        <v>0.68700000000000006</v>
      </c>
      <c r="Y148" s="36">
        <v>1.1399999999999999</v>
      </c>
      <c r="Z148" s="36">
        <v>2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0.65</v>
      </c>
      <c r="AG148" s="36">
        <v>-4.1000000000000002E-2</v>
      </c>
      <c r="AH148" s="36">
        <v>0.7</v>
      </c>
      <c r="AI148" s="78">
        <v>-2.9999999999999997E-4</v>
      </c>
      <c r="AJ148" s="36">
        <v>-0.13</v>
      </c>
      <c r="AK148" s="36">
        <v>5</v>
      </c>
      <c r="AL148" s="36">
        <v>6</v>
      </c>
      <c r="AM148" s="36">
        <v>3</v>
      </c>
      <c r="AN148" s="36" t="s">
        <v>487</v>
      </c>
    </row>
    <row r="149" spans="1:40" x14ac:dyDescent="0.2">
      <c r="A149" s="33">
        <v>148</v>
      </c>
      <c r="B149" s="36">
        <v>983</v>
      </c>
      <c r="C149" s="36">
        <v>150</v>
      </c>
      <c r="D149" s="75">
        <v>45550</v>
      </c>
      <c r="E149" s="36" t="s">
        <v>238</v>
      </c>
      <c r="F149" s="39"/>
      <c r="G149" s="36" t="s">
        <v>318</v>
      </c>
      <c r="H149" s="36" t="s">
        <v>489</v>
      </c>
      <c r="I149" s="36" t="s">
        <v>483</v>
      </c>
      <c r="J149" s="36">
        <v>4</v>
      </c>
      <c r="K149" s="36">
        <v>2</v>
      </c>
      <c r="L149" s="36">
        <v>1</v>
      </c>
      <c r="M149" s="36">
        <v>1</v>
      </c>
      <c r="N149" s="36">
        <v>0</v>
      </c>
      <c r="O149" s="36">
        <v>0</v>
      </c>
      <c r="P149" s="36">
        <v>1</v>
      </c>
      <c r="Q149" s="36">
        <v>2</v>
      </c>
      <c r="R149" s="36">
        <v>1</v>
      </c>
      <c r="S149" s="36">
        <v>0</v>
      </c>
      <c r="T149" s="36">
        <v>2</v>
      </c>
      <c r="U149" s="36">
        <v>1</v>
      </c>
      <c r="V149" s="36">
        <v>0.32100000000000001</v>
      </c>
      <c r="W149" s="36">
        <v>0.45500000000000002</v>
      </c>
      <c r="X149" s="36">
        <v>0.69199999999999995</v>
      </c>
      <c r="Y149" s="36">
        <v>1.147</v>
      </c>
      <c r="Z149" s="36">
        <v>4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0.54</v>
      </c>
      <c r="AG149" s="36">
        <v>0.129</v>
      </c>
      <c r="AH149" s="36">
        <v>0.76</v>
      </c>
      <c r="AI149" s="78">
        <v>1.1000000000000001E-3</v>
      </c>
      <c r="AJ149" s="36">
        <v>2.3199999999999998</v>
      </c>
      <c r="AK149" s="36">
        <v>25</v>
      </c>
      <c r="AL149" s="36">
        <v>34.200000000000003</v>
      </c>
      <c r="AM149" s="36">
        <v>3</v>
      </c>
      <c r="AN149" s="36" t="s">
        <v>484</v>
      </c>
    </row>
    <row r="150" spans="1:40" x14ac:dyDescent="0.2">
      <c r="A150" s="33">
        <v>149</v>
      </c>
      <c r="B150" s="36">
        <v>984</v>
      </c>
      <c r="C150" s="36">
        <v>151</v>
      </c>
      <c r="D150" s="75">
        <v>45552</v>
      </c>
      <c r="E150" s="36" t="s">
        <v>238</v>
      </c>
      <c r="F150" s="36" t="s">
        <v>431</v>
      </c>
      <c r="G150" s="36" t="s">
        <v>291</v>
      </c>
      <c r="H150" s="36" t="s">
        <v>596</v>
      </c>
      <c r="I150" s="36" t="s">
        <v>483</v>
      </c>
      <c r="J150" s="36">
        <v>5</v>
      </c>
      <c r="K150" s="36">
        <v>4</v>
      </c>
      <c r="L150" s="36">
        <v>1</v>
      </c>
      <c r="M150" s="36">
        <v>2</v>
      </c>
      <c r="N150" s="36">
        <v>1</v>
      </c>
      <c r="O150" s="36">
        <v>0</v>
      </c>
      <c r="P150" s="36">
        <v>0</v>
      </c>
      <c r="Q150" s="36">
        <v>4</v>
      </c>
      <c r="R150" s="36">
        <v>0</v>
      </c>
      <c r="S150" s="36">
        <v>0</v>
      </c>
      <c r="T150" s="36">
        <v>1</v>
      </c>
      <c r="U150" s="36">
        <v>1</v>
      </c>
      <c r="V150" s="36">
        <v>0.32300000000000001</v>
      </c>
      <c r="W150" s="36">
        <v>0.45600000000000002</v>
      </c>
      <c r="X150" s="36">
        <v>0.69199999999999995</v>
      </c>
      <c r="Y150" s="36">
        <v>1.149</v>
      </c>
      <c r="Z150" s="36">
        <v>3</v>
      </c>
      <c r="AA150" s="36">
        <v>0</v>
      </c>
      <c r="AB150" s="36">
        <v>0</v>
      </c>
      <c r="AC150" s="36">
        <v>0</v>
      </c>
      <c r="AD150" s="36">
        <v>0</v>
      </c>
      <c r="AE150" s="36">
        <v>0</v>
      </c>
      <c r="AF150" s="36">
        <v>0.77</v>
      </c>
      <c r="AG150" s="36">
        <v>0.23200000000000001</v>
      </c>
      <c r="AH150" s="36">
        <v>0.88</v>
      </c>
      <c r="AI150" s="78">
        <v>1.6000000000000001E-3</v>
      </c>
      <c r="AJ150" s="36">
        <v>2.79</v>
      </c>
      <c r="AK150" s="36">
        <v>20</v>
      </c>
      <c r="AL150" s="36">
        <v>29.2</v>
      </c>
      <c r="AM150" s="36">
        <v>3</v>
      </c>
      <c r="AN150" s="36" t="s">
        <v>487</v>
      </c>
    </row>
    <row r="151" spans="1:40" x14ac:dyDescent="0.2">
      <c r="A151" s="33">
        <v>150</v>
      </c>
      <c r="B151" s="36">
        <v>985</v>
      </c>
      <c r="C151" s="36">
        <v>152</v>
      </c>
      <c r="D151" s="75">
        <v>45553</v>
      </c>
      <c r="E151" s="36" t="s">
        <v>238</v>
      </c>
      <c r="F151" s="36" t="s">
        <v>431</v>
      </c>
      <c r="G151" s="36" t="s">
        <v>291</v>
      </c>
      <c r="H151" s="36" t="s">
        <v>594</v>
      </c>
      <c r="I151" s="36" t="s">
        <v>504</v>
      </c>
      <c r="J151" s="36">
        <v>4</v>
      </c>
      <c r="K151" s="36">
        <v>3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0</v>
      </c>
      <c r="S151" s="36">
        <v>0</v>
      </c>
      <c r="T151" s="36">
        <v>1</v>
      </c>
      <c r="U151" s="36">
        <v>3</v>
      </c>
      <c r="V151" s="36">
        <v>0.32100000000000001</v>
      </c>
      <c r="W151" s="36">
        <v>0.45500000000000002</v>
      </c>
      <c r="X151" s="36">
        <v>0.68899999999999995</v>
      </c>
      <c r="Y151" s="36">
        <v>1.1439999999999999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1</v>
      </c>
      <c r="AF151" s="36">
        <v>1.01</v>
      </c>
      <c r="AG151" s="36">
        <v>-6.3E-2</v>
      </c>
      <c r="AH151" s="36">
        <v>0.82</v>
      </c>
      <c r="AI151" s="78">
        <v>-2.9999999999999997E-4</v>
      </c>
      <c r="AJ151" s="36">
        <v>-0.57999999999999996</v>
      </c>
      <c r="AK151" s="36">
        <v>2</v>
      </c>
      <c r="AL151" s="36">
        <v>3</v>
      </c>
      <c r="AM151" s="36">
        <v>3</v>
      </c>
      <c r="AN151" s="36" t="s">
        <v>487</v>
      </c>
    </row>
    <row r="152" spans="1:40" x14ac:dyDescent="0.2">
      <c r="A152" s="33">
        <v>151</v>
      </c>
      <c r="B152" s="36">
        <v>986</v>
      </c>
      <c r="C152" s="36">
        <v>153</v>
      </c>
      <c r="D152" s="75">
        <v>45554</v>
      </c>
      <c r="E152" s="36" t="s">
        <v>238</v>
      </c>
      <c r="F152" s="36" t="s">
        <v>431</v>
      </c>
      <c r="G152" s="36" t="s">
        <v>291</v>
      </c>
      <c r="H152" s="36" t="s">
        <v>557</v>
      </c>
      <c r="I152" s="36" t="s">
        <v>483</v>
      </c>
      <c r="J152" s="36">
        <v>4</v>
      </c>
      <c r="K152" s="36">
        <v>3</v>
      </c>
      <c r="L152" s="36">
        <v>1</v>
      </c>
      <c r="M152" s="36">
        <v>1</v>
      </c>
      <c r="N152" s="36">
        <v>0</v>
      </c>
      <c r="O152" s="36">
        <v>0</v>
      </c>
      <c r="P152" s="36">
        <v>0</v>
      </c>
      <c r="Q152" s="36">
        <v>0</v>
      </c>
      <c r="R152" s="36">
        <v>1</v>
      </c>
      <c r="S152" s="36">
        <v>0</v>
      </c>
      <c r="T152" s="36">
        <v>1</v>
      </c>
      <c r="U152" s="36">
        <v>0</v>
      </c>
      <c r="V152" s="36">
        <v>0.32100000000000001</v>
      </c>
      <c r="W152" s="36">
        <v>0.45500000000000002</v>
      </c>
      <c r="X152" s="36">
        <v>0.68700000000000006</v>
      </c>
      <c r="Y152" s="36">
        <v>1.1419999999999999</v>
      </c>
      <c r="Z152" s="36">
        <v>1</v>
      </c>
      <c r="AA152" s="36">
        <v>0</v>
      </c>
      <c r="AB152" s="36">
        <v>0</v>
      </c>
      <c r="AC152" s="36">
        <v>0</v>
      </c>
      <c r="AD152" s="36">
        <v>0</v>
      </c>
      <c r="AE152" s="36">
        <v>0</v>
      </c>
      <c r="AF152" s="36">
        <v>1.29</v>
      </c>
      <c r="AG152" s="36">
        <v>5.3999999999999999E-2</v>
      </c>
      <c r="AH152" s="36">
        <v>0.56000000000000005</v>
      </c>
      <c r="AI152" s="78">
        <v>1E-4</v>
      </c>
      <c r="AJ152" s="36">
        <v>0.62</v>
      </c>
      <c r="AK152" s="36">
        <v>12</v>
      </c>
      <c r="AL152" s="36">
        <v>15.2</v>
      </c>
      <c r="AM152" s="36">
        <v>3</v>
      </c>
      <c r="AN152" s="36" t="s">
        <v>484</v>
      </c>
    </row>
    <row r="153" spans="1:40" x14ac:dyDescent="0.2">
      <c r="A153" s="33">
        <v>152</v>
      </c>
      <c r="B153" s="36">
        <v>987</v>
      </c>
      <c r="C153" s="36">
        <v>154</v>
      </c>
      <c r="D153" s="75">
        <v>45555</v>
      </c>
      <c r="E153" s="36" t="s">
        <v>238</v>
      </c>
      <c r="F153" s="36" t="s">
        <v>431</v>
      </c>
      <c r="G153" s="36" t="s">
        <v>509</v>
      </c>
      <c r="H153" s="36" t="s">
        <v>597</v>
      </c>
      <c r="I153" s="36" t="s">
        <v>504</v>
      </c>
      <c r="J153" s="36">
        <v>4</v>
      </c>
      <c r="K153" s="36">
        <v>3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1</v>
      </c>
      <c r="U153" s="36">
        <v>1</v>
      </c>
      <c r="V153" s="36">
        <v>0.31900000000000001</v>
      </c>
      <c r="W153" s="36">
        <v>0.45400000000000001</v>
      </c>
      <c r="X153" s="36">
        <v>0.68300000000000005</v>
      </c>
      <c r="Y153" s="36">
        <v>1.137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0.82</v>
      </c>
      <c r="AG153" s="36">
        <v>-4.5999999999999999E-2</v>
      </c>
      <c r="AH153" s="36">
        <v>0.54</v>
      </c>
      <c r="AI153" s="78">
        <v>-2.0000000000000001E-4</v>
      </c>
      <c r="AJ153" s="36">
        <v>-0.22</v>
      </c>
      <c r="AK153" s="36">
        <v>2</v>
      </c>
      <c r="AL153" s="36">
        <v>3</v>
      </c>
      <c r="AM153" s="36">
        <v>3</v>
      </c>
      <c r="AN153" s="36" t="s">
        <v>543</v>
      </c>
    </row>
    <row r="154" spans="1:40" x14ac:dyDescent="0.2">
      <c r="A154" s="33">
        <v>153</v>
      </c>
      <c r="B154" s="36">
        <v>988</v>
      </c>
      <c r="C154" s="36">
        <v>155</v>
      </c>
      <c r="D154" s="75">
        <v>45556</v>
      </c>
      <c r="E154" s="36" t="s">
        <v>238</v>
      </c>
      <c r="F154" s="36" t="s">
        <v>431</v>
      </c>
      <c r="G154" s="36" t="s">
        <v>509</v>
      </c>
      <c r="H154" s="36" t="s">
        <v>598</v>
      </c>
      <c r="I154" s="36" t="s">
        <v>514</v>
      </c>
      <c r="J154" s="36">
        <v>4</v>
      </c>
      <c r="K154" s="36">
        <v>3</v>
      </c>
      <c r="L154" s="36">
        <v>2</v>
      </c>
      <c r="M154" s="36">
        <v>2</v>
      </c>
      <c r="N154" s="36">
        <v>0</v>
      </c>
      <c r="O154" s="36">
        <v>0</v>
      </c>
      <c r="P154" s="36">
        <v>1</v>
      </c>
      <c r="Q154" s="36">
        <v>1</v>
      </c>
      <c r="R154" s="36">
        <v>0</v>
      </c>
      <c r="S154" s="36">
        <v>0</v>
      </c>
      <c r="T154" s="36">
        <v>1</v>
      </c>
      <c r="U154" s="36">
        <v>1</v>
      </c>
      <c r="V154" s="36">
        <v>0.32100000000000001</v>
      </c>
      <c r="W154" s="36">
        <v>0.45600000000000002</v>
      </c>
      <c r="X154" s="36">
        <v>0.68799999999999994</v>
      </c>
      <c r="Y154" s="36">
        <v>1.1439999999999999</v>
      </c>
      <c r="Z154" s="36">
        <v>5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0.72</v>
      </c>
      <c r="AG154" s="36">
        <v>0.11</v>
      </c>
      <c r="AH154" s="36">
        <v>0.45</v>
      </c>
      <c r="AI154" s="78">
        <v>4.0000000000000002E-4</v>
      </c>
      <c r="AJ154" s="36">
        <v>2.36</v>
      </c>
      <c r="AK154" s="36">
        <v>21</v>
      </c>
      <c r="AL154" s="36">
        <v>27.9</v>
      </c>
      <c r="AM154" s="36">
        <v>3</v>
      </c>
      <c r="AN154" s="36" t="s">
        <v>484</v>
      </c>
    </row>
    <row r="155" spans="1:40" x14ac:dyDescent="0.2">
      <c r="A155" s="33">
        <v>154</v>
      </c>
      <c r="B155" s="36">
        <v>989</v>
      </c>
      <c r="C155" s="36">
        <v>156</v>
      </c>
      <c r="D155" s="75">
        <v>45557</v>
      </c>
      <c r="E155" s="36" t="s">
        <v>238</v>
      </c>
      <c r="F155" s="36" t="s">
        <v>431</v>
      </c>
      <c r="G155" s="36" t="s">
        <v>509</v>
      </c>
      <c r="H155" s="36" t="s">
        <v>599</v>
      </c>
      <c r="I155" s="36" t="s">
        <v>483</v>
      </c>
      <c r="J155" s="36">
        <v>5</v>
      </c>
      <c r="K155" s="36">
        <v>3</v>
      </c>
      <c r="L155" s="36">
        <v>2</v>
      </c>
      <c r="M155" s="36">
        <v>2</v>
      </c>
      <c r="N155" s="36">
        <v>1</v>
      </c>
      <c r="O155" s="36">
        <v>0</v>
      </c>
      <c r="P155" s="36">
        <v>1</v>
      </c>
      <c r="Q155" s="36">
        <v>1</v>
      </c>
      <c r="R155" s="36">
        <v>0</v>
      </c>
      <c r="S155" s="36">
        <v>0</v>
      </c>
      <c r="T155" s="36">
        <v>2</v>
      </c>
      <c r="U155" s="36">
        <v>0</v>
      </c>
      <c r="V155" s="36">
        <v>0.32300000000000001</v>
      </c>
      <c r="W155" s="36">
        <v>0.45800000000000002</v>
      </c>
      <c r="X155" s="36">
        <v>0.69499999999999995</v>
      </c>
      <c r="Y155" s="36">
        <v>1.1539999999999999</v>
      </c>
      <c r="Z155" s="36">
        <v>6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0.81</v>
      </c>
      <c r="AG155" s="36">
        <v>0.21199999999999999</v>
      </c>
      <c r="AH155" s="36">
        <v>0.25</v>
      </c>
      <c r="AI155" s="78">
        <v>4.0000000000000002E-4</v>
      </c>
      <c r="AJ155" s="36">
        <v>2.67</v>
      </c>
      <c r="AK155" s="36">
        <v>25</v>
      </c>
      <c r="AL155" s="36">
        <v>33.9</v>
      </c>
      <c r="AM155" s="36">
        <v>3</v>
      </c>
      <c r="AN155" s="36" t="s">
        <v>484</v>
      </c>
    </row>
    <row r="156" spans="1:40" x14ac:dyDescent="0.2">
      <c r="A156" s="33">
        <v>155</v>
      </c>
      <c r="B156" s="36">
        <v>990</v>
      </c>
      <c r="C156" s="36">
        <v>157</v>
      </c>
      <c r="D156" s="75">
        <v>45559</v>
      </c>
      <c r="E156" s="36" t="s">
        <v>238</v>
      </c>
      <c r="F156" s="39"/>
      <c r="G156" s="36" t="s">
        <v>276</v>
      </c>
      <c r="H156" s="36" t="s">
        <v>560</v>
      </c>
      <c r="I156" s="36" t="s">
        <v>483</v>
      </c>
      <c r="J156" s="36">
        <v>4</v>
      </c>
      <c r="K156" s="36">
        <v>3</v>
      </c>
      <c r="L156" s="36">
        <v>1</v>
      </c>
      <c r="M156" s="36">
        <v>1</v>
      </c>
      <c r="N156" s="36">
        <v>0</v>
      </c>
      <c r="O156" s="36">
        <v>0</v>
      </c>
      <c r="P156" s="36">
        <v>1</v>
      </c>
      <c r="Q156" s="36">
        <v>1</v>
      </c>
      <c r="R156" s="36">
        <v>0</v>
      </c>
      <c r="S156" s="36">
        <v>0</v>
      </c>
      <c r="T156" s="36">
        <v>1</v>
      </c>
      <c r="U156" s="36">
        <v>0</v>
      </c>
      <c r="V156" s="36">
        <v>0.32300000000000001</v>
      </c>
      <c r="W156" s="36">
        <v>0.45900000000000002</v>
      </c>
      <c r="X156" s="36">
        <v>0.69899999999999995</v>
      </c>
      <c r="Y156" s="36">
        <v>1.1579999999999999</v>
      </c>
      <c r="Z156" s="36">
        <v>4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36">
        <v>1.24</v>
      </c>
      <c r="AG156" s="36">
        <v>8.8999999999999996E-2</v>
      </c>
      <c r="AH156" s="36">
        <v>0.2</v>
      </c>
      <c r="AI156" s="78">
        <v>1E-4</v>
      </c>
      <c r="AJ156" s="36">
        <v>0.73</v>
      </c>
      <c r="AK156" s="36">
        <v>16</v>
      </c>
      <c r="AL156" s="36">
        <v>21.7</v>
      </c>
      <c r="AM156" s="36">
        <v>3</v>
      </c>
      <c r="AN156" s="36" t="s">
        <v>484</v>
      </c>
    </row>
    <row r="157" spans="1:40" x14ac:dyDescent="0.2">
      <c r="A157" s="33">
        <v>156</v>
      </c>
      <c r="B157" s="36">
        <v>991</v>
      </c>
      <c r="C157" s="36">
        <v>158</v>
      </c>
      <c r="D157" s="75">
        <v>45560</v>
      </c>
      <c r="E157" s="36" t="s">
        <v>238</v>
      </c>
      <c r="F157" s="39"/>
      <c r="G157" s="36" t="s">
        <v>276</v>
      </c>
      <c r="H157" s="36" t="s">
        <v>553</v>
      </c>
      <c r="I157" s="36" t="s">
        <v>483</v>
      </c>
      <c r="J157" s="36">
        <v>5</v>
      </c>
      <c r="K157" s="36">
        <v>4</v>
      </c>
      <c r="L157" s="36">
        <v>1</v>
      </c>
      <c r="M157" s="36">
        <v>2</v>
      </c>
      <c r="N157" s="36">
        <v>0</v>
      </c>
      <c r="O157" s="36">
        <v>0</v>
      </c>
      <c r="P157" s="36">
        <v>1</v>
      </c>
      <c r="Q157" s="36">
        <v>3</v>
      </c>
      <c r="R157" s="36">
        <v>0</v>
      </c>
      <c r="S157" s="36">
        <v>0</v>
      </c>
      <c r="T157" s="36">
        <v>1</v>
      </c>
      <c r="U157" s="36">
        <v>0</v>
      </c>
      <c r="V157" s="36">
        <v>0.32400000000000001</v>
      </c>
      <c r="W157" s="36">
        <v>0.46</v>
      </c>
      <c r="X157" s="36">
        <v>0.70299999999999996</v>
      </c>
      <c r="Y157" s="36">
        <v>1.163</v>
      </c>
      <c r="Z157" s="36">
        <v>5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0.55000000000000004</v>
      </c>
      <c r="AG157" s="36">
        <v>4.2999999999999997E-2</v>
      </c>
      <c r="AH157" s="36">
        <v>0.16</v>
      </c>
      <c r="AI157" s="78">
        <v>1E-4</v>
      </c>
      <c r="AJ157" s="36">
        <v>2.2799999999999998</v>
      </c>
      <c r="AK157" s="36">
        <v>23</v>
      </c>
      <c r="AL157" s="36">
        <v>31.7</v>
      </c>
      <c r="AM157" s="36">
        <v>3</v>
      </c>
      <c r="AN157" s="36" t="s">
        <v>484</v>
      </c>
    </row>
    <row r="158" spans="1:40" x14ac:dyDescent="0.2">
      <c r="A158" s="33">
        <v>157</v>
      </c>
      <c r="B158" s="36">
        <v>992</v>
      </c>
      <c r="C158" s="36">
        <v>159</v>
      </c>
      <c r="D158" s="75">
        <v>45561</v>
      </c>
      <c r="E158" s="36" t="s">
        <v>238</v>
      </c>
      <c r="F158" s="39"/>
      <c r="G158" s="36" t="s">
        <v>276</v>
      </c>
      <c r="H158" s="36" t="s">
        <v>545</v>
      </c>
      <c r="I158" s="36" t="s">
        <v>483</v>
      </c>
      <c r="J158" s="36">
        <v>4</v>
      </c>
      <c r="K158" s="36">
        <v>2</v>
      </c>
      <c r="L158" s="36">
        <v>2</v>
      </c>
      <c r="M158" s="36">
        <v>1</v>
      </c>
      <c r="N158" s="36">
        <v>0</v>
      </c>
      <c r="O158" s="36">
        <v>0</v>
      </c>
      <c r="P158" s="36">
        <v>1</v>
      </c>
      <c r="Q158" s="36">
        <v>2</v>
      </c>
      <c r="R158" s="36">
        <v>0</v>
      </c>
      <c r="S158" s="36">
        <v>0</v>
      </c>
      <c r="T158" s="36">
        <v>2</v>
      </c>
      <c r="U158" s="36">
        <v>1</v>
      </c>
      <c r="V158" s="36">
        <v>0.32500000000000001</v>
      </c>
      <c r="W158" s="36">
        <v>0.46100000000000002</v>
      </c>
      <c r="X158" s="36">
        <v>0.70799999999999996</v>
      </c>
      <c r="Y158" s="36">
        <v>1.169</v>
      </c>
      <c r="Z158" s="36">
        <v>4</v>
      </c>
      <c r="AA158" s="36">
        <v>0</v>
      </c>
      <c r="AB158" s="36">
        <v>0</v>
      </c>
      <c r="AC158" s="36">
        <v>0</v>
      </c>
      <c r="AD158" s="36">
        <v>0</v>
      </c>
      <c r="AE158" s="36">
        <v>0</v>
      </c>
      <c r="AF158" s="36">
        <v>0.74</v>
      </c>
      <c r="AG158" s="36">
        <v>7.5999999999999998E-2</v>
      </c>
      <c r="AH158" s="36">
        <v>0.26</v>
      </c>
      <c r="AI158" s="78">
        <v>2.0000000000000001E-4</v>
      </c>
      <c r="AJ158" s="36">
        <v>2.68</v>
      </c>
      <c r="AK158" s="36">
        <v>22</v>
      </c>
      <c r="AL158" s="36">
        <v>31.4</v>
      </c>
      <c r="AM158" s="36">
        <v>3</v>
      </c>
      <c r="AN158" s="36" t="s">
        <v>484</v>
      </c>
    </row>
    <row r="159" spans="1:40" x14ac:dyDescent="0.2">
      <c r="A159" s="34">
        <v>158</v>
      </c>
      <c r="B159" s="37">
        <v>993</v>
      </c>
      <c r="C159" s="37">
        <v>161</v>
      </c>
      <c r="D159" s="76">
        <v>45563</v>
      </c>
      <c r="E159" s="37" t="s">
        <v>238</v>
      </c>
      <c r="F159" s="40"/>
      <c r="G159" s="37" t="s">
        <v>247</v>
      </c>
      <c r="H159" s="37" t="s">
        <v>575</v>
      </c>
      <c r="I159" s="37" t="s">
        <v>483</v>
      </c>
      <c r="J159" s="37">
        <v>5</v>
      </c>
      <c r="K159" s="37">
        <v>5</v>
      </c>
      <c r="L159" s="37">
        <v>0</v>
      </c>
      <c r="M159" s="37">
        <v>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5</v>
      </c>
      <c r="V159" s="37">
        <v>0.32200000000000001</v>
      </c>
      <c r="W159" s="37">
        <v>0.45800000000000002</v>
      </c>
      <c r="X159" s="37">
        <v>0.70099999999999996</v>
      </c>
      <c r="Y159" s="37">
        <v>1.159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1.0900000000000001</v>
      </c>
      <c r="AG159" s="37">
        <v>-0.127</v>
      </c>
      <c r="AH159" s="37">
        <v>0.19</v>
      </c>
      <c r="AI159" s="79">
        <v>-1E-4</v>
      </c>
      <c r="AJ159" s="37">
        <v>-1.9</v>
      </c>
      <c r="AK159" s="37">
        <v>0</v>
      </c>
      <c r="AL159" s="37">
        <v>0</v>
      </c>
      <c r="AM159" s="37">
        <v>3</v>
      </c>
      <c r="AN159" s="37" t="s">
        <v>484</v>
      </c>
    </row>
    <row r="160" spans="1:40" x14ac:dyDescent="0.2">
      <c r="A160" s="49"/>
      <c r="B160" s="53"/>
      <c r="C160" s="53"/>
      <c r="D160" s="53"/>
      <c r="E160" s="53"/>
      <c r="F160" s="53"/>
      <c r="G160" s="53"/>
      <c r="H160" s="50"/>
      <c r="I160" s="53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2"/>
      <c r="AJ160" s="50"/>
      <c r="AK160" s="50"/>
      <c r="AL160" s="50"/>
      <c r="AM160" s="53"/>
      <c r="AN160" s="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510E-16DF-5446-ABC0-CFDC253F9A56}">
  <dimension ref="A1:F32"/>
  <sheetViews>
    <sheetView workbookViewId="0">
      <selection activeCell="C34" sqref="C34"/>
    </sheetView>
  </sheetViews>
  <sheetFormatPr baseColWidth="10" defaultRowHeight="16" x14ac:dyDescent="0.2"/>
  <cols>
    <col min="1" max="1" width="5.33203125" customWidth="1"/>
    <col min="3" max="3" width="12.6640625" bestFit="1" customWidth="1"/>
    <col min="4" max="4" width="24.33203125" bestFit="1" customWidth="1"/>
    <col min="5" max="5" width="12.1640625" bestFit="1" customWidth="1"/>
  </cols>
  <sheetData>
    <row r="1" spans="1:6" ht="17" x14ac:dyDescent="0.2">
      <c r="A1" s="81" t="s">
        <v>171</v>
      </c>
      <c r="B1" s="82" t="s">
        <v>172</v>
      </c>
      <c r="C1" s="82" t="s">
        <v>429</v>
      </c>
      <c r="D1" s="82" t="s">
        <v>173</v>
      </c>
      <c r="E1" s="83" t="s">
        <v>174</v>
      </c>
    </row>
    <row r="2" spans="1:6" ht="18" x14ac:dyDescent="0.2">
      <c r="A2" s="26">
        <v>1</v>
      </c>
      <c r="B2" s="28" t="s">
        <v>175</v>
      </c>
      <c r="C2" s="28" t="s">
        <v>303</v>
      </c>
      <c r="D2" s="30" t="s">
        <v>176</v>
      </c>
      <c r="E2" s="23">
        <v>112</v>
      </c>
      <c r="F2" s="24" t="s">
        <v>436</v>
      </c>
    </row>
    <row r="3" spans="1:6" ht="18" x14ac:dyDescent="0.2">
      <c r="A3" s="27">
        <v>2</v>
      </c>
      <c r="B3" s="29" t="s">
        <v>177</v>
      </c>
      <c r="C3" s="29" t="s">
        <v>318</v>
      </c>
      <c r="D3" s="31" t="s">
        <v>178</v>
      </c>
      <c r="E3" s="24">
        <v>105</v>
      </c>
      <c r="F3" s="24" t="s">
        <v>232</v>
      </c>
    </row>
    <row r="4" spans="1:6" ht="18" x14ac:dyDescent="0.2">
      <c r="A4" s="27">
        <v>3</v>
      </c>
      <c r="B4" s="29" t="s">
        <v>179</v>
      </c>
      <c r="C4" s="29" t="s">
        <v>243</v>
      </c>
      <c r="D4" s="31" t="s">
        <v>180</v>
      </c>
      <c r="E4" s="24">
        <v>103</v>
      </c>
    </row>
    <row r="5" spans="1:6" ht="18" x14ac:dyDescent="0.2">
      <c r="A5" s="27">
        <v>4</v>
      </c>
      <c r="B5" s="29" t="s">
        <v>181</v>
      </c>
      <c r="C5" s="29" t="s">
        <v>335</v>
      </c>
      <c r="D5" s="31" t="s">
        <v>182</v>
      </c>
      <c r="E5" s="24">
        <v>103</v>
      </c>
    </row>
    <row r="6" spans="1:6" ht="18" x14ac:dyDescent="0.2">
      <c r="A6" s="27">
        <v>5</v>
      </c>
      <c r="B6" s="29" t="s">
        <v>183</v>
      </c>
      <c r="C6" s="29" t="s">
        <v>259</v>
      </c>
      <c r="D6" s="31" t="s">
        <v>184</v>
      </c>
      <c r="E6" s="24">
        <v>103</v>
      </c>
    </row>
    <row r="7" spans="1:6" ht="18" x14ac:dyDescent="0.2">
      <c r="A7" s="27">
        <v>6</v>
      </c>
      <c r="B7" s="29" t="s">
        <v>185</v>
      </c>
      <c r="C7" s="29" t="s">
        <v>371</v>
      </c>
      <c r="D7" s="31" t="s">
        <v>186</v>
      </c>
      <c r="E7" s="24">
        <v>102</v>
      </c>
    </row>
    <row r="8" spans="1:6" ht="18" x14ac:dyDescent="0.2">
      <c r="A8" s="27">
        <v>7</v>
      </c>
      <c r="B8" s="29" t="s">
        <v>187</v>
      </c>
      <c r="C8" s="29" t="s">
        <v>382</v>
      </c>
      <c r="D8" s="31" t="s">
        <v>188</v>
      </c>
      <c r="E8" s="24">
        <v>102</v>
      </c>
    </row>
    <row r="9" spans="1:6" ht="18" x14ac:dyDescent="0.2">
      <c r="A9" s="27">
        <v>8</v>
      </c>
      <c r="B9" s="29" t="s">
        <v>189</v>
      </c>
      <c r="C9" s="29" t="s">
        <v>356</v>
      </c>
      <c r="D9" s="31" t="s">
        <v>190</v>
      </c>
      <c r="E9" s="24">
        <v>101</v>
      </c>
    </row>
    <row r="10" spans="1:6" ht="18" x14ac:dyDescent="0.2">
      <c r="A10" s="27">
        <v>9</v>
      </c>
      <c r="B10" s="29" t="s">
        <v>191</v>
      </c>
      <c r="C10" s="29" t="s">
        <v>307</v>
      </c>
      <c r="D10" s="31" t="s">
        <v>192</v>
      </c>
      <c r="E10" s="24">
        <v>101</v>
      </c>
    </row>
    <row r="11" spans="1:6" ht="18" x14ac:dyDescent="0.2">
      <c r="A11" s="27">
        <v>10</v>
      </c>
      <c r="B11" s="29" t="s">
        <v>193</v>
      </c>
      <c r="C11" s="29" t="s">
        <v>396</v>
      </c>
      <c r="D11" s="31" t="s">
        <v>194</v>
      </c>
      <c r="E11" s="24">
        <v>101</v>
      </c>
    </row>
    <row r="12" spans="1:6" ht="18" x14ac:dyDescent="0.2">
      <c r="A12" s="27">
        <v>11</v>
      </c>
      <c r="B12" s="29" t="s">
        <v>195</v>
      </c>
      <c r="C12" s="29" t="s">
        <v>238</v>
      </c>
      <c r="D12" s="31" t="s">
        <v>196</v>
      </c>
      <c r="E12" s="24">
        <v>101</v>
      </c>
    </row>
    <row r="13" spans="1:6" ht="18" x14ac:dyDescent="0.2">
      <c r="A13" s="27">
        <v>12</v>
      </c>
      <c r="B13" s="29" t="s">
        <v>197</v>
      </c>
      <c r="C13" s="29" t="s">
        <v>247</v>
      </c>
      <c r="D13" s="31" t="s">
        <v>198</v>
      </c>
      <c r="E13" s="24">
        <v>100</v>
      </c>
    </row>
    <row r="14" spans="1:6" ht="18" x14ac:dyDescent="0.2">
      <c r="A14" s="27">
        <v>13</v>
      </c>
      <c r="B14" s="29" t="s">
        <v>199</v>
      </c>
      <c r="C14" s="29" t="s">
        <v>386</v>
      </c>
      <c r="D14" s="31" t="s">
        <v>200</v>
      </c>
      <c r="E14" s="24">
        <v>100</v>
      </c>
    </row>
    <row r="15" spans="1:6" ht="18" x14ac:dyDescent="0.2">
      <c r="A15" s="27">
        <v>14</v>
      </c>
      <c r="B15" s="29" t="s">
        <v>201</v>
      </c>
      <c r="C15" s="29" t="s">
        <v>363</v>
      </c>
      <c r="D15" s="31" t="s">
        <v>202</v>
      </c>
      <c r="E15" s="24">
        <v>100</v>
      </c>
    </row>
    <row r="16" spans="1:6" ht="18" x14ac:dyDescent="0.2">
      <c r="A16" s="27">
        <v>15</v>
      </c>
      <c r="B16" s="29" t="s">
        <v>203</v>
      </c>
      <c r="C16" s="29" t="s">
        <v>311</v>
      </c>
      <c r="D16" s="31" t="s">
        <v>204</v>
      </c>
      <c r="E16" s="24">
        <v>100</v>
      </c>
    </row>
    <row r="17" spans="1:6" ht="18" x14ac:dyDescent="0.2">
      <c r="A17" s="27">
        <v>16</v>
      </c>
      <c r="B17" s="29" t="s">
        <v>205</v>
      </c>
      <c r="C17" s="29" t="s">
        <v>378</v>
      </c>
      <c r="D17" s="31" t="s">
        <v>206</v>
      </c>
      <c r="E17" s="24">
        <v>100</v>
      </c>
    </row>
    <row r="18" spans="1:6" ht="18" x14ac:dyDescent="0.2">
      <c r="A18" s="27">
        <v>17</v>
      </c>
      <c r="B18" s="29" t="s">
        <v>207</v>
      </c>
      <c r="C18" s="29" t="s">
        <v>299</v>
      </c>
      <c r="D18" s="31" t="s">
        <v>208</v>
      </c>
      <c r="E18" s="24">
        <v>100</v>
      </c>
    </row>
    <row r="19" spans="1:6" ht="18" x14ac:dyDescent="0.2">
      <c r="A19" s="27">
        <v>18</v>
      </c>
      <c r="B19" s="29" t="s">
        <v>209</v>
      </c>
      <c r="C19" s="29" t="s">
        <v>276</v>
      </c>
      <c r="D19" s="31" t="s">
        <v>210</v>
      </c>
      <c r="E19" s="24">
        <v>99</v>
      </c>
    </row>
    <row r="20" spans="1:6" ht="18" x14ac:dyDescent="0.2">
      <c r="A20" s="27">
        <v>19</v>
      </c>
      <c r="B20" s="29" t="s">
        <v>211</v>
      </c>
      <c r="C20" s="29" t="s">
        <v>272</v>
      </c>
      <c r="D20" s="31" t="s">
        <v>212</v>
      </c>
      <c r="E20" s="24">
        <v>99</v>
      </c>
    </row>
    <row r="21" spans="1:6" ht="18" x14ac:dyDescent="0.2">
      <c r="A21" s="27">
        <v>20</v>
      </c>
      <c r="B21" s="29" t="s">
        <v>213</v>
      </c>
      <c r="C21" s="29" t="s">
        <v>283</v>
      </c>
      <c r="D21" s="31" t="s">
        <v>214</v>
      </c>
      <c r="E21" s="24">
        <v>98</v>
      </c>
    </row>
    <row r="22" spans="1:6" ht="18" x14ac:dyDescent="0.2">
      <c r="A22" s="27">
        <v>21</v>
      </c>
      <c r="B22" s="29" t="s">
        <v>215</v>
      </c>
      <c r="C22" s="29" t="s">
        <v>251</v>
      </c>
      <c r="D22" s="31" t="s">
        <v>216</v>
      </c>
      <c r="E22" s="24">
        <v>98</v>
      </c>
    </row>
    <row r="23" spans="1:6" ht="18" x14ac:dyDescent="0.2">
      <c r="A23" s="27">
        <v>22</v>
      </c>
      <c r="B23" s="29" t="s">
        <v>217</v>
      </c>
      <c r="C23" s="29" t="s">
        <v>400</v>
      </c>
      <c r="D23" s="31" t="s">
        <v>218</v>
      </c>
      <c r="E23" s="24">
        <v>98</v>
      </c>
    </row>
    <row r="24" spans="1:6" ht="18" x14ac:dyDescent="0.2">
      <c r="A24" s="27">
        <v>23</v>
      </c>
      <c r="B24" s="29" t="s">
        <v>219</v>
      </c>
      <c r="C24" s="29" t="s">
        <v>295</v>
      </c>
      <c r="D24" s="31" t="s">
        <v>220</v>
      </c>
      <c r="E24" s="24">
        <v>98</v>
      </c>
    </row>
    <row r="25" spans="1:6" ht="18" x14ac:dyDescent="0.2">
      <c r="A25" s="27">
        <v>24</v>
      </c>
      <c r="B25" s="29" t="s">
        <v>221</v>
      </c>
      <c r="C25" s="29" t="s">
        <v>268</v>
      </c>
      <c r="D25" s="31" t="s">
        <v>222</v>
      </c>
      <c r="E25" s="24">
        <v>97</v>
      </c>
    </row>
    <row r="26" spans="1:6" ht="18" x14ac:dyDescent="0.2">
      <c r="A26" s="27">
        <v>25</v>
      </c>
      <c r="B26" s="29" t="s">
        <v>223</v>
      </c>
      <c r="C26" s="29" t="s">
        <v>239</v>
      </c>
      <c r="D26" s="31" t="s">
        <v>224</v>
      </c>
      <c r="E26" s="24">
        <v>97</v>
      </c>
    </row>
    <row r="27" spans="1:6" ht="18" x14ac:dyDescent="0.2">
      <c r="A27" s="27">
        <v>26</v>
      </c>
      <c r="B27" s="29" t="s">
        <v>225</v>
      </c>
      <c r="C27" s="29" t="s">
        <v>255</v>
      </c>
      <c r="D27" s="31" t="s">
        <v>226</v>
      </c>
      <c r="E27" s="24">
        <v>96</v>
      </c>
    </row>
    <row r="28" spans="1:6" ht="18" x14ac:dyDescent="0.2">
      <c r="A28" s="27">
        <v>27</v>
      </c>
      <c r="B28" s="29" t="s">
        <v>227</v>
      </c>
      <c r="C28" s="29" t="s">
        <v>352</v>
      </c>
      <c r="D28" s="31" t="s">
        <v>228</v>
      </c>
      <c r="E28" s="24">
        <v>96</v>
      </c>
    </row>
    <row r="29" spans="1:6" ht="18" x14ac:dyDescent="0.2">
      <c r="A29" s="20">
        <v>28</v>
      </c>
      <c r="B29" s="21" t="s">
        <v>229</v>
      </c>
      <c r="C29" s="21" t="s">
        <v>291</v>
      </c>
      <c r="D29" s="22" t="s">
        <v>230</v>
      </c>
      <c r="E29" s="25">
        <v>90</v>
      </c>
    </row>
    <row r="30" spans="1:6" ht="18" x14ac:dyDescent="0.2">
      <c r="A30" s="26"/>
      <c r="B30" s="28" t="s">
        <v>432</v>
      </c>
      <c r="C30" s="28" t="s">
        <v>263</v>
      </c>
      <c r="D30" s="30" t="s">
        <v>433</v>
      </c>
      <c r="E30" s="28">
        <v>104</v>
      </c>
      <c r="F30" s="29" t="s">
        <v>437</v>
      </c>
    </row>
    <row r="31" spans="1:6" ht="18" x14ac:dyDescent="0.2">
      <c r="A31" s="20"/>
      <c r="B31" s="21" t="s">
        <v>434</v>
      </c>
      <c r="C31" s="21" t="s">
        <v>287</v>
      </c>
      <c r="D31" s="22" t="s">
        <v>435</v>
      </c>
      <c r="E31" s="21">
        <v>113</v>
      </c>
    </row>
    <row r="32" spans="1:6" x14ac:dyDescent="0.2">
      <c r="A32" t="s">
        <v>231</v>
      </c>
    </row>
  </sheetData>
  <hyperlinks>
    <hyperlink ref="D2" r:id="rId1" display="https://baseballsavant.mlb.com/leaderboard/statcast-venue?venueId=19" xr:uid="{E5821C6D-5F4B-764E-BEF4-98E6873F5371}"/>
    <hyperlink ref="D3" r:id="rId2" display="https://baseballsavant.mlb.com/leaderboard/statcast-venue?venueId=3" xr:uid="{942F9C6C-A5EA-A248-8C4E-1F7207910645}"/>
    <hyperlink ref="D4" r:id="rId3" display="https://baseballsavant.mlb.com/leaderboard/statcast-venue?venueId=15" xr:uid="{14005B98-C359-7A46-AED2-B8F7D7CB2881}"/>
    <hyperlink ref="D5" r:id="rId4" display="https://baseballsavant.mlb.com/leaderboard/statcast-venue?venueId=2602" xr:uid="{D6A3D5E1-14FA-D641-B808-2175644C129C}"/>
    <hyperlink ref="D6" r:id="rId5" display="https://baseballsavant.mlb.com/leaderboard/statcast-venue?venueId=7" xr:uid="{772D30F7-CEB5-024D-956F-D22DB58830BC}"/>
    <hyperlink ref="D7" r:id="rId6" display="https://baseballsavant.mlb.com/leaderboard/statcast-venue?venueId=4169" xr:uid="{61A9E811-F764-5842-9517-2DA7C2DF7595}"/>
    <hyperlink ref="D8" r:id="rId7" display="https://baseballsavant.mlb.com/leaderboard/statcast-venue?venueId=3312" xr:uid="{457A109E-D723-154F-94DF-31BAB72D478B}"/>
    <hyperlink ref="D9" r:id="rId8" display="https://baseballsavant.mlb.com/leaderboard/statcast-venue?venueId=4705" xr:uid="{03704E0C-67C2-344E-ACB1-BE1DCEBCD98F}"/>
    <hyperlink ref="D10" r:id="rId9" display="https://baseballsavant.mlb.com/leaderboard/statcast-venue?venueId=1" xr:uid="{56804EF7-954D-FE4D-9749-BA37B51A7B9A}"/>
    <hyperlink ref="D11" r:id="rId10" display="https://baseballsavant.mlb.com/leaderboard/statcast-venue?venueId=3309" xr:uid="{0E94880A-5AD4-E54D-925C-F699921DFBB6}"/>
    <hyperlink ref="D12" r:id="rId11" display="https://baseballsavant.mlb.com/leaderboard/statcast-venue?venueId=3313" xr:uid="{28A20486-DA44-984F-AE98-5EA2EE1E88D8}"/>
    <hyperlink ref="D13" r:id="rId12" display="https://baseballsavant.mlb.com/leaderboard/statcast-venue?venueId=31" xr:uid="{2A57B7EE-C69B-8045-B92C-234D5A1591B0}"/>
    <hyperlink ref="D14" r:id="rId13" display="https://baseballsavant.mlb.com/leaderboard/statcast-venue?venueId=2889" xr:uid="{D12EE655-E226-5142-B403-44E9AF2416C6}"/>
    <hyperlink ref="D15" r:id="rId14" display="https://baseballsavant.mlb.com/leaderboard/statcast-venue?venueId=2681" xr:uid="{199C85B9-5FD3-9E45-9016-302596F2263D}"/>
    <hyperlink ref="D16" r:id="rId15" display="https://baseballsavant.mlb.com/leaderboard/statcast-venue?venueId=22" xr:uid="{264BED71-757A-3E44-86BC-15B31CECD8A1}"/>
    <hyperlink ref="D17" r:id="rId16" display="https://baseballsavant.mlb.com/leaderboard/statcast-venue?venueId=2392" xr:uid="{70F3685F-7D8E-A247-89B0-A103B89CF112}"/>
    <hyperlink ref="D18" r:id="rId17" display="https://baseballsavant.mlb.com/leaderboard/statcast-venue?venueId=5325" xr:uid="{6FA70CD1-60AC-B949-97FE-DA8F92EAE5E0}"/>
    <hyperlink ref="D19" r:id="rId18" display="https://baseballsavant.mlb.com/leaderboard/statcast-venue?venueId=2" xr:uid="{8A059993-C392-D541-9C8F-39B17675EDEA}"/>
    <hyperlink ref="D20" r:id="rId19" display="https://baseballsavant.mlb.com/leaderboard/statcast-venue?venueId=14" xr:uid="{47FD1029-26CF-9649-8BCE-2F9197921795}"/>
    <hyperlink ref="D21" r:id="rId20" display="https://baseballsavant.mlb.com/leaderboard/statcast-venue?venueId=2680" xr:uid="{C8D59A65-B87C-2546-B623-C65418B64311}"/>
    <hyperlink ref="D22" r:id="rId21" display="https://baseballsavant.mlb.com/leaderboard/statcast-venue?venueId=2394" xr:uid="{A82FCDE9-5DE9-1748-A493-3B5D760CDB64}"/>
    <hyperlink ref="D23" r:id="rId22" display="https://baseballsavant.mlb.com/leaderboard/statcast-venue?venueId=4" xr:uid="{7FB3D647-E58C-C840-9C14-AD1F2998E618}"/>
    <hyperlink ref="D24" r:id="rId23" display="https://baseballsavant.mlb.com/leaderboard/statcast-venue?venueId=3289" xr:uid="{971A894C-C1DB-E147-A30E-3134C60A59FB}"/>
    <hyperlink ref="D25" r:id="rId24" display="https://baseballsavant.mlb.com/leaderboard/statcast-venue?venueId=5" xr:uid="{C1FD722D-5984-A649-8F73-13BCC20512DF}"/>
    <hyperlink ref="D26" r:id="rId25" display="https://baseballsavant.mlb.com/leaderboard/statcast-venue?venueId=32" xr:uid="{383D5F79-77BB-2E4D-9C84-1CB74683B2E1}"/>
    <hyperlink ref="D27" r:id="rId26" display="https://baseballsavant.mlb.com/leaderboard/statcast-venue?venueId=2395" xr:uid="{450D8F98-9EB7-9C43-82A6-B133AFD48C83}"/>
    <hyperlink ref="D28" r:id="rId27" display="https://baseballsavant.mlb.com/leaderboard/statcast-venue?venueId=17" xr:uid="{88B2991B-8B8E-1B43-AB85-BD5BD0648C9C}"/>
    <hyperlink ref="D29" r:id="rId28" display="https://baseballsavant.mlb.com/leaderboard/statcast-venue?venueId=680" xr:uid="{F9975C9A-57D8-BA4D-925C-BD98B24C3B59}"/>
    <hyperlink ref="D30" r:id="rId29" display="https://baseballsavant.mlb.com/leaderboard/statcast-venue?venueId=2523" xr:uid="{85EA5571-2AF8-744A-B5D6-A3F49A28B760}"/>
    <hyperlink ref="D31" r:id="rId30" display="https://baseballsavant.mlb.com/leaderboard/statcast-venue?venueId=2529" xr:uid="{373A1AA0-DC45-CC4E-8068-B23F4C479636}"/>
  </hyperlinks>
  <pageMargins left="0.7" right="0.7" top="0.75" bottom="0.75" header="0.3" footer="0.3"/>
  <drawing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workbookViewId="0">
      <selection activeCell="G37" sqref="G37"/>
    </sheetView>
  </sheetViews>
  <sheetFormatPr baseColWidth="10" defaultRowHeight="16" x14ac:dyDescent="0.2"/>
  <cols>
    <col min="1" max="1" width="19" bestFit="1" customWidth="1"/>
    <col min="2" max="2" width="8.5" bestFit="1" customWidth="1"/>
    <col min="3" max="3" width="5.1640625" bestFit="1" customWidth="1"/>
    <col min="4" max="5" width="4.1640625" bestFit="1" customWidth="1"/>
    <col min="6" max="6" width="9.1640625" bestFit="1" customWidth="1"/>
    <col min="7" max="7" width="9.1640625" customWidth="1"/>
    <col min="8" max="8" width="9.1640625" bestFit="1" customWidth="1"/>
    <col min="9" max="9" width="10.33203125" bestFit="1" customWidth="1"/>
    <col min="10" max="10" width="6.1640625" bestFit="1" customWidth="1"/>
    <col min="11" max="11" width="6.33203125" bestFit="1" customWidth="1"/>
    <col min="12" max="12" width="17.6640625" bestFit="1" customWidth="1"/>
    <col min="13" max="13" width="16.5" bestFit="1" customWidth="1"/>
    <col min="14" max="14" width="15" bestFit="1" customWidth="1"/>
    <col min="15" max="15" width="13.83203125" bestFit="1" customWidth="1"/>
    <col min="16" max="16" width="14.83203125" bestFit="1" customWidth="1"/>
    <col min="17" max="17" width="12.1640625" bestFit="1" customWidth="1"/>
    <col min="18" max="18" width="12.83203125" bestFit="1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630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  <row r="2" spans="1:20" x14ac:dyDescent="0.2">
      <c r="A2" s="4" t="s">
        <v>60</v>
      </c>
      <c r="B2">
        <v>592450</v>
      </c>
      <c r="C2">
        <v>2024</v>
      </c>
      <c r="D2">
        <v>559</v>
      </c>
      <c r="E2">
        <v>704</v>
      </c>
      <c r="F2">
        <v>58</v>
      </c>
      <c r="G2">
        <f t="shared" ref="G2:G33" si="0">F2/E2</f>
        <v>8.2386363636363633E-2</v>
      </c>
      <c r="H2">
        <v>24.3</v>
      </c>
      <c r="I2">
        <v>18.899999999999999</v>
      </c>
      <c r="J2">
        <v>0.47599999999999998</v>
      </c>
      <c r="K2">
        <v>0.47899999999999998</v>
      </c>
      <c r="L2">
        <v>40.799999999999997</v>
      </c>
      <c r="M2">
        <v>26.9</v>
      </c>
      <c r="N2">
        <v>61</v>
      </c>
      <c r="O2">
        <v>107.20043567</v>
      </c>
      <c r="P2">
        <v>99.103701521000005</v>
      </c>
      <c r="Q2">
        <v>30.7</v>
      </c>
      <c r="R2" s="5">
        <v>42</v>
      </c>
      <c r="T2" t="s">
        <v>232</v>
      </c>
    </row>
    <row r="3" spans="1:20" x14ac:dyDescent="0.2">
      <c r="A3" s="4" t="s">
        <v>85</v>
      </c>
      <c r="B3">
        <v>660271</v>
      </c>
      <c r="C3">
        <v>2024</v>
      </c>
      <c r="D3">
        <v>636</v>
      </c>
      <c r="E3">
        <v>731</v>
      </c>
      <c r="F3">
        <v>54</v>
      </c>
      <c r="G3">
        <f t="shared" si="0"/>
        <v>7.3871409028727769E-2</v>
      </c>
      <c r="H3">
        <v>22.2</v>
      </c>
      <c r="I3">
        <v>11.1</v>
      </c>
      <c r="J3">
        <v>0.43099999999999999</v>
      </c>
      <c r="K3">
        <v>0.442</v>
      </c>
      <c r="L3">
        <v>37.799999999999997</v>
      </c>
      <c r="M3">
        <v>21.5</v>
      </c>
      <c r="N3">
        <v>60.1</v>
      </c>
      <c r="O3">
        <v>106.727792385</v>
      </c>
      <c r="P3">
        <v>98.772122363999998</v>
      </c>
      <c r="Q3">
        <v>29.8</v>
      </c>
      <c r="R3" s="5">
        <v>47.3</v>
      </c>
    </row>
    <row r="4" spans="1:20" x14ac:dyDescent="0.2">
      <c r="A4" s="4" t="s">
        <v>91</v>
      </c>
      <c r="B4">
        <v>623993</v>
      </c>
      <c r="C4">
        <v>2024</v>
      </c>
      <c r="D4">
        <v>595</v>
      </c>
      <c r="E4">
        <v>665</v>
      </c>
      <c r="F4">
        <v>44</v>
      </c>
      <c r="G4">
        <f t="shared" si="0"/>
        <v>6.616541353383458E-2</v>
      </c>
      <c r="H4">
        <v>19.399999999999999</v>
      </c>
      <c r="I4">
        <v>8.6999999999999993</v>
      </c>
      <c r="J4">
        <v>0.34499999999999997</v>
      </c>
      <c r="K4">
        <v>0.32400000000000001</v>
      </c>
      <c r="L4">
        <v>35</v>
      </c>
      <c r="M4">
        <v>11.7</v>
      </c>
      <c r="N4">
        <v>41.6</v>
      </c>
      <c r="O4">
        <v>100.325476894</v>
      </c>
      <c r="P4">
        <v>94.357156510999999</v>
      </c>
      <c r="Q4">
        <v>20</v>
      </c>
      <c r="R4" s="5">
        <v>49.7</v>
      </c>
    </row>
    <row r="5" spans="1:20" x14ac:dyDescent="0.2">
      <c r="A5" s="4" t="s">
        <v>29</v>
      </c>
      <c r="B5">
        <v>667670</v>
      </c>
      <c r="C5">
        <v>2024</v>
      </c>
      <c r="D5">
        <v>546</v>
      </c>
      <c r="E5">
        <v>614</v>
      </c>
      <c r="F5">
        <v>39</v>
      </c>
      <c r="G5">
        <f t="shared" si="0"/>
        <v>6.3517915309446255E-2</v>
      </c>
      <c r="H5">
        <v>28.8</v>
      </c>
      <c r="I5">
        <v>9.6</v>
      </c>
      <c r="J5">
        <v>0.39200000000000002</v>
      </c>
      <c r="K5">
        <v>0.38</v>
      </c>
      <c r="L5">
        <v>38.299999999999997</v>
      </c>
      <c r="M5">
        <v>16.600000000000001</v>
      </c>
      <c r="N5">
        <v>49.6</v>
      </c>
      <c r="O5">
        <v>103.25238457</v>
      </c>
      <c r="P5">
        <v>96.193453235000007</v>
      </c>
      <c r="Q5">
        <v>34.1</v>
      </c>
      <c r="R5" s="5">
        <v>50.2</v>
      </c>
    </row>
    <row r="6" spans="1:20" x14ac:dyDescent="0.2">
      <c r="A6" s="4" t="s">
        <v>20</v>
      </c>
      <c r="B6">
        <v>606466</v>
      </c>
      <c r="C6">
        <v>2024</v>
      </c>
      <c r="D6">
        <v>504</v>
      </c>
      <c r="E6">
        <v>583</v>
      </c>
      <c r="F6">
        <v>36</v>
      </c>
      <c r="G6">
        <f t="shared" si="0"/>
        <v>6.1749571183533448E-2</v>
      </c>
      <c r="H6">
        <v>18.2</v>
      </c>
      <c r="I6">
        <v>11.1</v>
      </c>
      <c r="J6">
        <v>0.39100000000000001</v>
      </c>
      <c r="K6">
        <v>0.39200000000000002</v>
      </c>
      <c r="L6">
        <v>33.700000000000003</v>
      </c>
      <c r="M6">
        <v>12.3</v>
      </c>
      <c r="N6">
        <v>53.8</v>
      </c>
      <c r="O6">
        <v>103.991137178</v>
      </c>
      <c r="P6">
        <v>96.920444406000001</v>
      </c>
      <c r="Q6">
        <v>21.3</v>
      </c>
      <c r="R6" s="5">
        <v>48.2</v>
      </c>
    </row>
    <row r="7" spans="1:20" x14ac:dyDescent="0.2">
      <c r="A7" s="4" t="s">
        <v>104</v>
      </c>
      <c r="B7">
        <v>665742</v>
      </c>
      <c r="C7">
        <v>2024</v>
      </c>
      <c r="D7">
        <v>576</v>
      </c>
      <c r="E7">
        <v>713</v>
      </c>
      <c r="F7">
        <v>41</v>
      </c>
      <c r="G7">
        <f t="shared" si="0"/>
        <v>5.7503506311360447E-2</v>
      </c>
      <c r="H7">
        <v>16.7</v>
      </c>
      <c r="I7">
        <v>18.100000000000001</v>
      </c>
      <c r="J7">
        <v>0.42099999999999999</v>
      </c>
      <c r="K7">
        <v>0.46200000000000002</v>
      </c>
      <c r="L7">
        <v>35.4</v>
      </c>
      <c r="M7">
        <v>19.7</v>
      </c>
      <c r="N7">
        <v>57</v>
      </c>
      <c r="O7">
        <v>105.650123728</v>
      </c>
      <c r="P7">
        <v>97.994705143000004</v>
      </c>
      <c r="Q7">
        <v>21.5</v>
      </c>
      <c r="R7" s="5">
        <v>37.200000000000003</v>
      </c>
    </row>
    <row r="8" spans="1:20" x14ac:dyDescent="0.2">
      <c r="A8" s="4" t="s">
        <v>21</v>
      </c>
      <c r="B8">
        <v>608070</v>
      </c>
      <c r="C8">
        <v>2024</v>
      </c>
      <c r="D8">
        <v>620</v>
      </c>
      <c r="E8">
        <v>682</v>
      </c>
      <c r="F8">
        <v>39</v>
      </c>
      <c r="G8">
        <f t="shared" si="0"/>
        <v>5.7184750733137828E-2</v>
      </c>
      <c r="H8">
        <v>12</v>
      </c>
      <c r="I8">
        <v>7.9</v>
      </c>
      <c r="J8">
        <v>0.36399999999999999</v>
      </c>
      <c r="K8">
        <v>0.32900000000000001</v>
      </c>
      <c r="L8">
        <v>34</v>
      </c>
      <c r="M8">
        <v>8.6</v>
      </c>
      <c r="N8">
        <v>39.700000000000003</v>
      </c>
      <c r="O8">
        <v>99.642954080999999</v>
      </c>
      <c r="P8">
        <v>93.982319614000005</v>
      </c>
      <c r="Q8">
        <v>15.2</v>
      </c>
      <c r="R8" s="5">
        <v>49.4</v>
      </c>
    </row>
    <row r="9" spans="1:20" x14ac:dyDescent="0.2">
      <c r="A9" s="4" t="s">
        <v>110</v>
      </c>
      <c r="B9">
        <v>542303</v>
      </c>
      <c r="C9">
        <v>2024</v>
      </c>
      <c r="D9">
        <v>606</v>
      </c>
      <c r="E9">
        <v>688</v>
      </c>
      <c r="F9">
        <v>39</v>
      </c>
      <c r="G9">
        <f t="shared" si="0"/>
        <v>5.6686046511627904E-2</v>
      </c>
      <c r="H9">
        <v>24.7</v>
      </c>
      <c r="I9">
        <v>10.8</v>
      </c>
      <c r="J9">
        <v>0.39500000000000002</v>
      </c>
      <c r="K9">
        <v>0.40200000000000002</v>
      </c>
      <c r="L9">
        <v>40.5</v>
      </c>
      <c r="M9">
        <v>15.5</v>
      </c>
      <c r="N9">
        <v>53.4</v>
      </c>
      <c r="O9">
        <v>103.338991136</v>
      </c>
      <c r="P9">
        <v>96.489686128000002</v>
      </c>
      <c r="Q9">
        <v>31.4</v>
      </c>
      <c r="R9" s="5">
        <v>46.8</v>
      </c>
    </row>
    <row r="10" spans="1:20" x14ac:dyDescent="0.2">
      <c r="A10" s="4" t="s">
        <v>45</v>
      </c>
      <c r="B10">
        <v>608369</v>
      </c>
      <c r="C10">
        <v>2024</v>
      </c>
      <c r="D10">
        <v>475</v>
      </c>
      <c r="E10">
        <v>533</v>
      </c>
      <c r="F10">
        <v>30</v>
      </c>
      <c r="G10">
        <f t="shared" si="0"/>
        <v>5.6285178236397747E-2</v>
      </c>
      <c r="H10">
        <v>18</v>
      </c>
      <c r="I10">
        <v>9.9</v>
      </c>
      <c r="J10">
        <v>0.36499999999999999</v>
      </c>
      <c r="K10">
        <v>0.39</v>
      </c>
      <c r="L10">
        <v>38.6</v>
      </c>
      <c r="M10">
        <v>15.2</v>
      </c>
      <c r="N10">
        <v>50.7</v>
      </c>
      <c r="O10">
        <v>103.274395474</v>
      </c>
      <c r="P10">
        <v>96.157523456000007</v>
      </c>
      <c r="Q10">
        <v>23.4</v>
      </c>
      <c r="R10" s="5">
        <v>53</v>
      </c>
    </row>
    <row r="11" spans="1:20" x14ac:dyDescent="0.2">
      <c r="A11" s="4" t="s">
        <v>70</v>
      </c>
      <c r="B11">
        <v>670541</v>
      </c>
      <c r="C11">
        <v>2024</v>
      </c>
      <c r="D11">
        <v>552</v>
      </c>
      <c r="E11">
        <v>635</v>
      </c>
      <c r="F11">
        <v>35</v>
      </c>
      <c r="G11">
        <f t="shared" si="0"/>
        <v>5.5118110236220472E-2</v>
      </c>
      <c r="H11">
        <v>15</v>
      </c>
      <c r="I11">
        <v>10.9</v>
      </c>
      <c r="J11">
        <v>0.40200000000000002</v>
      </c>
      <c r="K11">
        <v>0.41099999999999998</v>
      </c>
      <c r="L11">
        <v>35.4</v>
      </c>
      <c r="M11">
        <v>14.5</v>
      </c>
      <c r="N11">
        <v>49.7</v>
      </c>
      <c r="O11">
        <v>104.097105087</v>
      </c>
      <c r="P11">
        <v>96.703519521999993</v>
      </c>
      <c r="Q11">
        <v>19.899999999999999</v>
      </c>
      <c r="R11" s="5">
        <v>47.8</v>
      </c>
    </row>
    <row r="12" spans="1:20" x14ac:dyDescent="0.2">
      <c r="A12" s="4" t="s">
        <v>141</v>
      </c>
      <c r="B12">
        <v>656941</v>
      </c>
      <c r="C12">
        <v>2024</v>
      </c>
      <c r="D12">
        <v>573</v>
      </c>
      <c r="E12">
        <v>692</v>
      </c>
      <c r="F12">
        <v>38</v>
      </c>
      <c r="G12">
        <f t="shared" si="0"/>
        <v>5.4913294797687862E-2</v>
      </c>
      <c r="H12">
        <v>28.5</v>
      </c>
      <c r="I12">
        <v>15.3</v>
      </c>
      <c r="J12">
        <v>0.36599999999999999</v>
      </c>
      <c r="K12">
        <v>0.38</v>
      </c>
      <c r="L12">
        <v>31.8</v>
      </c>
      <c r="M12">
        <v>15.6</v>
      </c>
      <c r="N12">
        <v>55.5</v>
      </c>
      <c r="O12">
        <v>105.154527813</v>
      </c>
      <c r="P12">
        <v>97.529843438</v>
      </c>
      <c r="Q12">
        <v>32</v>
      </c>
      <c r="R12" s="5">
        <v>39.9</v>
      </c>
    </row>
    <row r="13" spans="1:20" x14ac:dyDescent="0.2">
      <c r="A13" s="4" t="s">
        <v>101</v>
      </c>
      <c r="B13">
        <v>669127</v>
      </c>
      <c r="C13">
        <v>2024</v>
      </c>
      <c r="D13">
        <v>482</v>
      </c>
      <c r="E13">
        <v>534</v>
      </c>
      <c r="F13">
        <v>29</v>
      </c>
      <c r="G13">
        <f t="shared" si="0"/>
        <v>5.4307116104868915E-2</v>
      </c>
      <c r="H13">
        <v>27.2</v>
      </c>
      <c r="I13">
        <v>7.7</v>
      </c>
      <c r="J13">
        <v>0.315</v>
      </c>
      <c r="K13">
        <v>0.32800000000000001</v>
      </c>
      <c r="L13">
        <v>35.299999999999997</v>
      </c>
      <c r="M13">
        <v>12.8</v>
      </c>
      <c r="N13">
        <v>44</v>
      </c>
      <c r="O13">
        <v>102.05460686000001</v>
      </c>
      <c r="P13">
        <v>95.451719445999998</v>
      </c>
      <c r="Q13">
        <v>29.2</v>
      </c>
      <c r="R13" s="5">
        <v>49.5</v>
      </c>
    </row>
    <row r="14" spans="1:20" x14ac:dyDescent="0.2">
      <c r="A14" s="4" t="s">
        <v>135</v>
      </c>
      <c r="B14">
        <v>663728</v>
      </c>
      <c r="C14">
        <v>2024</v>
      </c>
      <c r="D14">
        <v>546</v>
      </c>
      <c r="E14">
        <v>628</v>
      </c>
      <c r="F14">
        <v>34</v>
      </c>
      <c r="G14">
        <f t="shared" si="0"/>
        <v>5.4140127388535034E-2</v>
      </c>
      <c r="H14">
        <v>28</v>
      </c>
      <c r="I14">
        <v>11.1</v>
      </c>
      <c r="J14">
        <v>0.32300000000000001</v>
      </c>
      <c r="K14">
        <v>0.34599999999999997</v>
      </c>
      <c r="L14">
        <v>35.6</v>
      </c>
      <c r="M14">
        <v>15.4</v>
      </c>
      <c r="N14">
        <v>48.1</v>
      </c>
      <c r="O14">
        <v>102.032071755</v>
      </c>
      <c r="P14">
        <v>95.508789467</v>
      </c>
      <c r="Q14">
        <v>31</v>
      </c>
      <c r="R14" s="5">
        <v>52.3</v>
      </c>
    </row>
    <row r="15" spans="1:20" x14ac:dyDescent="0.2">
      <c r="A15" s="4" t="s">
        <v>56</v>
      </c>
      <c r="B15">
        <v>683002</v>
      </c>
      <c r="C15">
        <v>2024</v>
      </c>
      <c r="D15">
        <v>630</v>
      </c>
      <c r="E15">
        <v>719</v>
      </c>
      <c r="F15">
        <v>37</v>
      </c>
      <c r="G15">
        <f t="shared" si="0"/>
        <v>5.1460361613351879E-2</v>
      </c>
      <c r="H15">
        <v>22.1</v>
      </c>
      <c r="I15">
        <v>10.8</v>
      </c>
      <c r="J15">
        <v>0.38100000000000001</v>
      </c>
      <c r="K15">
        <v>0.374</v>
      </c>
      <c r="L15">
        <v>34.5</v>
      </c>
      <c r="M15">
        <v>11.2</v>
      </c>
      <c r="N15">
        <v>53.9</v>
      </c>
      <c r="O15">
        <v>104.002332911</v>
      </c>
      <c r="P15">
        <v>96.835723290999994</v>
      </c>
      <c r="Q15">
        <v>24.4</v>
      </c>
      <c r="R15" s="5">
        <v>44.2</v>
      </c>
    </row>
    <row r="16" spans="1:20" x14ac:dyDescent="0.2">
      <c r="A16" s="4" t="s">
        <v>133</v>
      </c>
      <c r="B16">
        <v>606192</v>
      </c>
      <c r="C16">
        <v>2024</v>
      </c>
      <c r="D16">
        <v>589</v>
      </c>
      <c r="E16">
        <v>652</v>
      </c>
      <c r="F16">
        <v>33</v>
      </c>
      <c r="G16">
        <f t="shared" si="0"/>
        <v>5.0613496932515337E-2</v>
      </c>
      <c r="H16">
        <v>28.8</v>
      </c>
      <c r="I16">
        <v>8.1</v>
      </c>
      <c r="J16">
        <v>0.36</v>
      </c>
      <c r="K16">
        <v>0.34599999999999997</v>
      </c>
      <c r="L16">
        <v>33.799999999999997</v>
      </c>
      <c r="M16">
        <v>14.9</v>
      </c>
      <c r="N16">
        <v>46.8</v>
      </c>
      <c r="O16">
        <v>102.727395423</v>
      </c>
      <c r="P16">
        <v>95.689116558999999</v>
      </c>
      <c r="Q16">
        <v>34</v>
      </c>
      <c r="R16" s="5">
        <v>51.2</v>
      </c>
    </row>
    <row r="17" spans="1:18" x14ac:dyDescent="0.2">
      <c r="A17" s="4" t="s">
        <v>143</v>
      </c>
      <c r="B17">
        <v>656555</v>
      </c>
      <c r="C17">
        <v>2024</v>
      </c>
      <c r="D17">
        <v>449</v>
      </c>
      <c r="E17">
        <v>517</v>
      </c>
      <c r="F17">
        <v>26</v>
      </c>
      <c r="G17">
        <f t="shared" si="0"/>
        <v>5.0290135396518373E-2</v>
      </c>
      <c r="H17">
        <v>28.8</v>
      </c>
      <c r="I17">
        <v>10.3</v>
      </c>
      <c r="J17">
        <v>0.313</v>
      </c>
      <c r="K17">
        <v>0.30099999999999999</v>
      </c>
      <c r="L17">
        <v>29.7</v>
      </c>
      <c r="M17">
        <v>12.7</v>
      </c>
      <c r="N17">
        <v>42.2</v>
      </c>
      <c r="O17">
        <v>99.737434248</v>
      </c>
      <c r="P17">
        <v>94.057895064999997</v>
      </c>
      <c r="Q17">
        <v>26.3</v>
      </c>
      <c r="R17" s="5">
        <v>42.8</v>
      </c>
    </row>
    <row r="18" spans="1:18" x14ac:dyDescent="0.2">
      <c r="A18" s="4" t="s">
        <v>106</v>
      </c>
      <c r="B18">
        <v>669394</v>
      </c>
      <c r="C18">
        <v>2024</v>
      </c>
      <c r="D18">
        <v>535</v>
      </c>
      <c r="E18">
        <v>579</v>
      </c>
      <c r="F18">
        <v>29</v>
      </c>
      <c r="G18">
        <f t="shared" si="0"/>
        <v>5.0086355785837651E-2</v>
      </c>
      <c r="H18">
        <v>25.9</v>
      </c>
      <c r="I18">
        <v>5.4</v>
      </c>
      <c r="J18">
        <v>0.32500000000000001</v>
      </c>
      <c r="K18">
        <v>0.33800000000000002</v>
      </c>
      <c r="L18">
        <v>32.4</v>
      </c>
      <c r="M18">
        <v>12.3</v>
      </c>
      <c r="N18">
        <v>46.8</v>
      </c>
      <c r="O18">
        <v>103.619986856</v>
      </c>
      <c r="P18">
        <v>96.171144407</v>
      </c>
      <c r="Q18">
        <v>30.1</v>
      </c>
      <c r="R18" s="5">
        <v>52.4</v>
      </c>
    </row>
    <row r="19" spans="1:18" x14ac:dyDescent="0.2">
      <c r="A19" s="4" t="s">
        <v>30</v>
      </c>
      <c r="B19">
        <v>647304</v>
      </c>
      <c r="C19">
        <v>2024</v>
      </c>
      <c r="D19">
        <v>563</v>
      </c>
      <c r="E19">
        <v>633</v>
      </c>
      <c r="F19">
        <v>31</v>
      </c>
      <c r="G19">
        <f t="shared" si="0"/>
        <v>4.8973143759873619E-2</v>
      </c>
      <c r="H19">
        <v>16.600000000000001</v>
      </c>
      <c r="I19">
        <v>9.1999999999999993</v>
      </c>
      <c r="J19">
        <v>0.33200000000000002</v>
      </c>
      <c r="K19">
        <v>0.33500000000000002</v>
      </c>
      <c r="L19">
        <v>30.1</v>
      </c>
      <c r="M19">
        <v>8.4</v>
      </c>
      <c r="N19">
        <v>40.9</v>
      </c>
      <c r="O19">
        <v>100.815360087</v>
      </c>
      <c r="P19">
        <v>94.680816725</v>
      </c>
      <c r="Q19">
        <v>22.4</v>
      </c>
      <c r="R19" s="5">
        <v>50.3</v>
      </c>
    </row>
    <row r="20" spans="1:18" x14ac:dyDescent="0.2">
      <c r="A20" s="4" t="s">
        <v>90</v>
      </c>
      <c r="B20">
        <v>624413</v>
      </c>
      <c r="C20">
        <v>2024</v>
      </c>
      <c r="D20">
        <v>608</v>
      </c>
      <c r="E20">
        <v>695</v>
      </c>
      <c r="F20">
        <v>34</v>
      </c>
      <c r="G20">
        <f t="shared" si="0"/>
        <v>4.8920863309352518E-2</v>
      </c>
      <c r="H20">
        <v>24.7</v>
      </c>
      <c r="I20">
        <v>10.1</v>
      </c>
      <c r="J20">
        <v>0.34</v>
      </c>
      <c r="K20">
        <v>0.34300000000000003</v>
      </c>
      <c r="L20">
        <v>30.5</v>
      </c>
      <c r="M20">
        <v>13.2</v>
      </c>
      <c r="N20">
        <v>46.4</v>
      </c>
      <c r="O20">
        <v>102.78511472700001</v>
      </c>
      <c r="P20">
        <v>95.699086105000006</v>
      </c>
      <c r="Q20">
        <v>24.7</v>
      </c>
      <c r="R20" s="5">
        <v>42.9</v>
      </c>
    </row>
    <row r="21" spans="1:18" x14ac:dyDescent="0.2">
      <c r="A21" s="4" t="s">
        <v>120</v>
      </c>
      <c r="B21">
        <v>596019</v>
      </c>
      <c r="C21">
        <v>2024</v>
      </c>
      <c r="D21">
        <v>618</v>
      </c>
      <c r="E21">
        <v>689</v>
      </c>
      <c r="F21">
        <v>33</v>
      </c>
      <c r="G21">
        <f t="shared" si="0"/>
        <v>4.7895500725689405E-2</v>
      </c>
      <c r="H21">
        <v>18.399999999999999</v>
      </c>
      <c r="I21">
        <v>8.1</v>
      </c>
      <c r="J21">
        <v>0.36299999999999999</v>
      </c>
      <c r="K21">
        <v>0.379</v>
      </c>
      <c r="L21">
        <v>35.4</v>
      </c>
      <c r="M21">
        <v>13.6</v>
      </c>
      <c r="N21">
        <v>47.4</v>
      </c>
      <c r="O21">
        <v>101.09811723599999</v>
      </c>
      <c r="P21">
        <v>95.076158149999998</v>
      </c>
      <c r="Q21">
        <v>23.7</v>
      </c>
      <c r="R21" s="5">
        <v>48.7</v>
      </c>
    </row>
    <row r="22" spans="1:18" x14ac:dyDescent="0.2">
      <c r="A22" s="4" t="s">
        <v>99</v>
      </c>
      <c r="B22">
        <v>547180</v>
      </c>
      <c r="C22">
        <v>2024</v>
      </c>
      <c r="D22">
        <v>550</v>
      </c>
      <c r="E22">
        <v>631</v>
      </c>
      <c r="F22">
        <v>30</v>
      </c>
      <c r="G22">
        <f t="shared" si="0"/>
        <v>4.7543581616481777E-2</v>
      </c>
      <c r="H22">
        <v>21.9</v>
      </c>
      <c r="I22">
        <v>12</v>
      </c>
      <c r="J22">
        <v>0.38</v>
      </c>
      <c r="K22">
        <v>0.35699999999999998</v>
      </c>
      <c r="L22">
        <v>36.1</v>
      </c>
      <c r="M22">
        <v>10.6</v>
      </c>
      <c r="N22">
        <v>48.2</v>
      </c>
      <c r="O22">
        <v>102.531835097</v>
      </c>
      <c r="P22">
        <v>95.638829490000006</v>
      </c>
      <c r="Q22">
        <v>26.7</v>
      </c>
      <c r="R22" s="5">
        <v>52.9</v>
      </c>
    </row>
    <row r="23" spans="1:18" x14ac:dyDescent="0.2">
      <c r="A23" s="4" t="s">
        <v>93</v>
      </c>
      <c r="B23">
        <v>572233</v>
      </c>
      <c r="C23">
        <v>2024</v>
      </c>
      <c r="D23">
        <v>479</v>
      </c>
      <c r="E23">
        <v>552</v>
      </c>
      <c r="F23">
        <v>26</v>
      </c>
      <c r="G23">
        <f t="shared" si="0"/>
        <v>4.710144927536232E-2</v>
      </c>
      <c r="H23">
        <v>24.1</v>
      </c>
      <c r="I23">
        <v>10</v>
      </c>
      <c r="J23">
        <v>0.34300000000000003</v>
      </c>
      <c r="K23">
        <v>0.35099999999999998</v>
      </c>
      <c r="L23">
        <v>35</v>
      </c>
      <c r="M23">
        <v>13.3</v>
      </c>
      <c r="N23">
        <v>48</v>
      </c>
      <c r="O23">
        <v>103.127969548</v>
      </c>
      <c r="P23">
        <v>96.011102520999998</v>
      </c>
      <c r="Q23">
        <v>25.6</v>
      </c>
      <c r="R23" s="5">
        <v>48</v>
      </c>
    </row>
    <row r="24" spans="1:18" x14ac:dyDescent="0.2">
      <c r="A24" s="4" t="s">
        <v>131</v>
      </c>
      <c r="B24">
        <v>553993</v>
      </c>
      <c r="C24">
        <v>2024</v>
      </c>
      <c r="D24">
        <v>571</v>
      </c>
      <c r="E24">
        <v>640</v>
      </c>
      <c r="F24">
        <v>30</v>
      </c>
      <c r="G24">
        <f t="shared" si="0"/>
        <v>4.6875E-2</v>
      </c>
      <c r="H24">
        <v>27.5</v>
      </c>
      <c r="I24">
        <v>7.7</v>
      </c>
      <c r="J24">
        <v>0.33700000000000002</v>
      </c>
      <c r="K24">
        <v>0.33</v>
      </c>
      <c r="L24">
        <v>40.4</v>
      </c>
      <c r="M24">
        <v>11.3</v>
      </c>
      <c r="N24">
        <v>42.4</v>
      </c>
      <c r="O24">
        <v>100.570552315</v>
      </c>
      <c r="P24">
        <v>94.463438987999993</v>
      </c>
      <c r="Q24">
        <v>29.1</v>
      </c>
      <c r="R24" s="5">
        <v>47.2</v>
      </c>
    </row>
    <row r="25" spans="1:18" x14ac:dyDescent="0.2">
      <c r="A25" s="4" t="s">
        <v>37</v>
      </c>
      <c r="B25">
        <v>646240</v>
      </c>
      <c r="C25">
        <v>2024</v>
      </c>
      <c r="D25">
        <v>525</v>
      </c>
      <c r="E25">
        <v>601</v>
      </c>
      <c r="F25">
        <v>28</v>
      </c>
      <c r="G25">
        <f t="shared" si="0"/>
        <v>4.6589018302828619E-2</v>
      </c>
      <c r="H25">
        <v>24.5</v>
      </c>
      <c r="I25">
        <v>11.1</v>
      </c>
      <c r="J25">
        <v>0.36399999999999999</v>
      </c>
      <c r="K25">
        <v>0.36399999999999999</v>
      </c>
      <c r="L25">
        <v>35.200000000000003</v>
      </c>
      <c r="M25">
        <v>13</v>
      </c>
      <c r="N25">
        <v>52.6</v>
      </c>
      <c r="O25">
        <v>104.597925864</v>
      </c>
      <c r="P25">
        <v>97.090537460999997</v>
      </c>
      <c r="Q25">
        <v>30.9</v>
      </c>
      <c r="R25" s="5">
        <v>50.9</v>
      </c>
    </row>
    <row r="26" spans="1:18" x14ac:dyDescent="0.2">
      <c r="A26" s="4" t="s">
        <v>61</v>
      </c>
      <c r="B26">
        <v>642715</v>
      </c>
      <c r="C26">
        <v>2024</v>
      </c>
      <c r="D26">
        <v>610</v>
      </c>
      <c r="E26">
        <v>688</v>
      </c>
      <c r="F26">
        <v>32</v>
      </c>
      <c r="G26">
        <f t="shared" si="0"/>
        <v>4.6511627906976744E-2</v>
      </c>
      <c r="H26">
        <v>25.1</v>
      </c>
      <c r="I26">
        <v>10.8</v>
      </c>
      <c r="J26">
        <v>0.34200000000000003</v>
      </c>
      <c r="K26">
        <v>0.33900000000000002</v>
      </c>
      <c r="L26">
        <v>38.200000000000003</v>
      </c>
      <c r="M26">
        <v>12</v>
      </c>
      <c r="N26">
        <v>40.700000000000003</v>
      </c>
      <c r="O26">
        <v>99.769639045000005</v>
      </c>
      <c r="P26">
        <v>94.108759136000003</v>
      </c>
      <c r="Q26">
        <v>29.5</v>
      </c>
      <c r="R26" s="5">
        <v>49.5</v>
      </c>
    </row>
    <row r="27" spans="1:18" x14ac:dyDescent="0.2">
      <c r="A27" s="4" t="s">
        <v>84</v>
      </c>
      <c r="B27">
        <v>677951</v>
      </c>
      <c r="C27">
        <v>2024</v>
      </c>
      <c r="D27">
        <v>636</v>
      </c>
      <c r="E27">
        <v>709</v>
      </c>
      <c r="F27">
        <v>32</v>
      </c>
      <c r="G27">
        <f t="shared" si="0"/>
        <v>4.5133991537376586E-2</v>
      </c>
      <c r="H27">
        <v>15</v>
      </c>
      <c r="I27">
        <v>8</v>
      </c>
      <c r="J27">
        <v>0.41</v>
      </c>
      <c r="K27">
        <v>0.40699999999999997</v>
      </c>
      <c r="L27">
        <v>35.700000000000003</v>
      </c>
      <c r="M27">
        <v>14.3</v>
      </c>
      <c r="N27">
        <v>48.3</v>
      </c>
      <c r="O27">
        <v>103.972880446</v>
      </c>
      <c r="P27">
        <v>96.499868140999993</v>
      </c>
      <c r="Q27">
        <v>22.3</v>
      </c>
      <c r="R27" s="5">
        <v>51.2</v>
      </c>
    </row>
    <row r="28" spans="1:18" x14ac:dyDescent="0.2">
      <c r="A28" s="4" t="s">
        <v>140</v>
      </c>
      <c r="B28">
        <v>592518</v>
      </c>
      <c r="C28">
        <v>2024</v>
      </c>
      <c r="D28">
        <v>593</v>
      </c>
      <c r="E28">
        <v>643</v>
      </c>
      <c r="F28">
        <v>29</v>
      </c>
      <c r="G28">
        <f t="shared" si="0"/>
        <v>4.5101088646967338E-2</v>
      </c>
      <c r="H28">
        <v>19.3</v>
      </c>
      <c r="I28">
        <v>7</v>
      </c>
      <c r="J28">
        <v>0.34</v>
      </c>
      <c r="K28">
        <v>0.33800000000000002</v>
      </c>
      <c r="L28">
        <v>33.799999999999997</v>
      </c>
      <c r="M28">
        <v>11</v>
      </c>
      <c r="N28">
        <v>48.8</v>
      </c>
      <c r="O28">
        <v>103.370494128</v>
      </c>
      <c r="P28">
        <v>96.172091829999999</v>
      </c>
      <c r="Q28">
        <v>24.4</v>
      </c>
      <c r="R28" s="5">
        <v>51.6</v>
      </c>
    </row>
    <row r="29" spans="1:18" x14ac:dyDescent="0.2">
      <c r="A29" s="4" t="s">
        <v>72</v>
      </c>
      <c r="B29">
        <v>665489</v>
      </c>
      <c r="C29">
        <v>2024</v>
      </c>
      <c r="D29">
        <v>616</v>
      </c>
      <c r="E29">
        <v>697</v>
      </c>
      <c r="F29">
        <v>30</v>
      </c>
      <c r="G29">
        <f t="shared" si="0"/>
        <v>4.3041606886657105E-2</v>
      </c>
      <c r="H29">
        <v>13.8</v>
      </c>
      <c r="I29">
        <v>10.3</v>
      </c>
      <c r="J29">
        <v>0.39800000000000002</v>
      </c>
      <c r="K29">
        <v>0.40799999999999997</v>
      </c>
      <c r="L29">
        <v>35.1</v>
      </c>
      <c r="M29">
        <v>13.7</v>
      </c>
      <c r="N29">
        <v>54.9</v>
      </c>
      <c r="O29">
        <v>105.663720766</v>
      </c>
      <c r="P29">
        <v>97.649346073000004</v>
      </c>
      <c r="Q29">
        <v>21.5</v>
      </c>
      <c r="R29" s="5">
        <v>48</v>
      </c>
    </row>
    <row r="30" spans="1:18" x14ac:dyDescent="0.2">
      <c r="A30" s="4" t="s">
        <v>47</v>
      </c>
      <c r="B30">
        <v>681297</v>
      </c>
      <c r="C30">
        <v>2024</v>
      </c>
      <c r="D30">
        <v>499</v>
      </c>
      <c r="E30">
        <v>561</v>
      </c>
      <c r="F30">
        <v>24</v>
      </c>
      <c r="G30">
        <f t="shared" si="0"/>
        <v>4.2780748663101602E-2</v>
      </c>
      <c r="H30">
        <v>30.7</v>
      </c>
      <c r="I30">
        <v>9.3000000000000007</v>
      </c>
      <c r="J30">
        <v>0.33100000000000002</v>
      </c>
      <c r="K30">
        <v>0.32600000000000001</v>
      </c>
      <c r="L30">
        <v>32.1</v>
      </c>
      <c r="M30">
        <v>13.6</v>
      </c>
      <c r="N30">
        <v>46.1</v>
      </c>
      <c r="O30">
        <v>101.838992303</v>
      </c>
      <c r="P30">
        <v>95.374243738999994</v>
      </c>
      <c r="Q30">
        <v>30.4</v>
      </c>
      <c r="R30" s="5">
        <v>44.5</v>
      </c>
    </row>
    <row r="31" spans="1:18" x14ac:dyDescent="0.2">
      <c r="A31" s="4" t="s">
        <v>67</v>
      </c>
      <c r="B31">
        <v>671218</v>
      </c>
      <c r="C31">
        <v>2024</v>
      </c>
      <c r="D31">
        <v>475</v>
      </c>
      <c r="E31">
        <v>518</v>
      </c>
      <c r="F31">
        <v>22</v>
      </c>
      <c r="G31">
        <f t="shared" si="0"/>
        <v>4.2471042471042469E-2</v>
      </c>
      <c r="H31">
        <v>26.1</v>
      </c>
      <c r="I31">
        <v>7.1</v>
      </c>
      <c r="J31">
        <v>0.33900000000000002</v>
      </c>
      <c r="K31">
        <v>0.33800000000000002</v>
      </c>
      <c r="L31">
        <v>34.299999999999997</v>
      </c>
      <c r="M31">
        <v>14.5</v>
      </c>
      <c r="N31">
        <v>47.5</v>
      </c>
      <c r="O31">
        <v>102.620742924</v>
      </c>
      <c r="P31">
        <v>95.895956716000001</v>
      </c>
      <c r="Q31">
        <v>28.7</v>
      </c>
      <c r="R31" s="5">
        <v>50.3</v>
      </c>
    </row>
    <row r="32" spans="1:18" x14ac:dyDescent="0.2">
      <c r="A32" s="4" t="s">
        <v>35</v>
      </c>
      <c r="B32">
        <v>621566</v>
      </c>
      <c r="C32">
        <v>2024</v>
      </c>
      <c r="D32">
        <v>600</v>
      </c>
      <c r="E32">
        <v>685</v>
      </c>
      <c r="F32">
        <v>29</v>
      </c>
      <c r="G32">
        <f t="shared" si="0"/>
        <v>4.2335766423357665E-2</v>
      </c>
      <c r="H32">
        <v>24.8</v>
      </c>
      <c r="I32">
        <v>10.4</v>
      </c>
      <c r="J32">
        <v>0.33900000000000002</v>
      </c>
      <c r="K32">
        <v>0.34100000000000003</v>
      </c>
      <c r="L32">
        <v>35.4</v>
      </c>
      <c r="M32">
        <v>12.4</v>
      </c>
      <c r="N32">
        <v>47.4</v>
      </c>
      <c r="O32">
        <v>102.726279537</v>
      </c>
      <c r="P32">
        <v>95.899543218000005</v>
      </c>
      <c r="Q32">
        <v>26.3</v>
      </c>
      <c r="R32" s="5">
        <v>49.7</v>
      </c>
    </row>
    <row r="33" spans="1:18" x14ac:dyDescent="0.2">
      <c r="A33" s="4" t="s">
        <v>137</v>
      </c>
      <c r="B33">
        <v>656305</v>
      </c>
      <c r="C33">
        <v>2024</v>
      </c>
      <c r="D33">
        <v>575</v>
      </c>
      <c r="E33">
        <v>647</v>
      </c>
      <c r="F33">
        <v>27</v>
      </c>
      <c r="G33">
        <f t="shared" si="0"/>
        <v>4.1731066460587329E-2</v>
      </c>
      <c r="H33">
        <v>24.4</v>
      </c>
      <c r="I33">
        <v>9.9</v>
      </c>
      <c r="J33">
        <v>0.34</v>
      </c>
      <c r="K33">
        <v>0.34100000000000003</v>
      </c>
      <c r="L33">
        <v>31.3</v>
      </c>
      <c r="M33">
        <v>12.6</v>
      </c>
      <c r="N33">
        <v>48.3</v>
      </c>
      <c r="O33">
        <v>104.35601298100001</v>
      </c>
      <c r="P33">
        <v>96.727633300999997</v>
      </c>
      <c r="Q33">
        <v>23.5</v>
      </c>
      <c r="R33" s="5">
        <v>44.6</v>
      </c>
    </row>
    <row r="34" spans="1:18" x14ac:dyDescent="0.2">
      <c r="A34" s="4" t="s">
        <v>95</v>
      </c>
      <c r="B34">
        <v>521692</v>
      </c>
      <c r="C34">
        <v>2024</v>
      </c>
      <c r="D34">
        <v>590</v>
      </c>
      <c r="E34">
        <v>652</v>
      </c>
      <c r="F34">
        <v>27</v>
      </c>
      <c r="G34">
        <f t="shared" ref="G34:G65" si="1">F34/E34</f>
        <v>4.1411042944785273E-2</v>
      </c>
      <c r="H34">
        <v>19.8</v>
      </c>
      <c r="I34">
        <v>6.7</v>
      </c>
      <c r="J34">
        <v>0.33500000000000002</v>
      </c>
      <c r="K34">
        <v>0.36</v>
      </c>
      <c r="L34">
        <v>39.4</v>
      </c>
      <c r="M34">
        <v>12.2</v>
      </c>
      <c r="N34">
        <v>44.8</v>
      </c>
      <c r="O34">
        <v>101.856275647</v>
      </c>
      <c r="P34">
        <v>95.341857371000003</v>
      </c>
      <c r="Q34">
        <v>27.8</v>
      </c>
      <c r="R34" s="5">
        <v>57.8</v>
      </c>
    </row>
    <row r="35" spans="1:18" x14ac:dyDescent="0.2">
      <c r="A35" s="4" t="s">
        <v>54</v>
      </c>
      <c r="B35">
        <v>682985</v>
      </c>
      <c r="C35">
        <v>2024</v>
      </c>
      <c r="D35">
        <v>512</v>
      </c>
      <c r="E35">
        <v>584</v>
      </c>
      <c r="F35">
        <v>24</v>
      </c>
      <c r="G35">
        <f t="shared" si="1"/>
        <v>4.1095890410958902E-2</v>
      </c>
      <c r="H35">
        <v>26.7</v>
      </c>
      <c r="I35">
        <v>11</v>
      </c>
      <c r="J35">
        <v>0.35499999999999998</v>
      </c>
      <c r="K35">
        <v>0.35299999999999998</v>
      </c>
      <c r="L35">
        <v>39.1</v>
      </c>
      <c r="M35">
        <v>13.4</v>
      </c>
      <c r="N35">
        <v>47.1</v>
      </c>
      <c r="O35">
        <v>102.088081676</v>
      </c>
      <c r="P35">
        <v>95.540074090000005</v>
      </c>
      <c r="Q35">
        <v>26.8</v>
      </c>
      <c r="R35" s="5">
        <v>44.3</v>
      </c>
    </row>
    <row r="36" spans="1:18" x14ac:dyDescent="0.2">
      <c r="A36" s="4" t="s">
        <v>79</v>
      </c>
      <c r="B36">
        <v>608324</v>
      </c>
      <c r="C36">
        <v>2024</v>
      </c>
      <c r="D36">
        <v>581</v>
      </c>
      <c r="E36">
        <v>634</v>
      </c>
      <c r="F36">
        <v>26</v>
      </c>
      <c r="G36">
        <f t="shared" si="1"/>
        <v>4.1009463722397478E-2</v>
      </c>
      <c r="H36">
        <v>13.6</v>
      </c>
      <c r="I36">
        <v>6.9</v>
      </c>
      <c r="J36">
        <v>0.33100000000000002</v>
      </c>
      <c r="K36">
        <v>0.31900000000000001</v>
      </c>
      <c r="L36">
        <v>34.9</v>
      </c>
      <c r="M36">
        <v>6.4</v>
      </c>
      <c r="N36">
        <v>40.5</v>
      </c>
      <c r="O36">
        <v>98.986527952000003</v>
      </c>
      <c r="P36">
        <v>93.684160984000002</v>
      </c>
      <c r="Q36">
        <v>12.8</v>
      </c>
      <c r="R36" s="5">
        <v>44.9</v>
      </c>
    </row>
    <row r="37" spans="1:18" x14ac:dyDescent="0.2">
      <c r="A37" s="4" t="s">
        <v>132</v>
      </c>
      <c r="B37">
        <v>701538</v>
      </c>
      <c r="C37">
        <v>2024</v>
      </c>
      <c r="D37">
        <v>554</v>
      </c>
      <c r="E37">
        <v>593</v>
      </c>
      <c r="F37">
        <v>24</v>
      </c>
      <c r="G37">
        <f t="shared" si="1"/>
        <v>4.0472175379426642E-2</v>
      </c>
      <c r="H37">
        <v>17</v>
      </c>
      <c r="I37">
        <v>4.9000000000000004</v>
      </c>
      <c r="J37">
        <v>0.35199999999999998</v>
      </c>
      <c r="K37">
        <v>0.372</v>
      </c>
      <c r="L37">
        <v>39.6</v>
      </c>
      <c r="M37">
        <v>11.3</v>
      </c>
      <c r="N37">
        <v>43.9</v>
      </c>
      <c r="O37">
        <v>100.81178497800001</v>
      </c>
      <c r="P37">
        <v>94.735707484000002</v>
      </c>
      <c r="Q37">
        <v>20.5</v>
      </c>
      <c r="R37" s="5">
        <v>56.9</v>
      </c>
    </row>
    <row r="38" spans="1:18" x14ac:dyDescent="0.2">
      <c r="A38" s="4" t="s">
        <v>76</v>
      </c>
      <c r="B38">
        <v>666969</v>
      </c>
      <c r="C38">
        <v>2024</v>
      </c>
      <c r="D38">
        <v>580</v>
      </c>
      <c r="E38">
        <v>637</v>
      </c>
      <c r="F38">
        <v>25</v>
      </c>
      <c r="G38">
        <f t="shared" si="1"/>
        <v>3.924646781789639E-2</v>
      </c>
      <c r="H38">
        <v>27.8</v>
      </c>
      <c r="I38">
        <v>7.1</v>
      </c>
      <c r="J38">
        <v>0.29599999999999999</v>
      </c>
      <c r="K38">
        <v>0.30599999999999999</v>
      </c>
      <c r="L38">
        <v>33.700000000000003</v>
      </c>
      <c r="M38">
        <v>12.5</v>
      </c>
      <c r="N38">
        <v>48.2</v>
      </c>
      <c r="O38">
        <v>101.82767676500001</v>
      </c>
      <c r="P38">
        <v>95.435631690999998</v>
      </c>
      <c r="Q38">
        <v>34.299999999999997</v>
      </c>
      <c r="R38" s="5">
        <v>52.1</v>
      </c>
    </row>
    <row r="39" spans="1:18" x14ac:dyDescent="0.2">
      <c r="A39" s="4" t="s">
        <v>119</v>
      </c>
      <c r="B39">
        <v>607208</v>
      </c>
      <c r="C39">
        <v>2024</v>
      </c>
      <c r="D39">
        <v>505</v>
      </c>
      <c r="E39">
        <v>539</v>
      </c>
      <c r="F39">
        <v>21</v>
      </c>
      <c r="G39">
        <f t="shared" si="1"/>
        <v>3.896103896103896E-2</v>
      </c>
      <c r="H39">
        <v>18.2</v>
      </c>
      <c r="I39">
        <v>5</v>
      </c>
      <c r="J39">
        <v>0.34899999999999998</v>
      </c>
      <c r="K39">
        <v>0.318</v>
      </c>
      <c r="L39">
        <v>30.9</v>
      </c>
      <c r="M39">
        <v>6.9</v>
      </c>
      <c r="N39">
        <v>40.700000000000003</v>
      </c>
      <c r="O39">
        <v>99.706063381999996</v>
      </c>
      <c r="P39">
        <v>94.073107543000006</v>
      </c>
      <c r="Q39">
        <v>26.1</v>
      </c>
      <c r="R39" s="5">
        <v>53.7</v>
      </c>
    </row>
    <row r="40" spans="1:18" x14ac:dyDescent="0.2">
      <c r="A40" s="4" t="s">
        <v>121</v>
      </c>
      <c r="B40">
        <v>457705</v>
      </c>
      <c r="C40">
        <v>2024</v>
      </c>
      <c r="D40">
        <v>448</v>
      </c>
      <c r="E40">
        <v>515</v>
      </c>
      <c r="F40">
        <v>20</v>
      </c>
      <c r="G40">
        <f t="shared" si="1"/>
        <v>3.8834951456310676E-2</v>
      </c>
      <c r="H40">
        <v>25.8</v>
      </c>
      <c r="I40">
        <v>11.3</v>
      </c>
      <c r="J40">
        <v>0.32500000000000001</v>
      </c>
      <c r="K40">
        <v>0.32700000000000001</v>
      </c>
      <c r="L40">
        <v>31.9</v>
      </c>
      <c r="M40">
        <v>12</v>
      </c>
      <c r="N40">
        <v>36.9</v>
      </c>
      <c r="O40">
        <v>99.424962893</v>
      </c>
      <c r="P40">
        <v>93.831123090999995</v>
      </c>
      <c r="Q40">
        <v>28.9</v>
      </c>
      <c r="R40" s="5">
        <v>42</v>
      </c>
    </row>
    <row r="41" spans="1:18" x14ac:dyDescent="0.2">
      <c r="A41" s="4" t="s">
        <v>117</v>
      </c>
      <c r="B41">
        <v>467793</v>
      </c>
      <c r="C41">
        <v>2024</v>
      </c>
      <c r="D41">
        <v>521</v>
      </c>
      <c r="E41">
        <v>594</v>
      </c>
      <c r="F41">
        <v>23</v>
      </c>
      <c r="G41">
        <f t="shared" si="1"/>
        <v>3.8720538720538718E-2</v>
      </c>
      <c r="H41">
        <v>16.7</v>
      </c>
      <c r="I41">
        <v>10.9</v>
      </c>
      <c r="J41">
        <v>0.32600000000000001</v>
      </c>
      <c r="K41">
        <v>0.33</v>
      </c>
      <c r="L41">
        <v>30.9</v>
      </c>
      <c r="M41">
        <v>7.3</v>
      </c>
      <c r="N41">
        <v>39.9</v>
      </c>
      <c r="O41">
        <v>99.506124387</v>
      </c>
      <c r="P41">
        <v>94.004167777999996</v>
      </c>
      <c r="Q41">
        <v>23.3</v>
      </c>
      <c r="R41" s="5">
        <v>43.3</v>
      </c>
    </row>
    <row r="42" spans="1:18" x14ac:dyDescent="0.2">
      <c r="A42" s="4" t="s">
        <v>22</v>
      </c>
      <c r="B42">
        <v>665862</v>
      </c>
      <c r="C42">
        <v>2024</v>
      </c>
      <c r="D42">
        <v>562</v>
      </c>
      <c r="E42">
        <v>621</v>
      </c>
      <c r="F42">
        <v>24</v>
      </c>
      <c r="G42">
        <f t="shared" si="1"/>
        <v>3.864734299516908E-2</v>
      </c>
      <c r="H42">
        <v>24.5</v>
      </c>
      <c r="I42">
        <v>8.5</v>
      </c>
      <c r="J42">
        <v>0.32700000000000001</v>
      </c>
      <c r="K42">
        <v>0.316</v>
      </c>
      <c r="L42">
        <v>29.6</v>
      </c>
      <c r="M42">
        <v>9.6999999999999993</v>
      </c>
      <c r="N42">
        <v>41.1</v>
      </c>
      <c r="O42">
        <v>100.122466782</v>
      </c>
      <c r="P42">
        <v>94.459141861000006</v>
      </c>
      <c r="Q42">
        <v>29.3</v>
      </c>
      <c r="R42" s="5">
        <v>47.5</v>
      </c>
    </row>
    <row r="43" spans="1:18" x14ac:dyDescent="0.2">
      <c r="A43" s="4" t="s">
        <v>51</v>
      </c>
      <c r="B43">
        <v>681351</v>
      </c>
      <c r="C43">
        <v>2024</v>
      </c>
      <c r="D43">
        <v>479</v>
      </c>
      <c r="E43">
        <v>522</v>
      </c>
      <c r="F43">
        <v>20</v>
      </c>
      <c r="G43">
        <f t="shared" si="1"/>
        <v>3.8314176245210725E-2</v>
      </c>
      <c r="H43">
        <v>29.7</v>
      </c>
      <c r="I43">
        <v>6.3</v>
      </c>
      <c r="J43">
        <v>0.311</v>
      </c>
      <c r="K43">
        <v>0.33100000000000002</v>
      </c>
      <c r="L43">
        <v>42.9</v>
      </c>
      <c r="M43">
        <v>12</v>
      </c>
      <c r="N43">
        <v>46.3</v>
      </c>
      <c r="O43">
        <v>101.233350982</v>
      </c>
      <c r="P43">
        <v>95.087038800000002</v>
      </c>
      <c r="Q43">
        <v>33.6</v>
      </c>
      <c r="R43" s="5">
        <v>52</v>
      </c>
    </row>
    <row r="44" spans="1:18" x14ac:dyDescent="0.2">
      <c r="A44" s="4" t="s">
        <v>98</v>
      </c>
      <c r="B44">
        <v>643217</v>
      </c>
      <c r="C44">
        <v>2024</v>
      </c>
      <c r="D44">
        <v>477</v>
      </c>
      <c r="E44">
        <v>522</v>
      </c>
      <c r="F44">
        <v>20</v>
      </c>
      <c r="G44">
        <f t="shared" si="1"/>
        <v>3.8314176245210725E-2</v>
      </c>
      <c r="H44">
        <v>18.399999999999999</v>
      </c>
      <c r="I44">
        <v>7.9</v>
      </c>
      <c r="J44">
        <v>0.29799999999999999</v>
      </c>
      <c r="K44">
        <v>0.30299999999999999</v>
      </c>
      <c r="L44">
        <v>36.5</v>
      </c>
      <c r="M44">
        <v>6.3</v>
      </c>
      <c r="N44">
        <v>34.4</v>
      </c>
      <c r="O44">
        <v>97.178229999999999</v>
      </c>
      <c r="P44">
        <v>92.764984068000004</v>
      </c>
      <c r="Q44">
        <v>21.1</v>
      </c>
      <c r="R44" s="5">
        <v>48</v>
      </c>
    </row>
    <row r="45" spans="1:18" x14ac:dyDescent="0.2">
      <c r="A45" s="4" t="s">
        <v>24</v>
      </c>
      <c r="B45">
        <v>687263</v>
      </c>
      <c r="C45">
        <v>2024</v>
      </c>
      <c r="D45">
        <v>542</v>
      </c>
      <c r="E45">
        <v>602</v>
      </c>
      <c r="F45">
        <v>23</v>
      </c>
      <c r="G45">
        <f t="shared" si="1"/>
        <v>3.8205980066445183E-2</v>
      </c>
      <c r="H45">
        <v>23.3</v>
      </c>
      <c r="I45">
        <v>6.5</v>
      </c>
      <c r="J45">
        <v>0.33</v>
      </c>
      <c r="K45">
        <v>0.317</v>
      </c>
      <c r="L45">
        <v>29</v>
      </c>
      <c r="M45">
        <v>8.4</v>
      </c>
      <c r="N45">
        <v>38.799999999999997</v>
      </c>
      <c r="O45">
        <v>100.130832864</v>
      </c>
      <c r="P45">
        <v>94.280589070000005</v>
      </c>
      <c r="Q45">
        <v>27.1</v>
      </c>
      <c r="R45" s="5">
        <v>48.9</v>
      </c>
    </row>
    <row r="46" spans="1:18" x14ac:dyDescent="0.2">
      <c r="A46" s="4" t="s">
        <v>27</v>
      </c>
      <c r="B46">
        <v>686668</v>
      </c>
      <c r="C46">
        <v>2024</v>
      </c>
      <c r="D46">
        <v>542</v>
      </c>
      <c r="E46">
        <v>603</v>
      </c>
      <c r="F46">
        <v>23</v>
      </c>
      <c r="G46">
        <f t="shared" si="1"/>
        <v>3.8142620232172471E-2</v>
      </c>
      <c r="H46">
        <v>25.4</v>
      </c>
      <c r="I46">
        <v>7.6</v>
      </c>
      <c r="J46">
        <v>0.32800000000000001</v>
      </c>
      <c r="K46">
        <v>0.32900000000000001</v>
      </c>
      <c r="L46">
        <v>37.4</v>
      </c>
      <c r="M46">
        <v>10.5</v>
      </c>
      <c r="N46">
        <v>41.4</v>
      </c>
      <c r="O46">
        <v>100.983223096</v>
      </c>
      <c r="P46">
        <v>94.676192689999993</v>
      </c>
      <c r="Q46">
        <v>29.8</v>
      </c>
      <c r="R46" s="5">
        <v>51.4</v>
      </c>
    </row>
    <row r="47" spans="1:18" x14ac:dyDescent="0.2">
      <c r="A47" s="4" t="s">
        <v>74</v>
      </c>
      <c r="B47">
        <v>664023</v>
      </c>
      <c r="C47">
        <v>2024</v>
      </c>
      <c r="D47">
        <v>569</v>
      </c>
      <c r="E47">
        <v>657</v>
      </c>
      <c r="F47">
        <v>25</v>
      </c>
      <c r="G47">
        <f t="shared" si="1"/>
        <v>3.8051750380517502E-2</v>
      </c>
      <c r="H47">
        <v>25.6</v>
      </c>
      <c r="I47">
        <v>12.2</v>
      </c>
      <c r="J47">
        <v>0.34100000000000003</v>
      </c>
      <c r="K47">
        <v>0.34499999999999997</v>
      </c>
      <c r="L47">
        <v>37</v>
      </c>
      <c r="M47">
        <v>11.7</v>
      </c>
      <c r="N47">
        <v>45.2</v>
      </c>
      <c r="O47">
        <v>101.590666318</v>
      </c>
      <c r="P47">
        <v>95.287992294000006</v>
      </c>
      <c r="Q47">
        <v>27.9</v>
      </c>
      <c r="R47" s="5">
        <v>45.9</v>
      </c>
    </row>
    <row r="48" spans="1:18" x14ac:dyDescent="0.2">
      <c r="A48" s="4" t="s">
        <v>81</v>
      </c>
      <c r="B48">
        <v>621493</v>
      </c>
      <c r="C48">
        <v>2024</v>
      </c>
      <c r="D48">
        <v>585</v>
      </c>
      <c r="E48">
        <v>663</v>
      </c>
      <c r="F48">
        <v>25</v>
      </c>
      <c r="G48">
        <f t="shared" si="1"/>
        <v>3.7707390648567117E-2</v>
      </c>
      <c r="H48">
        <v>24.6</v>
      </c>
      <c r="I48">
        <v>9.5</v>
      </c>
      <c r="J48">
        <v>0.32500000000000001</v>
      </c>
      <c r="K48">
        <v>0.34399999999999997</v>
      </c>
      <c r="L48">
        <v>41.9</v>
      </c>
      <c r="M48">
        <v>13</v>
      </c>
      <c r="N48">
        <v>42.4</v>
      </c>
      <c r="O48">
        <v>100.017751581</v>
      </c>
      <c r="P48">
        <v>94.464585640999999</v>
      </c>
      <c r="Q48">
        <v>25.5</v>
      </c>
      <c r="R48" s="5">
        <v>43.2</v>
      </c>
    </row>
    <row r="49" spans="1:18" x14ac:dyDescent="0.2">
      <c r="A49" s="4" t="s">
        <v>126</v>
      </c>
      <c r="B49">
        <v>678662</v>
      </c>
      <c r="C49">
        <v>2024</v>
      </c>
      <c r="D49">
        <v>655</v>
      </c>
      <c r="E49">
        <v>695</v>
      </c>
      <c r="F49">
        <v>26</v>
      </c>
      <c r="G49">
        <f t="shared" si="1"/>
        <v>3.7410071942446041E-2</v>
      </c>
      <c r="H49">
        <v>28.8</v>
      </c>
      <c r="I49">
        <v>3.3</v>
      </c>
      <c r="J49">
        <v>0.32400000000000001</v>
      </c>
      <c r="K49">
        <v>0.28899999999999998</v>
      </c>
      <c r="L49">
        <v>38.5</v>
      </c>
      <c r="M49">
        <v>9</v>
      </c>
      <c r="N49">
        <v>39.799999999999997</v>
      </c>
      <c r="O49">
        <v>99.306485851999994</v>
      </c>
      <c r="P49">
        <v>93.964016332</v>
      </c>
      <c r="Q49">
        <v>33.5</v>
      </c>
      <c r="R49" s="5">
        <v>62.3</v>
      </c>
    </row>
    <row r="50" spans="1:18" x14ac:dyDescent="0.2">
      <c r="A50" s="4" t="s">
        <v>116</v>
      </c>
      <c r="B50">
        <v>683737</v>
      </c>
      <c r="C50">
        <v>2024</v>
      </c>
      <c r="D50">
        <v>496</v>
      </c>
      <c r="E50">
        <v>567</v>
      </c>
      <c r="F50">
        <v>21</v>
      </c>
      <c r="G50">
        <f t="shared" si="1"/>
        <v>3.7037037037037035E-2</v>
      </c>
      <c r="H50">
        <v>28.6</v>
      </c>
      <c r="I50">
        <v>11.1</v>
      </c>
      <c r="J50">
        <v>0.33600000000000002</v>
      </c>
      <c r="K50">
        <v>0.31900000000000001</v>
      </c>
      <c r="L50">
        <v>36.4</v>
      </c>
      <c r="M50">
        <v>11.2</v>
      </c>
      <c r="N50">
        <v>39.9</v>
      </c>
      <c r="O50">
        <v>99.992212320999997</v>
      </c>
      <c r="P50">
        <v>94.351277440000004</v>
      </c>
      <c r="Q50">
        <v>28.4</v>
      </c>
      <c r="R50" s="5">
        <v>45.2</v>
      </c>
    </row>
    <row r="51" spans="1:18" x14ac:dyDescent="0.2">
      <c r="A51" s="4" t="s">
        <v>50</v>
      </c>
      <c r="B51">
        <v>663886</v>
      </c>
      <c r="C51">
        <v>2024</v>
      </c>
      <c r="D51">
        <v>457</v>
      </c>
      <c r="E51">
        <v>515</v>
      </c>
      <c r="F51">
        <v>19</v>
      </c>
      <c r="G51">
        <f t="shared" si="1"/>
        <v>3.6893203883495145E-2</v>
      </c>
      <c r="H51">
        <v>22.7</v>
      </c>
      <c r="I51">
        <v>9.3000000000000007</v>
      </c>
      <c r="J51">
        <v>0.33900000000000002</v>
      </c>
      <c r="K51">
        <v>0.32200000000000001</v>
      </c>
      <c r="L51">
        <v>33</v>
      </c>
      <c r="M51">
        <v>9.1</v>
      </c>
      <c r="N51">
        <v>43.9</v>
      </c>
      <c r="O51">
        <v>100.320154503</v>
      </c>
      <c r="P51">
        <v>94.587176774</v>
      </c>
      <c r="Q51">
        <v>22.7</v>
      </c>
      <c r="R51" s="5">
        <v>43.2</v>
      </c>
    </row>
    <row r="52" spans="1:18" x14ac:dyDescent="0.2">
      <c r="A52" s="4" t="s">
        <v>89</v>
      </c>
      <c r="B52">
        <v>605141</v>
      </c>
      <c r="C52">
        <v>2024</v>
      </c>
      <c r="D52">
        <v>450</v>
      </c>
      <c r="E52">
        <v>516</v>
      </c>
      <c r="F52">
        <v>19</v>
      </c>
      <c r="G52">
        <f t="shared" si="1"/>
        <v>3.6821705426356592E-2</v>
      </c>
      <c r="H52">
        <v>11</v>
      </c>
      <c r="I52">
        <v>11.8</v>
      </c>
      <c r="J52">
        <v>0.371</v>
      </c>
      <c r="K52">
        <v>0.35599999999999998</v>
      </c>
      <c r="L52">
        <v>39.299999999999997</v>
      </c>
      <c r="M52">
        <v>6</v>
      </c>
      <c r="N52">
        <v>39.5</v>
      </c>
      <c r="O52">
        <v>98.508774020000004</v>
      </c>
      <c r="P52">
        <v>93.575257102999998</v>
      </c>
      <c r="Q52">
        <v>14.9</v>
      </c>
      <c r="R52" s="5">
        <v>40.4</v>
      </c>
    </row>
    <row r="53" spans="1:18" x14ac:dyDescent="0.2">
      <c r="A53" s="4" t="s">
        <v>144</v>
      </c>
      <c r="B53">
        <v>669257</v>
      </c>
      <c r="C53">
        <v>2024</v>
      </c>
      <c r="D53">
        <v>476</v>
      </c>
      <c r="E53">
        <v>544</v>
      </c>
      <c r="F53">
        <v>20</v>
      </c>
      <c r="G53">
        <f t="shared" si="1"/>
        <v>3.6764705882352942E-2</v>
      </c>
      <c r="H53">
        <v>19.3</v>
      </c>
      <c r="I53">
        <v>9.4</v>
      </c>
      <c r="J53">
        <v>0.32600000000000001</v>
      </c>
      <c r="K53">
        <v>0.33100000000000002</v>
      </c>
      <c r="L53">
        <v>38.299999999999997</v>
      </c>
      <c r="M53">
        <v>10.8</v>
      </c>
      <c r="N53">
        <v>42</v>
      </c>
      <c r="O53">
        <v>99.318269153000003</v>
      </c>
      <c r="P53">
        <v>93.929159392000003</v>
      </c>
      <c r="Q53">
        <v>20.9</v>
      </c>
      <c r="R53" s="5">
        <v>46.2</v>
      </c>
    </row>
    <row r="54" spans="1:18" x14ac:dyDescent="0.2">
      <c r="A54" s="4" t="s">
        <v>88</v>
      </c>
      <c r="B54">
        <v>694192</v>
      </c>
      <c r="C54">
        <v>2024</v>
      </c>
      <c r="D54">
        <v>528</v>
      </c>
      <c r="E54">
        <v>573</v>
      </c>
      <c r="F54">
        <v>21</v>
      </c>
      <c r="G54">
        <f t="shared" si="1"/>
        <v>3.6649214659685861E-2</v>
      </c>
      <c r="H54">
        <v>21.1</v>
      </c>
      <c r="I54">
        <v>6.8</v>
      </c>
      <c r="J54">
        <v>0.33900000000000002</v>
      </c>
      <c r="K54">
        <v>0.32800000000000001</v>
      </c>
      <c r="L54">
        <v>33.200000000000003</v>
      </c>
      <c r="M54">
        <v>7.8</v>
      </c>
      <c r="N54">
        <v>44.9</v>
      </c>
      <c r="O54">
        <v>100.832969557</v>
      </c>
      <c r="P54">
        <v>94.831073407000005</v>
      </c>
      <c r="Q54">
        <v>27.1</v>
      </c>
      <c r="R54" s="5">
        <v>48.8</v>
      </c>
    </row>
    <row r="55" spans="1:18" x14ac:dyDescent="0.2">
      <c r="A55" s="4" t="s">
        <v>83</v>
      </c>
      <c r="B55">
        <v>624585</v>
      </c>
      <c r="C55">
        <v>2024</v>
      </c>
      <c r="D55">
        <v>493</v>
      </c>
      <c r="E55">
        <v>574</v>
      </c>
      <c r="F55">
        <v>21</v>
      </c>
      <c r="G55">
        <f t="shared" si="1"/>
        <v>3.6585365853658534E-2</v>
      </c>
      <c r="H55">
        <v>24.6</v>
      </c>
      <c r="I55">
        <v>11.8</v>
      </c>
      <c r="J55">
        <v>0.34</v>
      </c>
      <c r="K55">
        <v>0.34599999999999997</v>
      </c>
      <c r="L55">
        <v>33.4</v>
      </c>
      <c r="M55">
        <v>12.6</v>
      </c>
      <c r="N55">
        <v>44.1</v>
      </c>
      <c r="O55">
        <v>101.89835786499999</v>
      </c>
      <c r="P55">
        <v>95.262490701999994</v>
      </c>
      <c r="Q55">
        <v>28.9</v>
      </c>
      <c r="R55" s="5">
        <v>44.5</v>
      </c>
    </row>
    <row r="56" spans="1:18" x14ac:dyDescent="0.2">
      <c r="A56" s="4" t="s">
        <v>65</v>
      </c>
      <c r="B56">
        <v>595777</v>
      </c>
      <c r="C56">
        <v>2024</v>
      </c>
      <c r="D56">
        <v>564</v>
      </c>
      <c r="E56">
        <v>668</v>
      </c>
      <c r="F56">
        <v>24</v>
      </c>
      <c r="G56">
        <f t="shared" si="1"/>
        <v>3.5928143712574849E-2</v>
      </c>
      <c r="H56">
        <v>15.1</v>
      </c>
      <c r="I56">
        <v>11.4</v>
      </c>
      <c r="J56">
        <v>0.36499999999999999</v>
      </c>
      <c r="K56">
        <v>0.36399999999999999</v>
      </c>
      <c r="L56">
        <v>31.3</v>
      </c>
      <c r="M56">
        <v>7.2</v>
      </c>
      <c r="N56">
        <v>44.4</v>
      </c>
      <c r="O56">
        <v>100.95244129300001</v>
      </c>
      <c r="P56">
        <v>94.862553707000004</v>
      </c>
      <c r="Q56">
        <v>17</v>
      </c>
      <c r="R56" s="5">
        <v>45.6</v>
      </c>
    </row>
    <row r="57" spans="1:18" x14ac:dyDescent="0.2">
      <c r="A57" s="4" t="s">
        <v>69</v>
      </c>
      <c r="B57">
        <v>682829</v>
      </c>
      <c r="C57">
        <v>2024</v>
      </c>
      <c r="D57">
        <v>618</v>
      </c>
      <c r="E57">
        <v>696</v>
      </c>
      <c r="F57">
        <v>25</v>
      </c>
      <c r="G57">
        <f t="shared" si="1"/>
        <v>3.5919540229885055E-2</v>
      </c>
      <c r="H57">
        <v>31.3</v>
      </c>
      <c r="I57">
        <v>9.9</v>
      </c>
      <c r="J57">
        <v>0.34899999999999998</v>
      </c>
      <c r="K57">
        <v>0.32800000000000001</v>
      </c>
      <c r="L57">
        <v>35.700000000000003</v>
      </c>
      <c r="M57">
        <v>12.7</v>
      </c>
      <c r="N57">
        <v>45.7</v>
      </c>
      <c r="O57">
        <v>102.95535404</v>
      </c>
      <c r="P57">
        <v>95.902723620000003</v>
      </c>
      <c r="Q57">
        <v>33.4</v>
      </c>
      <c r="R57" s="5">
        <v>43.4</v>
      </c>
    </row>
    <row r="58" spans="1:18" x14ac:dyDescent="0.2">
      <c r="A58" s="4" t="s">
        <v>78</v>
      </c>
      <c r="B58">
        <v>673548</v>
      </c>
      <c r="C58">
        <v>2024</v>
      </c>
      <c r="D58">
        <v>512</v>
      </c>
      <c r="E58">
        <v>585</v>
      </c>
      <c r="F58">
        <v>21</v>
      </c>
      <c r="G58">
        <f t="shared" si="1"/>
        <v>3.5897435897435895E-2</v>
      </c>
      <c r="H58">
        <v>27.4</v>
      </c>
      <c r="I58">
        <v>10.8</v>
      </c>
      <c r="J58">
        <v>0.36499999999999999</v>
      </c>
      <c r="K58">
        <v>0.34599999999999997</v>
      </c>
      <c r="L58">
        <v>38.799999999999997</v>
      </c>
      <c r="M58">
        <v>11.5</v>
      </c>
      <c r="N58">
        <v>49.2</v>
      </c>
      <c r="O58">
        <v>102.565369326</v>
      </c>
      <c r="P58">
        <v>95.834191407999995</v>
      </c>
      <c r="Q58">
        <v>24.5</v>
      </c>
      <c r="R58" s="5">
        <v>39.6</v>
      </c>
    </row>
    <row r="59" spans="1:18" x14ac:dyDescent="0.2">
      <c r="A59" s="4" t="s">
        <v>94</v>
      </c>
      <c r="B59">
        <v>676475</v>
      </c>
      <c r="C59">
        <v>2024</v>
      </c>
      <c r="D59">
        <v>547</v>
      </c>
      <c r="E59">
        <v>595</v>
      </c>
      <c r="F59">
        <v>21</v>
      </c>
      <c r="G59">
        <f t="shared" si="1"/>
        <v>3.5294117647058823E-2</v>
      </c>
      <c r="H59">
        <v>12.8</v>
      </c>
      <c r="I59">
        <v>5.9</v>
      </c>
      <c r="J59">
        <v>0.31900000000000001</v>
      </c>
      <c r="K59">
        <v>0.32900000000000001</v>
      </c>
      <c r="L59">
        <v>34.299999999999997</v>
      </c>
      <c r="M59">
        <v>6.5</v>
      </c>
      <c r="N59">
        <v>41.7</v>
      </c>
      <c r="O59">
        <v>99.381927172999994</v>
      </c>
      <c r="P59">
        <v>94.012155750999995</v>
      </c>
      <c r="Q59">
        <v>19.2</v>
      </c>
      <c r="R59" s="5">
        <v>55.7</v>
      </c>
    </row>
    <row r="60" spans="1:18" x14ac:dyDescent="0.2">
      <c r="A60" s="4" t="s">
        <v>92</v>
      </c>
      <c r="B60">
        <v>662139</v>
      </c>
      <c r="C60">
        <v>2024</v>
      </c>
      <c r="D60">
        <v>459</v>
      </c>
      <c r="E60">
        <v>513</v>
      </c>
      <c r="F60">
        <v>18</v>
      </c>
      <c r="G60">
        <f t="shared" si="1"/>
        <v>3.5087719298245612E-2</v>
      </c>
      <c r="H60">
        <v>26.7</v>
      </c>
      <c r="I60">
        <v>9.4</v>
      </c>
      <c r="J60">
        <v>0.30399999999999999</v>
      </c>
      <c r="K60">
        <v>0.26100000000000001</v>
      </c>
      <c r="L60">
        <v>30.2</v>
      </c>
      <c r="M60">
        <v>6.2</v>
      </c>
      <c r="N60">
        <v>34</v>
      </c>
      <c r="O60">
        <v>98.537583502999993</v>
      </c>
      <c r="P60">
        <v>93.276618120999998</v>
      </c>
      <c r="Q60">
        <v>27</v>
      </c>
      <c r="R60" s="5">
        <v>47.6</v>
      </c>
    </row>
    <row r="61" spans="1:18" x14ac:dyDescent="0.2">
      <c r="A61" s="4" t="s">
        <v>42</v>
      </c>
      <c r="B61">
        <v>665833</v>
      </c>
      <c r="C61">
        <v>2024</v>
      </c>
      <c r="D61">
        <v>541</v>
      </c>
      <c r="E61">
        <v>599</v>
      </c>
      <c r="F61">
        <v>21</v>
      </c>
      <c r="G61">
        <f t="shared" si="1"/>
        <v>3.5058430717863104E-2</v>
      </c>
      <c r="H61">
        <v>30.2</v>
      </c>
      <c r="I61">
        <v>8.5</v>
      </c>
      <c r="J61">
        <v>0.33100000000000002</v>
      </c>
      <c r="K61">
        <v>0.34</v>
      </c>
      <c r="L61">
        <v>32.1</v>
      </c>
      <c r="M61">
        <v>15.7</v>
      </c>
      <c r="N61">
        <v>54.9</v>
      </c>
      <c r="O61">
        <v>107.199352928</v>
      </c>
      <c r="P61">
        <v>98.547881492000002</v>
      </c>
      <c r="Q61">
        <v>34.1</v>
      </c>
      <c r="R61" s="5">
        <v>46.3</v>
      </c>
    </row>
    <row r="62" spans="1:18" x14ac:dyDescent="0.2">
      <c r="A62" s="4" t="s">
        <v>44</v>
      </c>
      <c r="B62">
        <v>592206</v>
      </c>
      <c r="C62">
        <v>2024</v>
      </c>
      <c r="D62">
        <v>606</v>
      </c>
      <c r="E62">
        <v>659</v>
      </c>
      <c r="F62">
        <v>23</v>
      </c>
      <c r="G62">
        <f t="shared" si="1"/>
        <v>3.490136570561457E-2</v>
      </c>
      <c r="H62">
        <v>21.1</v>
      </c>
      <c r="I62">
        <v>6.2</v>
      </c>
      <c r="J62">
        <v>0.32100000000000001</v>
      </c>
      <c r="K62">
        <v>0.33300000000000002</v>
      </c>
      <c r="L62">
        <v>39</v>
      </c>
      <c r="M62">
        <v>8.1</v>
      </c>
      <c r="N62">
        <v>38.200000000000003</v>
      </c>
      <c r="O62">
        <v>99.266703034000003</v>
      </c>
      <c r="P62">
        <v>93.738511580999997</v>
      </c>
      <c r="Q62">
        <v>30.1</v>
      </c>
      <c r="R62" s="5">
        <v>58</v>
      </c>
    </row>
    <row r="63" spans="1:18" x14ac:dyDescent="0.2">
      <c r="A63" s="4" t="s">
        <v>128</v>
      </c>
      <c r="B63">
        <v>607043</v>
      </c>
      <c r="C63">
        <v>2024</v>
      </c>
      <c r="D63">
        <v>571</v>
      </c>
      <c r="E63">
        <v>663</v>
      </c>
      <c r="F63">
        <v>23</v>
      </c>
      <c r="G63">
        <f t="shared" si="1"/>
        <v>3.4690799396681751E-2</v>
      </c>
      <c r="H63">
        <v>23.8</v>
      </c>
      <c r="I63">
        <v>11.6</v>
      </c>
      <c r="J63">
        <v>0.32100000000000001</v>
      </c>
      <c r="K63">
        <v>0.33500000000000002</v>
      </c>
      <c r="L63">
        <v>33.700000000000003</v>
      </c>
      <c r="M63">
        <v>9.1</v>
      </c>
      <c r="N63">
        <v>47.4</v>
      </c>
      <c r="O63">
        <v>101.264982933</v>
      </c>
      <c r="P63">
        <v>95.221659686999999</v>
      </c>
      <c r="Q63">
        <v>23.4</v>
      </c>
      <c r="R63" s="5">
        <v>44.8</v>
      </c>
    </row>
    <row r="64" spans="1:18" x14ac:dyDescent="0.2">
      <c r="A64" s="4" t="s">
        <v>82</v>
      </c>
      <c r="B64">
        <v>668804</v>
      </c>
      <c r="C64">
        <v>2024</v>
      </c>
      <c r="D64">
        <v>622</v>
      </c>
      <c r="E64">
        <v>692</v>
      </c>
      <c r="F64">
        <v>24</v>
      </c>
      <c r="G64">
        <f t="shared" si="1"/>
        <v>3.4682080924855488E-2</v>
      </c>
      <c r="H64">
        <v>22.5</v>
      </c>
      <c r="I64">
        <v>8.1999999999999993</v>
      </c>
      <c r="J64">
        <v>0.34300000000000003</v>
      </c>
      <c r="K64">
        <v>0.35</v>
      </c>
      <c r="L64">
        <v>37.5</v>
      </c>
      <c r="M64">
        <v>9.6</v>
      </c>
      <c r="N64">
        <v>45.4</v>
      </c>
      <c r="O64">
        <v>100.987209316</v>
      </c>
      <c r="P64">
        <v>94.867542483999998</v>
      </c>
      <c r="Q64">
        <v>29.4</v>
      </c>
      <c r="R64" s="5">
        <v>50.4</v>
      </c>
    </row>
    <row r="65" spans="1:18" x14ac:dyDescent="0.2">
      <c r="A65" s="4" t="s">
        <v>100</v>
      </c>
      <c r="B65">
        <v>518692</v>
      </c>
      <c r="C65">
        <v>2024</v>
      </c>
      <c r="D65">
        <v>542</v>
      </c>
      <c r="E65">
        <v>638</v>
      </c>
      <c r="F65">
        <v>22</v>
      </c>
      <c r="G65">
        <f t="shared" si="1"/>
        <v>3.4482758620689655E-2</v>
      </c>
      <c r="H65">
        <v>15.7</v>
      </c>
      <c r="I65">
        <v>12.2</v>
      </c>
      <c r="J65">
        <v>0.36499999999999999</v>
      </c>
      <c r="K65">
        <v>0.36699999999999999</v>
      </c>
      <c r="L65">
        <v>43.1</v>
      </c>
      <c r="M65">
        <v>9.1</v>
      </c>
      <c r="N65">
        <v>41.8</v>
      </c>
      <c r="O65">
        <v>100.349133067</v>
      </c>
      <c r="P65">
        <v>94.527301043999998</v>
      </c>
      <c r="Q65">
        <v>20.2</v>
      </c>
      <c r="R65" s="5">
        <v>49.4</v>
      </c>
    </row>
    <row r="66" spans="1:18" x14ac:dyDescent="0.2">
      <c r="A66" s="4" t="s">
        <v>139</v>
      </c>
      <c r="B66">
        <v>666624</v>
      </c>
      <c r="C66">
        <v>2024</v>
      </c>
      <c r="D66">
        <v>535</v>
      </c>
      <c r="E66">
        <v>611</v>
      </c>
      <c r="F66">
        <v>21</v>
      </c>
      <c r="G66">
        <f t="shared" ref="G66:G97" si="2">F66/E66</f>
        <v>3.4369885433715219E-2</v>
      </c>
      <c r="H66">
        <v>26</v>
      </c>
      <c r="I66">
        <v>10</v>
      </c>
      <c r="J66">
        <v>0.28000000000000003</v>
      </c>
      <c r="K66">
        <v>0.316</v>
      </c>
      <c r="L66">
        <v>27.6</v>
      </c>
      <c r="M66">
        <v>10.199999999999999</v>
      </c>
      <c r="N66">
        <v>40.4</v>
      </c>
      <c r="O66">
        <v>101.221222105</v>
      </c>
      <c r="P66">
        <v>94.784090605000003</v>
      </c>
      <c r="Q66">
        <v>34.1</v>
      </c>
      <c r="R66" s="5">
        <v>47</v>
      </c>
    </row>
    <row r="67" spans="1:18" x14ac:dyDescent="0.2">
      <c r="A67" s="4" t="s">
        <v>34</v>
      </c>
      <c r="B67">
        <v>686469</v>
      </c>
      <c r="C67">
        <v>2024</v>
      </c>
      <c r="D67">
        <v>496</v>
      </c>
      <c r="E67">
        <v>554</v>
      </c>
      <c r="F67">
        <v>19</v>
      </c>
      <c r="G67">
        <f t="shared" si="2"/>
        <v>3.4296028880866428E-2</v>
      </c>
      <c r="H67">
        <v>12.8</v>
      </c>
      <c r="I67">
        <v>7.2</v>
      </c>
      <c r="J67">
        <v>0.32500000000000001</v>
      </c>
      <c r="K67">
        <v>0.33100000000000002</v>
      </c>
      <c r="L67">
        <v>31.9</v>
      </c>
      <c r="M67">
        <v>7.1</v>
      </c>
      <c r="N67">
        <v>46.5</v>
      </c>
      <c r="O67">
        <v>100.997993151</v>
      </c>
      <c r="P67">
        <v>94.970921141999995</v>
      </c>
      <c r="Q67">
        <v>14.5</v>
      </c>
      <c r="R67" s="5">
        <v>47.8</v>
      </c>
    </row>
    <row r="68" spans="1:18" x14ac:dyDescent="0.2">
      <c r="A68" s="4" t="s">
        <v>138</v>
      </c>
      <c r="B68">
        <v>671277</v>
      </c>
      <c r="C68">
        <v>2024</v>
      </c>
      <c r="D68">
        <v>500</v>
      </c>
      <c r="E68">
        <v>528</v>
      </c>
      <c r="F68">
        <v>18</v>
      </c>
      <c r="G68">
        <f t="shared" si="2"/>
        <v>3.4090909090909088E-2</v>
      </c>
      <c r="H68">
        <v>16.3</v>
      </c>
      <c r="I68">
        <v>5.0999999999999996</v>
      </c>
      <c r="J68">
        <v>0.32800000000000001</v>
      </c>
      <c r="K68">
        <v>0.33100000000000002</v>
      </c>
      <c r="L68">
        <v>32.799999999999997</v>
      </c>
      <c r="M68">
        <v>8</v>
      </c>
      <c r="N68">
        <v>41.7</v>
      </c>
      <c r="O68">
        <v>100.16712769599999</v>
      </c>
      <c r="P68">
        <v>94.249397672000001</v>
      </c>
      <c r="Q68">
        <v>21.3</v>
      </c>
      <c r="R68" s="5">
        <v>51.7</v>
      </c>
    </row>
    <row r="69" spans="1:18" x14ac:dyDescent="0.2">
      <c r="A69" s="4" t="s">
        <v>109</v>
      </c>
      <c r="B69">
        <v>661388</v>
      </c>
      <c r="C69">
        <v>2024</v>
      </c>
      <c r="D69">
        <v>595</v>
      </c>
      <c r="E69">
        <v>679</v>
      </c>
      <c r="F69">
        <v>23</v>
      </c>
      <c r="G69">
        <f t="shared" si="2"/>
        <v>3.3873343151693665E-2</v>
      </c>
      <c r="H69">
        <v>20.5</v>
      </c>
      <c r="I69">
        <v>11.5</v>
      </c>
      <c r="J69">
        <v>0.35899999999999999</v>
      </c>
      <c r="K69">
        <v>0.35799999999999998</v>
      </c>
      <c r="L69">
        <v>29</v>
      </c>
      <c r="M69">
        <v>10</v>
      </c>
      <c r="N69">
        <v>49.5</v>
      </c>
      <c r="O69">
        <v>103.875480043</v>
      </c>
      <c r="P69">
        <v>96.642602526999994</v>
      </c>
      <c r="Q69">
        <v>27.8</v>
      </c>
      <c r="R69" s="5">
        <v>47.4</v>
      </c>
    </row>
    <row r="70" spans="1:18" x14ac:dyDescent="0.2">
      <c r="A70" s="4" t="s">
        <v>145</v>
      </c>
      <c r="B70">
        <v>650559</v>
      </c>
      <c r="C70">
        <v>2024</v>
      </c>
      <c r="D70">
        <v>584</v>
      </c>
      <c r="E70">
        <v>622</v>
      </c>
      <c r="F70">
        <v>21</v>
      </c>
      <c r="G70">
        <f t="shared" si="2"/>
        <v>3.3762057877813507E-2</v>
      </c>
      <c r="H70">
        <v>27.3</v>
      </c>
      <c r="I70">
        <v>4.7</v>
      </c>
      <c r="J70">
        <v>0.28299999999999997</v>
      </c>
      <c r="K70">
        <v>0.30199999999999999</v>
      </c>
      <c r="L70">
        <v>35.6</v>
      </c>
      <c r="M70">
        <v>9.3000000000000007</v>
      </c>
      <c r="N70">
        <v>41.3</v>
      </c>
      <c r="O70">
        <v>99.848652919000003</v>
      </c>
      <c r="P70">
        <v>94.221964450000002</v>
      </c>
      <c r="Q70">
        <v>30.1</v>
      </c>
      <c r="R70" s="5">
        <v>53.4</v>
      </c>
    </row>
    <row r="71" spans="1:18" x14ac:dyDescent="0.2">
      <c r="A71" s="4" t="s">
        <v>96</v>
      </c>
      <c r="B71">
        <v>502671</v>
      </c>
      <c r="C71">
        <v>2024</v>
      </c>
      <c r="D71">
        <v>599</v>
      </c>
      <c r="E71">
        <v>654</v>
      </c>
      <c r="F71">
        <v>22</v>
      </c>
      <c r="G71">
        <f t="shared" si="2"/>
        <v>3.3639143730886847E-2</v>
      </c>
      <c r="H71">
        <v>26.5</v>
      </c>
      <c r="I71">
        <v>7.2</v>
      </c>
      <c r="J71">
        <v>0.31</v>
      </c>
      <c r="K71">
        <v>0.32900000000000001</v>
      </c>
      <c r="L71">
        <v>34.299999999999997</v>
      </c>
      <c r="M71">
        <v>10.7</v>
      </c>
      <c r="N71">
        <v>49.6</v>
      </c>
      <c r="O71">
        <v>101.89258370899999</v>
      </c>
      <c r="P71">
        <v>95.666428146000001</v>
      </c>
      <c r="Q71">
        <v>27.4</v>
      </c>
      <c r="R71" s="5">
        <v>47.7</v>
      </c>
    </row>
    <row r="72" spans="1:18" x14ac:dyDescent="0.2">
      <c r="A72" s="4" t="s">
        <v>19</v>
      </c>
      <c r="B72">
        <v>660821</v>
      </c>
      <c r="C72">
        <v>2024</v>
      </c>
      <c r="D72">
        <v>489</v>
      </c>
      <c r="E72">
        <v>537</v>
      </c>
      <c r="F72">
        <v>18</v>
      </c>
      <c r="G72">
        <f t="shared" si="2"/>
        <v>3.3519553072625698E-2</v>
      </c>
      <c r="H72">
        <v>26.1</v>
      </c>
      <c r="I72">
        <v>7.6</v>
      </c>
      <c r="J72">
        <v>0.317</v>
      </c>
      <c r="K72">
        <v>0.34300000000000003</v>
      </c>
      <c r="L72">
        <v>31.8</v>
      </c>
      <c r="M72">
        <v>12.2</v>
      </c>
      <c r="N72">
        <v>51.3</v>
      </c>
      <c r="O72">
        <v>104.556000571</v>
      </c>
      <c r="P72">
        <v>96.923820315</v>
      </c>
      <c r="Q72">
        <v>31.2</v>
      </c>
      <c r="R72" s="5">
        <v>53.2</v>
      </c>
    </row>
    <row r="73" spans="1:18" x14ac:dyDescent="0.2">
      <c r="A73" s="4" t="s">
        <v>38</v>
      </c>
      <c r="B73">
        <v>682928</v>
      </c>
      <c r="C73">
        <v>2024</v>
      </c>
      <c r="D73">
        <v>541</v>
      </c>
      <c r="E73">
        <v>602</v>
      </c>
      <c r="F73">
        <v>20</v>
      </c>
      <c r="G73">
        <f t="shared" si="2"/>
        <v>3.3222591362126248E-2</v>
      </c>
      <c r="H73">
        <v>21.3</v>
      </c>
      <c r="I73">
        <v>6.6</v>
      </c>
      <c r="J73">
        <v>0.32200000000000001</v>
      </c>
      <c r="K73">
        <v>0.31900000000000001</v>
      </c>
      <c r="L73">
        <v>33</v>
      </c>
      <c r="M73">
        <v>6.9</v>
      </c>
      <c r="N73">
        <v>40.700000000000003</v>
      </c>
      <c r="O73">
        <v>99.496479614999998</v>
      </c>
      <c r="P73">
        <v>93.910198047999998</v>
      </c>
      <c r="Q73">
        <v>24.7</v>
      </c>
      <c r="R73" s="5">
        <v>53.3</v>
      </c>
    </row>
    <row r="74" spans="1:18" x14ac:dyDescent="0.2">
      <c r="A74" s="4" t="s">
        <v>59</v>
      </c>
      <c r="B74">
        <v>677594</v>
      </c>
      <c r="C74">
        <v>2024</v>
      </c>
      <c r="D74">
        <v>567</v>
      </c>
      <c r="E74">
        <v>613</v>
      </c>
      <c r="F74">
        <v>20</v>
      </c>
      <c r="G74">
        <f t="shared" si="2"/>
        <v>3.2626427406199018E-2</v>
      </c>
      <c r="H74">
        <v>25.4</v>
      </c>
      <c r="I74">
        <v>6.2</v>
      </c>
      <c r="J74">
        <v>0.32100000000000001</v>
      </c>
      <c r="K74">
        <v>0.34399999999999997</v>
      </c>
      <c r="L74">
        <v>33.200000000000003</v>
      </c>
      <c r="M74">
        <v>10.199999999999999</v>
      </c>
      <c r="N74">
        <v>48.4</v>
      </c>
      <c r="O74">
        <v>103.553687536</v>
      </c>
      <c r="P74">
        <v>96.325344115999997</v>
      </c>
      <c r="Q74">
        <v>30.9</v>
      </c>
      <c r="R74" s="5">
        <v>54.3</v>
      </c>
    </row>
    <row r="75" spans="1:18" x14ac:dyDescent="0.2">
      <c r="A75" s="4" t="s">
        <v>87</v>
      </c>
      <c r="B75">
        <v>666971</v>
      </c>
      <c r="C75">
        <v>2024</v>
      </c>
      <c r="D75">
        <v>513</v>
      </c>
      <c r="E75">
        <v>553</v>
      </c>
      <c r="F75">
        <v>18</v>
      </c>
      <c r="G75">
        <f t="shared" si="2"/>
        <v>3.25497287522604E-2</v>
      </c>
      <c r="H75">
        <v>18.3</v>
      </c>
      <c r="I75">
        <v>5.2</v>
      </c>
      <c r="J75">
        <v>0.32700000000000001</v>
      </c>
      <c r="K75">
        <v>0.31900000000000001</v>
      </c>
      <c r="L75">
        <v>33.799999999999997</v>
      </c>
      <c r="M75">
        <v>6.7</v>
      </c>
      <c r="N75">
        <v>40</v>
      </c>
      <c r="O75">
        <v>99.549348468999995</v>
      </c>
      <c r="P75">
        <v>93.921850288000002</v>
      </c>
      <c r="Q75">
        <v>20.2</v>
      </c>
      <c r="R75" s="5">
        <v>51.1</v>
      </c>
    </row>
    <row r="76" spans="1:18" x14ac:dyDescent="0.2">
      <c r="A76" s="4" t="s">
        <v>111</v>
      </c>
      <c r="B76">
        <v>682998</v>
      </c>
      <c r="C76">
        <v>2024</v>
      </c>
      <c r="D76">
        <v>589</v>
      </c>
      <c r="E76">
        <v>684</v>
      </c>
      <c r="F76">
        <v>22</v>
      </c>
      <c r="G76">
        <f t="shared" si="2"/>
        <v>3.2163742690058478E-2</v>
      </c>
      <c r="H76">
        <v>19</v>
      </c>
      <c r="I76">
        <v>10.7</v>
      </c>
      <c r="J76">
        <v>0.32500000000000001</v>
      </c>
      <c r="K76">
        <v>0.32400000000000001</v>
      </c>
      <c r="L76">
        <v>27.8</v>
      </c>
      <c r="M76">
        <v>7.2</v>
      </c>
      <c r="N76">
        <v>40.799999999999997</v>
      </c>
      <c r="O76">
        <v>101.05566566500001</v>
      </c>
      <c r="P76">
        <v>94.755672365999999</v>
      </c>
      <c r="Q76">
        <v>20.3</v>
      </c>
      <c r="R76" s="5">
        <v>41.4</v>
      </c>
    </row>
    <row r="77" spans="1:18" x14ac:dyDescent="0.2">
      <c r="A77" s="4" t="s">
        <v>63</v>
      </c>
      <c r="B77">
        <v>543760</v>
      </c>
      <c r="C77">
        <v>2024</v>
      </c>
      <c r="D77">
        <v>650</v>
      </c>
      <c r="E77">
        <v>718</v>
      </c>
      <c r="F77">
        <v>23</v>
      </c>
      <c r="G77">
        <f t="shared" si="2"/>
        <v>3.2033426183844013E-2</v>
      </c>
      <c r="H77">
        <v>14.6</v>
      </c>
      <c r="I77">
        <v>8.9</v>
      </c>
      <c r="J77">
        <v>0.30599999999999999</v>
      </c>
      <c r="K77">
        <v>0.313</v>
      </c>
      <c r="L77">
        <v>33</v>
      </c>
      <c r="M77">
        <v>6.6</v>
      </c>
      <c r="N77">
        <v>35.200000000000003</v>
      </c>
      <c r="O77">
        <v>97.806210918999994</v>
      </c>
      <c r="P77">
        <v>93.005121934000002</v>
      </c>
      <c r="Q77">
        <v>20.2</v>
      </c>
      <c r="R77" s="5">
        <v>50</v>
      </c>
    </row>
    <row r="78" spans="1:18" x14ac:dyDescent="0.2">
      <c r="A78" s="4" t="s">
        <v>86</v>
      </c>
      <c r="B78">
        <v>641355</v>
      </c>
      <c r="C78">
        <v>2024</v>
      </c>
      <c r="D78">
        <v>516</v>
      </c>
      <c r="E78">
        <v>569</v>
      </c>
      <c r="F78">
        <v>18</v>
      </c>
      <c r="G78">
        <f t="shared" si="2"/>
        <v>3.163444639718805E-2</v>
      </c>
      <c r="H78">
        <v>15.6</v>
      </c>
      <c r="I78">
        <v>7.9</v>
      </c>
      <c r="J78">
        <v>0.32200000000000001</v>
      </c>
      <c r="K78">
        <v>0.30099999999999999</v>
      </c>
      <c r="L78">
        <v>32.9</v>
      </c>
      <c r="M78">
        <v>6.3</v>
      </c>
      <c r="N78">
        <v>32.9</v>
      </c>
      <c r="O78">
        <v>97.314029212999998</v>
      </c>
      <c r="P78">
        <v>92.768351065000004</v>
      </c>
      <c r="Q78">
        <v>22.2</v>
      </c>
      <c r="R78" s="5">
        <v>49.8</v>
      </c>
    </row>
    <row r="79" spans="1:18" x14ac:dyDescent="0.2">
      <c r="A79" s="4" t="s">
        <v>41</v>
      </c>
      <c r="B79">
        <v>605137</v>
      </c>
      <c r="C79">
        <v>2024</v>
      </c>
      <c r="D79">
        <v>538</v>
      </c>
      <c r="E79">
        <v>603</v>
      </c>
      <c r="F79">
        <v>19</v>
      </c>
      <c r="G79">
        <f t="shared" si="2"/>
        <v>3.150912106135987E-2</v>
      </c>
      <c r="H79">
        <v>19.899999999999999</v>
      </c>
      <c r="I79">
        <v>8.5</v>
      </c>
      <c r="J79">
        <v>0.317</v>
      </c>
      <c r="K79">
        <v>0.31</v>
      </c>
      <c r="L79">
        <v>31.4</v>
      </c>
      <c r="M79">
        <v>7.6</v>
      </c>
      <c r="N79">
        <v>40.1</v>
      </c>
      <c r="O79">
        <v>100.07871129199999</v>
      </c>
      <c r="P79">
        <v>94.169587440000001</v>
      </c>
      <c r="Q79">
        <v>26.8</v>
      </c>
      <c r="R79" s="5">
        <v>48.8</v>
      </c>
    </row>
    <row r="80" spans="1:18" x14ac:dyDescent="0.2">
      <c r="A80" s="4" t="s">
        <v>124</v>
      </c>
      <c r="B80">
        <v>668709</v>
      </c>
      <c r="C80">
        <v>2024</v>
      </c>
      <c r="D80">
        <v>572</v>
      </c>
      <c r="E80">
        <v>642</v>
      </c>
      <c r="F80">
        <v>20</v>
      </c>
      <c r="G80">
        <f t="shared" si="2"/>
        <v>3.1152647975077882E-2</v>
      </c>
      <c r="H80">
        <v>19.5</v>
      </c>
      <c r="I80">
        <v>10.4</v>
      </c>
      <c r="J80">
        <v>0.33</v>
      </c>
      <c r="K80">
        <v>0.31900000000000001</v>
      </c>
      <c r="L80">
        <v>37.1</v>
      </c>
      <c r="M80">
        <v>8.3000000000000007</v>
      </c>
      <c r="N80">
        <v>36.200000000000003</v>
      </c>
      <c r="O80">
        <v>98.959573229</v>
      </c>
      <c r="P80">
        <v>93.527316345000003</v>
      </c>
      <c r="Q80">
        <v>26.1</v>
      </c>
      <c r="R80" s="5">
        <v>45.3</v>
      </c>
    </row>
    <row r="81" spans="1:18" x14ac:dyDescent="0.2">
      <c r="A81" s="4" t="s">
        <v>31</v>
      </c>
      <c r="B81">
        <v>680869</v>
      </c>
      <c r="C81">
        <v>2024</v>
      </c>
      <c r="D81">
        <v>497</v>
      </c>
      <c r="E81">
        <v>547</v>
      </c>
      <c r="F81">
        <v>17</v>
      </c>
      <c r="G81">
        <f t="shared" si="2"/>
        <v>3.1078610603290677E-2</v>
      </c>
      <c r="H81">
        <v>34.4</v>
      </c>
      <c r="I81">
        <v>6.9</v>
      </c>
      <c r="J81">
        <v>0.27600000000000002</v>
      </c>
      <c r="K81">
        <v>0.27100000000000002</v>
      </c>
      <c r="L81">
        <v>34.4</v>
      </c>
      <c r="M81">
        <v>8.8000000000000007</v>
      </c>
      <c r="N81">
        <v>37.200000000000003</v>
      </c>
      <c r="O81">
        <v>98.970921935000007</v>
      </c>
      <c r="P81">
        <v>93.611147032000005</v>
      </c>
      <c r="Q81">
        <v>36.4</v>
      </c>
      <c r="R81" s="5">
        <v>51.5</v>
      </c>
    </row>
    <row r="82" spans="1:18" x14ac:dyDescent="0.2">
      <c r="A82" s="4" t="s">
        <v>112</v>
      </c>
      <c r="B82">
        <v>641857</v>
      </c>
      <c r="C82">
        <v>2024</v>
      </c>
      <c r="D82">
        <v>567</v>
      </c>
      <c r="E82">
        <v>645</v>
      </c>
      <c r="F82">
        <v>20</v>
      </c>
      <c r="G82">
        <f t="shared" si="2"/>
        <v>3.1007751937984496E-2</v>
      </c>
      <c r="H82">
        <v>28.7</v>
      </c>
      <c r="I82">
        <v>10.7</v>
      </c>
      <c r="J82">
        <v>0.315</v>
      </c>
      <c r="K82">
        <v>0.32500000000000001</v>
      </c>
      <c r="L82">
        <v>36.5</v>
      </c>
      <c r="M82">
        <v>10.9</v>
      </c>
      <c r="N82">
        <v>49.7</v>
      </c>
      <c r="O82">
        <v>102.62988712000001</v>
      </c>
      <c r="P82">
        <v>96.057260524</v>
      </c>
      <c r="Q82">
        <v>30</v>
      </c>
      <c r="R82" s="5">
        <v>46.9</v>
      </c>
    </row>
    <row r="83" spans="1:18" x14ac:dyDescent="0.2">
      <c r="A83" s="4" t="s">
        <v>80</v>
      </c>
      <c r="B83">
        <v>543807</v>
      </c>
      <c r="C83">
        <v>2024</v>
      </c>
      <c r="D83">
        <v>545</v>
      </c>
      <c r="E83">
        <v>614</v>
      </c>
      <c r="F83">
        <v>19</v>
      </c>
      <c r="G83">
        <f t="shared" si="2"/>
        <v>3.0944625407166124E-2</v>
      </c>
      <c r="H83">
        <v>18.7</v>
      </c>
      <c r="I83">
        <v>9.8000000000000007</v>
      </c>
      <c r="J83">
        <v>0.29799999999999999</v>
      </c>
      <c r="K83">
        <v>0.32200000000000001</v>
      </c>
      <c r="L83">
        <v>29.2</v>
      </c>
      <c r="M83">
        <v>9.3000000000000007</v>
      </c>
      <c r="N83">
        <v>37.4</v>
      </c>
      <c r="O83">
        <v>99.896867999999998</v>
      </c>
      <c r="P83">
        <v>94.046929394000003</v>
      </c>
      <c r="Q83">
        <v>25.3</v>
      </c>
      <c r="R83" s="5">
        <v>49.1</v>
      </c>
    </row>
    <row r="84" spans="1:18" x14ac:dyDescent="0.2">
      <c r="A84" s="4" t="s">
        <v>129</v>
      </c>
      <c r="B84">
        <v>668227</v>
      </c>
      <c r="C84">
        <v>2024</v>
      </c>
      <c r="D84">
        <v>549</v>
      </c>
      <c r="E84">
        <v>648</v>
      </c>
      <c r="F84">
        <v>20</v>
      </c>
      <c r="G84">
        <f t="shared" si="2"/>
        <v>3.0864197530864196E-2</v>
      </c>
      <c r="H84">
        <v>26.1</v>
      </c>
      <c r="I84">
        <v>11.3</v>
      </c>
      <c r="J84">
        <v>0.32</v>
      </c>
      <c r="K84">
        <v>0.32400000000000001</v>
      </c>
      <c r="L84">
        <v>28.4</v>
      </c>
      <c r="M84">
        <v>8.3000000000000007</v>
      </c>
      <c r="N84">
        <v>43.5</v>
      </c>
      <c r="O84">
        <v>100.904108177</v>
      </c>
      <c r="P84">
        <v>94.731331384000001</v>
      </c>
      <c r="Q84">
        <v>29.7</v>
      </c>
      <c r="R84" s="5">
        <v>41</v>
      </c>
    </row>
    <row r="85" spans="1:18" x14ac:dyDescent="0.2">
      <c r="A85" s="4" t="s">
        <v>134</v>
      </c>
      <c r="B85">
        <v>683734</v>
      </c>
      <c r="C85">
        <v>2024</v>
      </c>
      <c r="D85">
        <v>570</v>
      </c>
      <c r="E85">
        <v>619</v>
      </c>
      <c r="F85">
        <v>19</v>
      </c>
      <c r="G85">
        <f t="shared" si="2"/>
        <v>3.0694668820678513E-2</v>
      </c>
      <c r="H85">
        <v>21.3</v>
      </c>
      <c r="I85">
        <v>6.1</v>
      </c>
      <c r="J85">
        <v>0.30399999999999999</v>
      </c>
      <c r="K85">
        <v>0.31900000000000001</v>
      </c>
      <c r="L85">
        <v>33.6</v>
      </c>
      <c r="M85">
        <v>9.3000000000000007</v>
      </c>
      <c r="N85">
        <v>43.3</v>
      </c>
      <c r="O85">
        <v>100.92163292799999</v>
      </c>
      <c r="P85">
        <v>94.702971332000004</v>
      </c>
      <c r="Q85">
        <v>22</v>
      </c>
      <c r="R85" s="5">
        <v>49.4</v>
      </c>
    </row>
    <row r="86" spans="1:18" x14ac:dyDescent="0.2">
      <c r="A86" s="4" t="s">
        <v>52</v>
      </c>
      <c r="B86">
        <v>668715</v>
      </c>
      <c r="C86">
        <v>2024</v>
      </c>
      <c r="D86">
        <v>574</v>
      </c>
      <c r="E86">
        <v>656</v>
      </c>
      <c r="F86">
        <v>20</v>
      </c>
      <c r="G86">
        <f t="shared" si="2"/>
        <v>3.048780487804878E-2</v>
      </c>
      <c r="H86">
        <v>20.9</v>
      </c>
      <c r="I86">
        <v>11</v>
      </c>
      <c r="J86">
        <v>0.316</v>
      </c>
      <c r="K86">
        <v>0.315</v>
      </c>
      <c r="L86">
        <v>34.200000000000003</v>
      </c>
      <c r="M86">
        <v>6.4</v>
      </c>
      <c r="N86">
        <v>39.9</v>
      </c>
      <c r="O86">
        <v>99.163434246999998</v>
      </c>
      <c r="P86">
        <v>93.708755491999995</v>
      </c>
      <c r="Q86">
        <v>23.1</v>
      </c>
      <c r="R86" s="5">
        <v>44.5</v>
      </c>
    </row>
    <row r="87" spans="1:18" x14ac:dyDescent="0.2">
      <c r="A87" s="4" t="s">
        <v>25</v>
      </c>
      <c r="B87">
        <v>668939</v>
      </c>
      <c r="C87">
        <v>2024</v>
      </c>
      <c r="D87">
        <v>571</v>
      </c>
      <c r="E87">
        <v>638</v>
      </c>
      <c r="F87">
        <v>19</v>
      </c>
      <c r="G87">
        <f t="shared" si="2"/>
        <v>2.9780564263322883E-2</v>
      </c>
      <c r="H87">
        <v>16.100000000000001</v>
      </c>
      <c r="I87">
        <v>9.1</v>
      </c>
      <c r="J87">
        <v>0.309</v>
      </c>
      <c r="K87">
        <v>0.315</v>
      </c>
      <c r="L87">
        <v>35.4</v>
      </c>
      <c r="M87">
        <v>6.1</v>
      </c>
      <c r="N87">
        <v>36.6</v>
      </c>
      <c r="O87">
        <v>98.081119454000003</v>
      </c>
      <c r="P87">
        <v>93.149039684000002</v>
      </c>
      <c r="Q87">
        <v>17.100000000000001</v>
      </c>
      <c r="R87" s="5">
        <v>44.5</v>
      </c>
    </row>
    <row r="88" spans="1:18" x14ac:dyDescent="0.2">
      <c r="A88" s="4" t="s">
        <v>55</v>
      </c>
      <c r="B88">
        <v>670623</v>
      </c>
      <c r="C88">
        <v>2024</v>
      </c>
      <c r="D88">
        <v>542</v>
      </c>
      <c r="E88">
        <v>641</v>
      </c>
      <c r="F88">
        <v>19</v>
      </c>
      <c r="G88">
        <f t="shared" si="2"/>
        <v>2.9641185647425898E-2</v>
      </c>
      <c r="H88">
        <v>16.399999999999999</v>
      </c>
      <c r="I88">
        <v>11.9</v>
      </c>
      <c r="J88">
        <v>0.32700000000000001</v>
      </c>
      <c r="K88">
        <v>0.30399999999999999</v>
      </c>
      <c r="L88">
        <v>37</v>
      </c>
      <c r="M88">
        <v>4.5</v>
      </c>
      <c r="N88">
        <v>27.1</v>
      </c>
      <c r="O88">
        <v>95.875582928</v>
      </c>
      <c r="P88">
        <v>91.952619865000003</v>
      </c>
      <c r="Q88">
        <v>17.2</v>
      </c>
      <c r="R88" s="5">
        <v>44.7</v>
      </c>
    </row>
    <row r="89" spans="1:18" x14ac:dyDescent="0.2">
      <c r="A89" s="4" t="s">
        <v>32</v>
      </c>
      <c r="B89">
        <v>514888</v>
      </c>
      <c r="C89">
        <v>2024</v>
      </c>
      <c r="D89">
        <v>628</v>
      </c>
      <c r="E89">
        <v>682</v>
      </c>
      <c r="F89">
        <v>20</v>
      </c>
      <c r="G89">
        <f t="shared" si="2"/>
        <v>2.932551319648094E-2</v>
      </c>
      <c r="H89">
        <v>17.399999999999999</v>
      </c>
      <c r="I89">
        <v>6.9</v>
      </c>
      <c r="J89">
        <v>0.34399999999999997</v>
      </c>
      <c r="K89">
        <v>0.316</v>
      </c>
      <c r="L89">
        <v>35.4</v>
      </c>
      <c r="M89">
        <v>6.5</v>
      </c>
      <c r="N89">
        <v>31.2</v>
      </c>
      <c r="O89">
        <v>97.323672580999997</v>
      </c>
      <c r="P89">
        <v>92.693762581000001</v>
      </c>
      <c r="Q89">
        <v>22.1</v>
      </c>
      <c r="R89" s="5">
        <v>51.5</v>
      </c>
    </row>
    <row r="90" spans="1:18" x14ac:dyDescent="0.2">
      <c r="A90" s="4" t="s">
        <v>43</v>
      </c>
      <c r="B90">
        <v>694671</v>
      </c>
      <c r="C90">
        <v>2024</v>
      </c>
      <c r="D90">
        <v>499</v>
      </c>
      <c r="E90">
        <v>557</v>
      </c>
      <c r="F90">
        <v>16</v>
      </c>
      <c r="G90">
        <f t="shared" si="2"/>
        <v>2.8725314183123879E-2</v>
      </c>
      <c r="H90">
        <v>20.6</v>
      </c>
      <c r="I90">
        <v>9.1999999999999993</v>
      </c>
      <c r="J90">
        <v>0.32100000000000001</v>
      </c>
      <c r="K90">
        <v>0.33100000000000002</v>
      </c>
      <c r="L90">
        <v>31.3</v>
      </c>
      <c r="M90">
        <v>9.3000000000000007</v>
      </c>
      <c r="N90">
        <v>43.4</v>
      </c>
      <c r="O90">
        <v>101.211098854</v>
      </c>
      <c r="P90">
        <v>94.807365598999993</v>
      </c>
      <c r="Q90">
        <v>22.9</v>
      </c>
      <c r="R90" s="5">
        <v>42.8</v>
      </c>
    </row>
    <row r="91" spans="1:18" x14ac:dyDescent="0.2">
      <c r="A91" s="4" t="s">
        <v>17</v>
      </c>
      <c r="B91">
        <v>680776</v>
      </c>
      <c r="C91">
        <v>2024</v>
      </c>
      <c r="D91">
        <v>671</v>
      </c>
      <c r="E91">
        <v>735</v>
      </c>
      <c r="F91">
        <v>21</v>
      </c>
      <c r="G91">
        <f t="shared" si="2"/>
        <v>2.8571428571428571E-2</v>
      </c>
      <c r="H91">
        <v>21.8</v>
      </c>
      <c r="I91">
        <v>7.3</v>
      </c>
      <c r="J91">
        <v>0.35699999999999998</v>
      </c>
      <c r="K91">
        <v>0.34200000000000003</v>
      </c>
      <c r="L91">
        <v>33.799999999999997</v>
      </c>
      <c r="M91">
        <v>9.3000000000000007</v>
      </c>
      <c r="N91">
        <v>43.9</v>
      </c>
      <c r="O91">
        <v>101.928155512</v>
      </c>
      <c r="P91">
        <v>95.341113209</v>
      </c>
      <c r="Q91">
        <v>24.8</v>
      </c>
      <c r="R91" s="5">
        <v>48.3</v>
      </c>
    </row>
    <row r="92" spans="1:18" x14ac:dyDescent="0.2">
      <c r="A92" s="4" t="s">
        <v>125</v>
      </c>
      <c r="B92">
        <v>657041</v>
      </c>
      <c r="C92">
        <v>2024</v>
      </c>
      <c r="D92">
        <v>472</v>
      </c>
      <c r="E92">
        <v>528</v>
      </c>
      <c r="F92">
        <v>15</v>
      </c>
      <c r="G92">
        <f t="shared" si="2"/>
        <v>2.8409090909090908E-2</v>
      </c>
      <c r="H92">
        <v>25.9</v>
      </c>
      <c r="I92">
        <v>8.3000000000000007</v>
      </c>
      <c r="J92">
        <v>0.309</v>
      </c>
      <c r="K92">
        <v>0.307</v>
      </c>
      <c r="L92">
        <v>31.5</v>
      </c>
      <c r="M92">
        <v>7.4</v>
      </c>
      <c r="N92">
        <v>40.6</v>
      </c>
      <c r="O92">
        <v>100.376555353</v>
      </c>
      <c r="P92">
        <v>94.355759500000005</v>
      </c>
      <c r="Q92">
        <v>23.3</v>
      </c>
      <c r="R92" s="5">
        <v>43.8</v>
      </c>
    </row>
    <row r="93" spans="1:18" x14ac:dyDescent="0.2">
      <c r="A93" s="4" t="s">
        <v>53</v>
      </c>
      <c r="B93">
        <v>663993</v>
      </c>
      <c r="C93">
        <v>2024</v>
      </c>
      <c r="D93">
        <v>486</v>
      </c>
      <c r="E93">
        <v>565</v>
      </c>
      <c r="F93">
        <v>16</v>
      </c>
      <c r="G93">
        <f t="shared" si="2"/>
        <v>2.831858407079646E-2</v>
      </c>
      <c r="H93">
        <v>22.1</v>
      </c>
      <c r="I93">
        <v>12.6</v>
      </c>
      <c r="J93">
        <v>0.33700000000000002</v>
      </c>
      <c r="K93">
        <v>0.32800000000000001</v>
      </c>
      <c r="L93">
        <v>32.6</v>
      </c>
      <c r="M93">
        <v>5.8</v>
      </c>
      <c r="N93">
        <v>40</v>
      </c>
      <c r="O93">
        <v>100.432822253</v>
      </c>
      <c r="P93">
        <v>94.330442368999996</v>
      </c>
      <c r="Q93">
        <v>20.6</v>
      </c>
      <c r="R93" s="5">
        <v>42.7</v>
      </c>
    </row>
    <row r="94" spans="1:18" x14ac:dyDescent="0.2">
      <c r="A94" s="4" t="s">
        <v>46</v>
      </c>
      <c r="B94">
        <v>606115</v>
      </c>
      <c r="C94">
        <v>2024</v>
      </c>
      <c r="D94">
        <v>551</v>
      </c>
      <c r="E94">
        <v>602</v>
      </c>
      <c r="F94">
        <v>17</v>
      </c>
      <c r="G94">
        <f t="shared" si="2"/>
        <v>2.823920265780731E-2</v>
      </c>
      <c r="H94">
        <v>21.3</v>
      </c>
      <c r="I94">
        <v>6.8</v>
      </c>
      <c r="J94">
        <v>0.27300000000000002</v>
      </c>
      <c r="K94">
        <v>0.26100000000000001</v>
      </c>
      <c r="L94">
        <v>29.9</v>
      </c>
      <c r="M94">
        <v>5.3</v>
      </c>
      <c r="N94">
        <v>37.799999999999997</v>
      </c>
      <c r="O94">
        <v>98.419857429999993</v>
      </c>
      <c r="P94">
        <v>93.283896471999995</v>
      </c>
      <c r="Q94">
        <v>26.6</v>
      </c>
      <c r="R94" s="5">
        <v>49.1</v>
      </c>
    </row>
    <row r="95" spans="1:18" x14ac:dyDescent="0.2">
      <c r="A95" s="4" t="s">
        <v>115</v>
      </c>
      <c r="B95">
        <v>663837</v>
      </c>
      <c r="C95">
        <v>2024</v>
      </c>
      <c r="D95">
        <v>518</v>
      </c>
      <c r="E95">
        <v>567</v>
      </c>
      <c r="F95">
        <v>16</v>
      </c>
      <c r="G95">
        <f t="shared" si="2"/>
        <v>2.821869488536155E-2</v>
      </c>
      <c r="H95">
        <v>21.3</v>
      </c>
      <c r="I95">
        <v>7.2</v>
      </c>
      <c r="J95">
        <v>0.317</v>
      </c>
      <c r="K95">
        <v>0.309</v>
      </c>
      <c r="L95">
        <v>34.1</v>
      </c>
      <c r="M95">
        <v>7.5</v>
      </c>
      <c r="N95">
        <v>40.9</v>
      </c>
      <c r="O95">
        <v>100.23583060599999</v>
      </c>
      <c r="P95">
        <v>94.344722247000007</v>
      </c>
      <c r="Q95">
        <v>19.5</v>
      </c>
      <c r="R95" s="5">
        <v>42.8</v>
      </c>
    </row>
    <row r="96" spans="1:18" x14ac:dyDescent="0.2">
      <c r="A96" s="4" t="s">
        <v>107</v>
      </c>
      <c r="B96">
        <v>608385</v>
      </c>
      <c r="C96">
        <v>2024</v>
      </c>
      <c r="D96">
        <v>430</v>
      </c>
      <c r="E96">
        <v>508</v>
      </c>
      <c r="F96">
        <v>14</v>
      </c>
      <c r="G96">
        <f t="shared" si="2"/>
        <v>2.7559055118110236E-2</v>
      </c>
      <c r="H96">
        <v>20.9</v>
      </c>
      <c r="I96">
        <v>12.4</v>
      </c>
      <c r="J96">
        <v>0.33800000000000002</v>
      </c>
      <c r="K96">
        <v>0.32900000000000001</v>
      </c>
      <c r="L96">
        <v>30.1</v>
      </c>
      <c r="M96">
        <v>7.6</v>
      </c>
      <c r="N96">
        <v>37.4</v>
      </c>
      <c r="O96">
        <v>98.91091179</v>
      </c>
      <c r="P96">
        <v>93.570274815000005</v>
      </c>
      <c r="Q96">
        <v>19.600000000000001</v>
      </c>
      <c r="R96" s="5">
        <v>43.2</v>
      </c>
    </row>
    <row r="97" spans="1:18" x14ac:dyDescent="0.2">
      <c r="A97" s="4" t="s">
        <v>68</v>
      </c>
      <c r="B97">
        <v>621020</v>
      </c>
      <c r="C97">
        <v>2024</v>
      </c>
      <c r="D97">
        <v>534</v>
      </c>
      <c r="E97">
        <v>593</v>
      </c>
      <c r="F97">
        <v>16</v>
      </c>
      <c r="G97">
        <f t="shared" si="2"/>
        <v>2.6981450252951095E-2</v>
      </c>
      <c r="H97">
        <v>24.3</v>
      </c>
      <c r="I97">
        <v>9.1</v>
      </c>
      <c r="J97">
        <v>0.307</v>
      </c>
      <c r="K97">
        <v>0.32100000000000001</v>
      </c>
      <c r="L97">
        <v>32.6</v>
      </c>
      <c r="M97">
        <v>9.1999999999999993</v>
      </c>
      <c r="N97">
        <v>42.7</v>
      </c>
      <c r="O97">
        <v>100.21026365500001</v>
      </c>
      <c r="P97">
        <v>94.404024528999997</v>
      </c>
      <c r="Q97">
        <v>28.7</v>
      </c>
      <c r="R97" s="5">
        <v>48.7</v>
      </c>
    </row>
    <row r="98" spans="1:18" x14ac:dyDescent="0.2">
      <c r="A98" s="4" t="s">
        <v>108</v>
      </c>
      <c r="B98">
        <v>678882</v>
      </c>
      <c r="C98">
        <v>2024</v>
      </c>
      <c r="D98">
        <v>544</v>
      </c>
      <c r="E98">
        <v>571</v>
      </c>
      <c r="F98">
        <v>15</v>
      </c>
      <c r="G98">
        <f t="shared" ref="G98:G129" si="3">F98/E98</f>
        <v>2.6269702276707531E-2</v>
      </c>
      <c r="H98">
        <v>26.4</v>
      </c>
      <c r="I98">
        <v>2.6</v>
      </c>
      <c r="J98">
        <v>0.28599999999999998</v>
      </c>
      <c r="K98">
        <v>0.27300000000000002</v>
      </c>
      <c r="L98">
        <v>34.9</v>
      </c>
      <c r="M98">
        <v>7.5</v>
      </c>
      <c r="N98">
        <v>36.9</v>
      </c>
      <c r="O98">
        <v>98.205036293999996</v>
      </c>
      <c r="P98">
        <v>93.166643180999998</v>
      </c>
      <c r="Q98">
        <v>33</v>
      </c>
      <c r="R98" s="5">
        <v>61.9</v>
      </c>
    </row>
    <row r="99" spans="1:18" x14ac:dyDescent="0.2">
      <c r="A99" s="4" t="s">
        <v>123</v>
      </c>
      <c r="B99">
        <v>680757</v>
      </c>
      <c r="C99">
        <v>2024</v>
      </c>
      <c r="D99">
        <v>480</v>
      </c>
      <c r="E99">
        <v>540</v>
      </c>
      <c r="F99">
        <v>14</v>
      </c>
      <c r="G99">
        <f t="shared" si="3"/>
        <v>2.5925925925925925E-2</v>
      </c>
      <c r="H99">
        <v>9.4</v>
      </c>
      <c r="I99">
        <v>9.8000000000000007</v>
      </c>
      <c r="J99">
        <v>0.34899999999999998</v>
      </c>
      <c r="K99">
        <v>0.33300000000000002</v>
      </c>
      <c r="L99">
        <v>38.5</v>
      </c>
      <c r="M99">
        <v>2.6</v>
      </c>
      <c r="N99">
        <v>23.7</v>
      </c>
      <c r="O99">
        <v>95.045437820000004</v>
      </c>
      <c r="P99">
        <v>91.531639358999996</v>
      </c>
      <c r="Q99">
        <v>8.1999999999999993</v>
      </c>
      <c r="R99" s="5">
        <v>39.1</v>
      </c>
    </row>
    <row r="100" spans="1:18" x14ac:dyDescent="0.2">
      <c r="A100" s="4" t="s">
        <v>113</v>
      </c>
      <c r="B100">
        <v>630105</v>
      </c>
      <c r="C100">
        <v>2024</v>
      </c>
      <c r="D100">
        <v>577</v>
      </c>
      <c r="E100">
        <v>656</v>
      </c>
      <c r="F100">
        <v>17</v>
      </c>
      <c r="G100">
        <f t="shared" si="3"/>
        <v>2.5914634146341462E-2</v>
      </c>
      <c r="H100">
        <v>18</v>
      </c>
      <c r="I100">
        <v>9.3000000000000007</v>
      </c>
      <c r="J100">
        <v>0.315</v>
      </c>
      <c r="K100">
        <v>0.33500000000000002</v>
      </c>
      <c r="L100">
        <v>35.4</v>
      </c>
      <c r="M100">
        <v>7.8</v>
      </c>
      <c r="N100">
        <v>36.700000000000003</v>
      </c>
      <c r="O100">
        <v>99.527561266000006</v>
      </c>
      <c r="P100">
        <v>93.904133654000006</v>
      </c>
      <c r="Q100">
        <v>17.100000000000001</v>
      </c>
      <c r="R100" s="5">
        <v>45</v>
      </c>
    </row>
    <row r="101" spans="1:18" x14ac:dyDescent="0.2">
      <c r="A101" s="4" t="s">
        <v>28</v>
      </c>
      <c r="B101">
        <v>673237</v>
      </c>
      <c r="C101">
        <v>2024</v>
      </c>
      <c r="D101">
        <v>585</v>
      </c>
      <c r="E101">
        <v>619</v>
      </c>
      <c r="F101">
        <v>16</v>
      </c>
      <c r="G101">
        <f t="shared" si="3"/>
        <v>2.5848142164781908E-2</v>
      </c>
      <c r="H101">
        <v>17.3</v>
      </c>
      <c r="I101">
        <v>3.9</v>
      </c>
      <c r="J101">
        <v>0.32900000000000001</v>
      </c>
      <c r="K101">
        <v>0.33900000000000002</v>
      </c>
      <c r="L101">
        <v>35</v>
      </c>
      <c r="M101">
        <v>7.6</v>
      </c>
      <c r="N101">
        <v>47.5</v>
      </c>
      <c r="O101">
        <v>101.29705621399999</v>
      </c>
      <c r="P101">
        <v>95.034359504999998</v>
      </c>
      <c r="Q101">
        <v>24</v>
      </c>
      <c r="R101" s="5">
        <v>58.8</v>
      </c>
    </row>
    <row r="102" spans="1:18" x14ac:dyDescent="0.2">
      <c r="A102" s="4" t="s">
        <v>75</v>
      </c>
      <c r="B102">
        <v>663624</v>
      </c>
      <c r="C102">
        <v>2024</v>
      </c>
      <c r="D102">
        <v>473</v>
      </c>
      <c r="E102">
        <v>507</v>
      </c>
      <c r="F102">
        <v>13</v>
      </c>
      <c r="G102">
        <f t="shared" si="3"/>
        <v>2.564102564102564E-2</v>
      </c>
      <c r="H102">
        <v>22.5</v>
      </c>
      <c r="I102">
        <v>5.3</v>
      </c>
      <c r="J102">
        <v>0.316</v>
      </c>
      <c r="K102">
        <v>0.33200000000000002</v>
      </c>
      <c r="L102">
        <v>36.200000000000003</v>
      </c>
      <c r="M102">
        <v>8.8000000000000007</v>
      </c>
      <c r="N102">
        <v>45.2</v>
      </c>
      <c r="O102">
        <v>102.105716923</v>
      </c>
      <c r="P102">
        <v>95.370233103999993</v>
      </c>
      <c r="Q102">
        <v>25.1</v>
      </c>
      <c r="R102" s="5">
        <v>56.1</v>
      </c>
    </row>
    <row r="103" spans="1:18" x14ac:dyDescent="0.2">
      <c r="A103" s="4" t="s">
        <v>77</v>
      </c>
      <c r="B103">
        <v>676694</v>
      </c>
      <c r="C103">
        <v>2024</v>
      </c>
      <c r="D103">
        <v>461</v>
      </c>
      <c r="E103">
        <v>513</v>
      </c>
      <c r="F103">
        <v>13</v>
      </c>
      <c r="G103">
        <f t="shared" si="3"/>
        <v>2.5341130604288498E-2</v>
      </c>
      <c r="H103">
        <v>22.8</v>
      </c>
      <c r="I103">
        <v>6.8</v>
      </c>
      <c r="J103">
        <v>0.28499999999999998</v>
      </c>
      <c r="K103">
        <v>0.30399999999999999</v>
      </c>
      <c r="L103">
        <v>34.799999999999997</v>
      </c>
      <c r="M103">
        <v>6.8</v>
      </c>
      <c r="N103">
        <v>37</v>
      </c>
      <c r="O103">
        <v>99.317270058000005</v>
      </c>
      <c r="P103">
        <v>93.726741906000001</v>
      </c>
      <c r="Q103">
        <v>27</v>
      </c>
      <c r="R103" s="5">
        <v>49.1</v>
      </c>
    </row>
    <row r="104" spans="1:18" x14ac:dyDescent="0.2">
      <c r="A104" s="4" t="s">
        <v>48</v>
      </c>
      <c r="B104">
        <v>571448</v>
      </c>
      <c r="C104">
        <v>2024</v>
      </c>
      <c r="D104">
        <v>578</v>
      </c>
      <c r="E104">
        <v>635</v>
      </c>
      <c r="F104">
        <v>16</v>
      </c>
      <c r="G104">
        <f t="shared" si="3"/>
        <v>2.5196850393700787E-2</v>
      </c>
      <c r="H104">
        <v>14.5</v>
      </c>
      <c r="I104">
        <v>6.9</v>
      </c>
      <c r="J104">
        <v>0.314</v>
      </c>
      <c r="K104">
        <v>0.29599999999999999</v>
      </c>
      <c r="L104">
        <v>35.9</v>
      </c>
      <c r="M104">
        <v>3.2</v>
      </c>
      <c r="N104">
        <v>31.6</v>
      </c>
      <c r="O104">
        <v>96.924147927000007</v>
      </c>
      <c r="P104">
        <v>92.483246402000006</v>
      </c>
      <c r="Q104">
        <v>17.2</v>
      </c>
      <c r="R104" s="5">
        <v>46.8</v>
      </c>
    </row>
    <row r="105" spans="1:18" x14ac:dyDescent="0.2">
      <c r="A105" s="4" t="s">
        <v>130</v>
      </c>
      <c r="B105">
        <v>664761</v>
      </c>
      <c r="C105">
        <v>2024</v>
      </c>
      <c r="D105">
        <v>554</v>
      </c>
      <c r="E105">
        <v>606</v>
      </c>
      <c r="F105">
        <v>15</v>
      </c>
      <c r="G105">
        <f t="shared" si="3"/>
        <v>2.4752475247524754E-2</v>
      </c>
      <c r="H105">
        <v>14.2</v>
      </c>
      <c r="I105">
        <v>6.6</v>
      </c>
      <c r="J105">
        <v>0.33500000000000002</v>
      </c>
      <c r="K105">
        <v>0.34200000000000003</v>
      </c>
      <c r="L105">
        <v>35.200000000000003</v>
      </c>
      <c r="M105">
        <v>6.8</v>
      </c>
      <c r="N105">
        <v>45.6</v>
      </c>
      <c r="O105">
        <v>100.76822084699999</v>
      </c>
      <c r="P105">
        <v>94.781662668999999</v>
      </c>
      <c r="Q105">
        <v>17.600000000000001</v>
      </c>
      <c r="R105" s="5">
        <v>49.7</v>
      </c>
    </row>
    <row r="106" spans="1:18" x14ac:dyDescent="0.2">
      <c r="A106" s="4" t="s">
        <v>118</v>
      </c>
      <c r="B106">
        <v>664034</v>
      </c>
      <c r="C106">
        <v>2024</v>
      </c>
      <c r="D106">
        <v>479</v>
      </c>
      <c r="E106">
        <v>535</v>
      </c>
      <c r="F106">
        <v>13</v>
      </c>
      <c r="G106">
        <f t="shared" si="3"/>
        <v>2.4299065420560748E-2</v>
      </c>
      <c r="H106">
        <v>21.3</v>
      </c>
      <c r="I106">
        <v>7.1</v>
      </c>
      <c r="J106">
        <v>0.29599999999999999</v>
      </c>
      <c r="K106">
        <v>0.30299999999999999</v>
      </c>
      <c r="L106">
        <v>30.5</v>
      </c>
      <c r="M106">
        <v>7.3</v>
      </c>
      <c r="N106">
        <v>40</v>
      </c>
      <c r="O106">
        <v>99.663679892000005</v>
      </c>
      <c r="P106">
        <v>94.004650595000001</v>
      </c>
      <c r="Q106">
        <v>24.2</v>
      </c>
      <c r="R106" s="5">
        <v>51.2</v>
      </c>
    </row>
    <row r="107" spans="1:18" x14ac:dyDescent="0.2">
      <c r="A107" s="4" t="s">
        <v>58</v>
      </c>
      <c r="B107">
        <v>663898</v>
      </c>
      <c r="C107">
        <v>2024</v>
      </c>
      <c r="D107">
        <v>501</v>
      </c>
      <c r="E107">
        <v>539</v>
      </c>
      <c r="F107">
        <v>13</v>
      </c>
      <c r="G107">
        <f t="shared" si="3"/>
        <v>2.4118738404452691E-2</v>
      </c>
      <c r="H107">
        <v>24.5</v>
      </c>
      <c r="I107">
        <v>5.8</v>
      </c>
      <c r="J107">
        <v>0.314</v>
      </c>
      <c r="K107">
        <v>0.29499999999999998</v>
      </c>
      <c r="L107">
        <v>33.1</v>
      </c>
      <c r="M107">
        <v>5.6</v>
      </c>
      <c r="N107">
        <v>44.1</v>
      </c>
      <c r="O107">
        <v>101.153269243</v>
      </c>
      <c r="P107">
        <v>94.773964417000002</v>
      </c>
      <c r="Q107">
        <v>25.9</v>
      </c>
      <c r="R107" s="5">
        <v>49.3</v>
      </c>
    </row>
    <row r="108" spans="1:18" x14ac:dyDescent="0.2">
      <c r="A108" s="4" t="s">
        <v>105</v>
      </c>
      <c r="B108">
        <v>691026</v>
      </c>
      <c r="C108">
        <v>2024</v>
      </c>
      <c r="D108">
        <v>587</v>
      </c>
      <c r="E108">
        <v>637</v>
      </c>
      <c r="F108">
        <v>15</v>
      </c>
      <c r="G108">
        <f t="shared" si="3"/>
        <v>2.3547880690737835E-2</v>
      </c>
      <c r="H108">
        <v>17.100000000000001</v>
      </c>
      <c r="I108">
        <v>6.4</v>
      </c>
      <c r="J108">
        <v>0.315</v>
      </c>
      <c r="K108">
        <v>0.29299999999999998</v>
      </c>
      <c r="L108">
        <v>33.5</v>
      </c>
      <c r="M108">
        <v>3.7</v>
      </c>
      <c r="N108">
        <v>32.700000000000003</v>
      </c>
      <c r="O108">
        <v>98.144268452000006</v>
      </c>
      <c r="P108">
        <v>93.085870397999997</v>
      </c>
      <c r="Q108">
        <v>19</v>
      </c>
      <c r="R108" s="5">
        <v>47</v>
      </c>
    </row>
    <row r="109" spans="1:18" x14ac:dyDescent="0.2">
      <c r="A109" s="4" t="s">
        <v>114</v>
      </c>
      <c r="B109">
        <v>663697</v>
      </c>
      <c r="C109">
        <v>2024</v>
      </c>
      <c r="D109">
        <v>533</v>
      </c>
      <c r="E109">
        <v>637</v>
      </c>
      <c r="F109">
        <v>15</v>
      </c>
      <c r="G109">
        <f t="shared" si="3"/>
        <v>2.3547880690737835E-2</v>
      </c>
      <c r="H109">
        <v>19.600000000000001</v>
      </c>
      <c r="I109">
        <v>12.6</v>
      </c>
      <c r="J109">
        <v>0.33300000000000002</v>
      </c>
      <c r="K109">
        <v>0.35199999999999998</v>
      </c>
      <c r="L109">
        <v>39.299999999999997</v>
      </c>
      <c r="M109">
        <v>7.7</v>
      </c>
      <c r="N109">
        <v>36.5</v>
      </c>
      <c r="O109">
        <v>98.903192559999994</v>
      </c>
      <c r="P109">
        <v>93.547150797</v>
      </c>
      <c r="Q109">
        <v>19.2</v>
      </c>
      <c r="R109" s="5">
        <v>38.299999999999997</v>
      </c>
    </row>
    <row r="110" spans="1:18" x14ac:dyDescent="0.2">
      <c r="A110" s="4" t="s">
        <v>66</v>
      </c>
      <c r="B110">
        <v>690993</v>
      </c>
      <c r="C110">
        <v>2024</v>
      </c>
      <c r="D110">
        <v>516</v>
      </c>
      <c r="E110">
        <v>556</v>
      </c>
      <c r="F110">
        <v>13</v>
      </c>
      <c r="G110">
        <f t="shared" si="3"/>
        <v>2.3381294964028777E-2</v>
      </c>
      <c r="H110">
        <v>19.8</v>
      </c>
      <c r="I110">
        <v>6.5</v>
      </c>
      <c r="J110">
        <v>0.30099999999999999</v>
      </c>
      <c r="K110">
        <v>0.311</v>
      </c>
      <c r="L110">
        <v>34.6</v>
      </c>
      <c r="M110">
        <v>5.6</v>
      </c>
      <c r="N110">
        <v>35.299999999999997</v>
      </c>
      <c r="O110">
        <v>98.472613627000001</v>
      </c>
      <c r="P110">
        <v>93.330372181000001</v>
      </c>
      <c r="Q110">
        <v>23.2</v>
      </c>
      <c r="R110" s="5">
        <v>48.6</v>
      </c>
    </row>
    <row r="111" spans="1:18" x14ac:dyDescent="0.2">
      <c r="A111" s="4" t="s">
        <v>103</v>
      </c>
      <c r="B111">
        <v>665161</v>
      </c>
      <c r="C111">
        <v>2024</v>
      </c>
      <c r="D111">
        <v>602</v>
      </c>
      <c r="E111">
        <v>650</v>
      </c>
      <c r="F111">
        <v>15</v>
      </c>
      <c r="G111">
        <f t="shared" si="3"/>
        <v>2.3076923076923078E-2</v>
      </c>
      <c r="H111">
        <v>17.100000000000001</v>
      </c>
      <c r="I111">
        <v>3.8</v>
      </c>
      <c r="J111">
        <v>0.30499999999999999</v>
      </c>
      <c r="K111">
        <v>0.31</v>
      </c>
      <c r="L111">
        <v>29.2</v>
      </c>
      <c r="M111">
        <v>5.4</v>
      </c>
      <c r="N111">
        <v>38.799999999999997</v>
      </c>
      <c r="O111">
        <v>99.323506707000007</v>
      </c>
      <c r="P111">
        <v>93.74168435</v>
      </c>
      <c r="Q111">
        <v>24.9</v>
      </c>
      <c r="R111" s="5">
        <v>54.2</v>
      </c>
    </row>
    <row r="112" spans="1:18" x14ac:dyDescent="0.2">
      <c r="A112" s="4" t="s">
        <v>102</v>
      </c>
      <c r="B112">
        <v>665750</v>
      </c>
      <c r="C112">
        <v>2024</v>
      </c>
      <c r="D112">
        <v>480</v>
      </c>
      <c r="E112">
        <v>529</v>
      </c>
      <c r="F112">
        <v>12</v>
      </c>
      <c r="G112">
        <f t="shared" si="3"/>
        <v>2.2684310018903593E-2</v>
      </c>
      <c r="H112">
        <v>21.2</v>
      </c>
      <c r="I112">
        <v>7.9</v>
      </c>
      <c r="J112">
        <v>0.28199999999999997</v>
      </c>
      <c r="K112">
        <v>0.29499999999999998</v>
      </c>
      <c r="L112">
        <v>31.5</v>
      </c>
      <c r="M112">
        <v>5.9</v>
      </c>
      <c r="N112">
        <v>35.5</v>
      </c>
      <c r="O112">
        <v>99.173170873999993</v>
      </c>
      <c r="P112">
        <v>93.650113204999997</v>
      </c>
      <c r="Q112">
        <v>26.2</v>
      </c>
      <c r="R112" s="5">
        <v>48.8</v>
      </c>
    </row>
    <row r="113" spans="1:18" x14ac:dyDescent="0.2">
      <c r="A113" s="4" t="s">
        <v>40</v>
      </c>
      <c r="B113">
        <v>650402</v>
      </c>
      <c r="C113">
        <v>2024</v>
      </c>
      <c r="D113">
        <v>587</v>
      </c>
      <c r="E113">
        <v>665</v>
      </c>
      <c r="F113">
        <v>15</v>
      </c>
      <c r="G113">
        <f t="shared" si="3"/>
        <v>2.2556390977443608E-2</v>
      </c>
      <c r="H113">
        <v>20.5</v>
      </c>
      <c r="I113">
        <v>9.8000000000000007</v>
      </c>
      <c r="J113">
        <v>0.313</v>
      </c>
      <c r="K113">
        <v>0.307</v>
      </c>
      <c r="L113">
        <v>38.200000000000003</v>
      </c>
      <c r="M113">
        <v>6.3</v>
      </c>
      <c r="N113">
        <v>35.4</v>
      </c>
      <c r="O113">
        <v>98.295655921000005</v>
      </c>
      <c r="P113">
        <v>93.368904430000001</v>
      </c>
      <c r="Q113">
        <v>22.9</v>
      </c>
      <c r="R113" s="5">
        <v>45.7</v>
      </c>
    </row>
    <row r="114" spans="1:18" x14ac:dyDescent="0.2">
      <c r="A114" s="4" t="s">
        <v>64</v>
      </c>
      <c r="B114">
        <v>650490</v>
      </c>
      <c r="C114">
        <v>2024</v>
      </c>
      <c r="D114">
        <v>563</v>
      </c>
      <c r="E114">
        <v>621</v>
      </c>
      <c r="F114">
        <v>14</v>
      </c>
      <c r="G114">
        <f t="shared" si="3"/>
        <v>2.2544283413848631E-2</v>
      </c>
      <c r="H114">
        <v>15.3</v>
      </c>
      <c r="I114">
        <v>8.1</v>
      </c>
      <c r="J114">
        <v>0.33100000000000002</v>
      </c>
      <c r="K114">
        <v>0.33600000000000002</v>
      </c>
      <c r="L114">
        <v>28.4</v>
      </c>
      <c r="M114">
        <v>7.6</v>
      </c>
      <c r="N114">
        <v>48.7</v>
      </c>
      <c r="O114">
        <v>103.441830979</v>
      </c>
      <c r="P114">
        <v>96.263007825000003</v>
      </c>
      <c r="Q114">
        <v>14.2</v>
      </c>
      <c r="R114" s="5">
        <v>43.9</v>
      </c>
    </row>
    <row r="115" spans="1:18" x14ac:dyDescent="0.2">
      <c r="A115" s="4" t="s">
        <v>73</v>
      </c>
      <c r="B115">
        <v>669701</v>
      </c>
      <c r="C115">
        <v>2024</v>
      </c>
      <c r="D115">
        <v>523</v>
      </c>
      <c r="E115">
        <v>592</v>
      </c>
      <c r="F115">
        <v>13</v>
      </c>
      <c r="G115">
        <f t="shared" si="3"/>
        <v>2.1959459459459461E-2</v>
      </c>
      <c r="H115">
        <v>20.399999999999999</v>
      </c>
      <c r="I115">
        <v>7.8</v>
      </c>
      <c r="J115">
        <v>0.32300000000000001</v>
      </c>
      <c r="K115">
        <v>0.30399999999999999</v>
      </c>
      <c r="L115">
        <v>33.700000000000003</v>
      </c>
      <c r="M115">
        <v>3.7</v>
      </c>
      <c r="N115">
        <v>37.1</v>
      </c>
      <c r="O115">
        <v>98.306997710999994</v>
      </c>
      <c r="P115">
        <v>93.259995959999998</v>
      </c>
      <c r="Q115">
        <v>21.8</v>
      </c>
      <c r="R115" s="5">
        <v>47.1</v>
      </c>
    </row>
    <row r="116" spans="1:18" x14ac:dyDescent="0.2">
      <c r="A116" s="4" t="s">
        <v>23</v>
      </c>
      <c r="B116">
        <v>687401</v>
      </c>
      <c r="C116">
        <v>2024</v>
      </c>
      <c r="D116">
        <v>440</v>
      </c>
      <c r="E116">
        <v>511</v>
      </c>
      <c r="F116">
        <v>11</v>
      </c>
      <c r="G116">
        <f t="shared" si="3"/>
        <v>2.1526418786692758E-2</v>
      </c>
      <c r="H116">
        <v>20.2</v>
      </c>
      <c r="I116">
        <v>11</v>
      </c>
      <c r="J116">
        <v>0.31900000000000001</v>
      </c>
      <c r="K116">
        <v>0.30499999999999999</v>
      </c>
      <c r="L116">
        <v>26.6</v>
      </c>
      <c r="M116">
        <v>4.5999999999999996</v>
      </c>
      <c r="N116">
        <v>38.4</v>
      </c>
      <c r="O116">
        <v>99.391509467000006</v>
      </c>
      <c r="P116">
        <v>93.766433018000001</v>
      </c>
      <c r="Q116">
        <v>17.100000000000001</v>
      </c>
      <c r="R116" s="5">
        <v>39.4</v>
      </c>
    </row>
    <row r="117" spans="1:18" x14ac:dyDescent="0.2">
      <c r="A117" s="4" t="s">
        <v>39</v>
      </c>
      <c r="B117">
        <v>680977</v>
      </c>
      <c r="C117">
        <v>2024</v>
      </c>
      <c r="D117">
        <v>587</v>
      </c>
      <c r="E117">
        <v>652</v>
      </c>
      <c r="F117">
        <v>14</v>
      </c>
      <c r="G117">
        <f t="shared" si="3"/>
        <v>2.1472392638036811E-2</v>
      </c>
      <c r="H117">
        <v>12.4</v>
      </c>
      <c r="I117">
        <v>7.2</v>
      </c>
      <c r="J117">
        <v>0.33200000000000002</v>
      </c>
      <c r="K117">
        <v>0.33500000000000002</v>
      </c>
      <c r="L117">
        <v>36.6</v>
      </c>
      <c r="M117">
        <v>5.5</v>
      </c>
      <c r="N117">
        <v>37.6</v>
      </c>
      <c r="O117">
        <v>98.552237391000006</v>
      </c>
      <c r="P117">
        <v>93.418618597000005</v>
      </c>
      <c r="Q117">
        <v>15.1</v>
      </c>
      <c r="R117" s="5">
        <v>44.2</v>
      </c>
    </row>
    <row r="118" spans="1:18" x14ac:dyDescent="0.2">
      <c r="A118" s="4" t="s">
        <v>33</v>
      </c>
      <c r="B118">
        <v>694384</v>
      </c>
      <c r="C118">
        <v>2024</v>
      </c>
      <c r="D118">
        <v>519</v>
      </c>
      <c r="E118">
        <v>607</v>
      </c>
      <c r="F118">
        <v>13</v>
      </c>
      <c r="G118">
        <f t="shared" si="3"/>
        <v>2.1416803953871501E-2</v>
      </c>
      <c r="H118">
        <v>17</v>
      </c>
      <c r="I118">
        <v>11.2</v>
      </c>
      <c r="J118">
        <v>0.315</v>
      </c>
      <c r="K118">
        <v>0.32100000000000001</v>
      </c>
      <c r="L118">
        <v>36.4</v>
      </c>
      <c r="M118">
        <v>3.5</v>
      </c>
      <c r="N118">
        <v>25.4</v>
      </c>
      <c r="O118">
        <v>95.305191332999996</v>
      </c>
      <c r="P118">
        <v>91.662606992999997</v>
      </c>
      <c r="Q118">
        <v>14.4</v>
      </c>
      <c r="R118" s="5">
        <v>41.8</v>
      </c>
    </row>
    <row r="119" spans="1:18" x14ac:dyDescent="0.2">
      <c r="A119" s="4" t="s">
        <v>26</v>
      </c>
      <c r="B119">
        <v>657077</v>
      </c>
      <c r="C119">
        <v>2024</v>
      </c>
      <c r="D119">
        <v>559</v>
      </c>
      <c r="E119">
        <v>621</v>
      </c>
      <c r="F119">
        <v>13</v>
      </c>
      <c r="G119">
        <f t="shared" si="3"/>
        <v>2.0933977455716585E-2</v>
      </c>
      <c r="H119">
        <v>15</v>
      </c>
      <c r="I119">
        <v>7.9</v>
      </c>
      <c r="J119">
        <v>0.28299999999999997</v>
      </c>
      <c r="K119">
        <v>0.30199999999999999</v>
      </c>
      <c r="L119">
        <v>31.6</v>
      </c>
      <c r="M119">
        <v>5.6</v>
      </c>
      <c r="N119">
        <v>34.9</v>
      </c>
      <c r="O119">
        <v>98.009613263000006</v>
      </c>
      <c r="P119">
        <v>93.088133799999994</v>
      </c>
      <c r="Q119">
        <v>15.5</v>
      </c>
      <c r="R119" s="5">
        <v>44.7</v>
      </c>
    </row>
    <row r="120" spans="1:18" x14ac:dyDescent="0.2">
      <c r="A120" s="4" t="s">
        <v>49</v>
      </c>
      <c r="B120">
        <v>457759</v>
      </c>
      <c r="C120">
        <v>2024</v>
      </c>
      <c r="D120">
        <v>460</v>
      </c>
      <c r="E120">
        <v>539</v>
      </c>
      <c r="F120">
        <v>11</v>
      </c>
      <c r="G120">
        <f t="shared" si="3"/>
        <v>2.0408163265306121E-2</v>
      </c>
      <c r="H120">
        <v>17.600000000000001</v>
      </c>
      <c r="I120">
        <v>10.9</v>
      </c>
      <c r="J120">
        <v>0.32700000000000001</v>
      </c>
      <c r="K120">
        <v>0.32800000000000001</v>
      </c>
      <c r="L120">
        <v>40.1</v>
      </c>
      <c r="M120">
        <v>4.5999999999999996</v>
      </c>
      <c r="N120">
        <v>32.5</v>
      </c>
      <c r="O120">
        <v>96.702342311999999</v>
      </c>
      <c r="P120">
        <v>92.434680752999995</v>
      </c>
      <c r="Q120">
        <v>17</v>
      </c>
      <c r="R120" s="5">
        <v>45.4</v>
      </c>
    </row>
    <row r="121" spans="1:18" x14ac:dyDescent="0.2">
      <c r="A121" s="4" t="s">
        <v>57</v>
      </c>
      <c r="B121">
        <v>681082</v>
      </c>
      <c r="C121">
        <v>2024</v>
      </c>
      <c r="D121">
        <v>506</v>
      </c>
      <c r="E121">
        <v>571</v>
      </c>
      <c r="F121">
        <v>11</v>
      </c>
      <c r="G121">
        <f t="shared" si="3"/>
        <v>1.9264448336252189E-2</v>
      </c>
      <c r="H121">
        <v>16.3</v>
      </c>
      <c r="I121">
        <v>9.3000000000000007</v>
      </c>
      <c r="J121">
        <v>0.29599999999999999</v>
      </c>
      <c r="K121">
        <v>0.30599999999999999</v>
      </c>
      <c r="L121">
        <v>35.299999999999997</v>
      </c>
      <c r="M121">
        <v>3.6</v>
      </c>
      <c r="N121">
        <v>30.8</v>
      </c>
      <c r="O121">
        <v>97.149266143000006</v>
      </c>
      <c r="P121">
        <v>92.631038830999998</v>
      </c>
      <c r="Q121">
        <v>17</v>
      </c>
      <c r="R121" s="5">
        <v>44.1</v>
      </c>
    </row>
    <row r="122" spans="1:18" x14ac:dyDescent="0.2">
      <c r="A122" s="4" t="s">
        <v>71</v>
      </c>
      <c r="B122">
        <v>650489</v>
      </c>
      <c r="C122">
        <v>2024</v>
      </c>
      <c r="D122">
        <v>558</v>
      </c>
      <c r="E122">
        <v>635</v>
      </c>
      <c r="F122">
        <v>12</v>
      </c>
      <c r="G122">
        <f t="shared" si="3"/>
        <v>1.889763779527559E-2</v>
      </c>
      <c r="H122">
        <v>23.6</v>
      </c>
      <c r="I122">
        <v>8</v>
      </c>
      <c r="J122">
        <v>0.317</v>
      </c>
      <c r="K122">
        <v>0.32</v>
      </c>
      <c r="L122">
        <v>39</v>
      </c>
      <c r="M122">
        <v>7</v>
      </c>
      <c r="N122">
        <v>36.799999999999997</v>
      </c>
      <c r="O122">
        <v>98.851706501999999</v>
      </c>
      <c r="P122">
        <v>93.501303852000007</v>
      </c>
      <c r="Q122">
        <v>29</v>
      </c>
      <c r="R122" s="5">
        <v>51.4</v>
      </c>
    </row>
    <row r="123" spans="1:18" x14ac:dyDescent="0.2">
      <c r="A123" s="4" t="s">
        <v>127</v>
      </c>
      <c r="B123">
        <v>683011</v>
      </c>
      <c r="C123">
        <v>2024</v>
      </c>
      <c r="D123">
        <v>637</v>
      </c>
      <c r="E123">
        <v>689</v>
      </c>
      <c r="F123">
        <v>12</v>
      </c>
      <c r="G123">
        <f t="shared" si="3"/>
        <v>1.741654571843251E-2</v>
      </c>
      <c r="H123">
        <v>22.6</v>
      </c>
      <c r="I123">
        <v>6.1</v>
      </c>
      <c r="J123">
        <v>0.28699999999999998</v>
      </c>
      <c r="K123">
        <v>0.27800000000000002</v>
      </c>
      <c r="L123">
        <v>33.299999999999997</v>
      </c>
      <c r="M123">
        <v>3.9</v>
      </c>
      <c r="N123">
        <v>35.4</v>
      </c>
      <c r="O123">
        <v>98.177841555000001</v>
      </c>
      <c r="P123">
        <v>93.206482988999994</v>
      </c>
      <c r="Q123">
        <v>22.6</v>
      </c>
      <c r="R123" s="5">
        <v>48.1</v>
      </c>
    </row>
    <row r="124" spans="1:18" x14ac:dyDescent="0.2">
      <c r="A124" s="4" t="s">
        <v>36</v>
      </c>
      <c r="B124">
        <v>665926</v>
      </c>
      <c r="C124">
        <v>2024</v>
      </c>
      <c r="D124">
        <v>583</v>
      </c>
      <c r="E124">
        <v>633</v>
      </c>
      <c r="F124">
        <v>9</v>
      </c>
      <c r="G124">
        <f t="shared" si="3"/>
        <v>1.4218009478672985E-2</v>
      </c>
      <c r="H124">
        <v>15.3</v>
      </c>
      <c r="I124">
        <v>4.0999999999999996</v>
      </c>
      <c r="J124">
        <v>0.28100000000000003</v>
      </c>
      <c r="K124">
        <v>0.29599999999999999</v>
      </c>
      <c r="L124">
        <v>32.700000000000003</v>
      </c>
      <c r="M124">
        <v>2.8</v>
      </c>
      <c r="N124">
        <v>28.5</v>
      </c>
      <c r="O124">
        <v>96.492499139000003</v>
      </c>
      <c r="P124">
        <v>92.262342360999995</v>
      </c>
      <c r="Q124">
        <v>22.8</v>
      </c>
      <c r="R124" s="5">
        <v>56.4</v>
      </c>
    </row>
    <row r="125" spans="1:18" x14ac:dyDescent="0.2">
      <c r="A125" s="4" t="s">
        <v>136</v>
      </c>
      <c r="B125">
        <v>668930</v>
      </c>
      <c r="C125">
        <v>2024</v>
      </c>
      <c r="D125">
        <v>559</v>
      </c>
      <c r="E125">
        <v>619</v>
      </c>
      <c r="F125">
        <v>7</v>
      </c>
      <c r="G125">
        <f t="shared" si="3"/>
        <v>1.1308562197092083E-2</v>
      </c>
      <c r="H125">
        <v>17</v>
      </c>
      <c r="I125">
        <v>8.1</v>
      </c>
      <c r="J125">
        <v>0.29399999999999998</v>
      </c>
      <c r="K125">
        <v>0.29699999999999999</v>
      </c>
      <c r="L125">
        <v>32</v>
      </c>
      <c r="M125">
        <v>2.4</v>
      </c>
      <c r="N125">
        <v>29.7</v>
      </c>
      <c r="O125">
        <v>96.869333062999999</v>
      </c>
      <c r="P125">
        <v>92.521821873999997</v>
      </c>
      <c r="Q125">
        <v>13.8</v>
      </c>
      <c r="R125" s="5">
        <v>47.7</v>
      </c>
    </row>
    <row r="126" spans="1:18" x14ac:dyDescent="0.2">
      <c r="A126" s="4" t="s">
        <v>97</v>
      </c>
      <c r="B126">
        <v>672580</v>
      </c>
      <c r="C126">
        <v>2024</v>
      </c>
      <c r="D126">
        <v>575</v>
      </c>
      <c r="E126">
        <v>626</v>
      </c>
      <c r="F126">
        <v>7</v>
      </c>
      <c r="G126">
        <f t="shared" si="3"/>
        <v>1.1182108626198083E-2</v>
      </c>
      <c r="H126">
        <v>16.5</v>
      </c>
      <c r="I126">
        <v>6.7</v>
      </c>
      <c r="J126">
        <v>0.27</v>
      </c>
      <c r="K126">
        <v>0.3</v>
      </c>
      <c r="L126">
        <v>34.1</v>
      </c>
      <c r="M126">
        <v>3.7</v>
      </c>
      <c r="N126">
        <v>42.8</v>
      </c>
      <c r="O126">
        <v>100.050927426</v>
      </c>
      <c r="P126">
        <v>94.394922410000007</v>
      </c>
      <c r="Q126">
        <v>15.7</v>
      </c>
      <c r="R126" s="5">
        <v>43.4</v>
      </c>
    </row>
    <row r="127" spans="1:18" x14ac:dyDescent="0.2">
      <c r="A127" s="4" t="s">
        <v>142</v>
      </c>
      <c r="B127">
        <v>663538</v>
      </c>
      <c r="C127">
        <v>2024</v>
      </c>
      <c r="D127">
        <v>582</v>
      </c>
      <c r="E127">
        <v>641</v>
      </c>
      <c r="F127">
        <v>7</v>
      </c>
      <c r="G127">
        <f t="shared" si="3"/>
        <v>1.0920436817472699E-2</v>
      </c>
      <c r="H127">
        <v>10.3</v>
      </c>
      <c r="I127">
        <v>6.9</v>
      </c>
      <c r="J127">
        <v>0.313</v>
      </c>
      <c r="K127">
        <v>0.313</v>
      </c>
      <c r="L127">
        <v>36</v>
      </c>
      <c r="M127">
        <v>1.2</v>
      </c>
      <c r="N127">
        <v>27.6</v>
      </c>
      <c r="O127">
        <v>95.980926525000001</v>
      </c>
      <c r="P127">
        <v>91.993965849000006</v>
      </c>
      <c r="Q127">
        <v>11.9</v>
      </c>
      <c r="R127" s="5">
        <v>48.4</v>
      </c>
    </row>
    <row r="128" spans="1:18" x14ac:dyDescent="0.2">
      <c r="A128" s="4" t="s">
        <v>62</v>
      </c>
      <c r="B128">
        <v>650333</v>
      </c>
      <c r="C128">
        <v>2024</v>
      </c>
      <c r="D128">
        <v>637</v>
      </c>
      <c r="E128">
        <v>672</v>
      </c>
      <c r="F128">
        <v>4</v>
      </c>
      <c r="G128">
        <f t="shared" si="3"/>
        <v>5.9523809523809521E-3</v>
      </c>
      <c r="H128">
        <v>4.3</v>
      </c>
      <c r="I128">
        <v>3.6</v>
      </c>
      <c r="J128">
        <v>0.32300000000000001</v>
      </c>
      <c r="K128">
        <v>0.32500000000000001</v>
      </c>
      <c r="L128">
        <v>40.9</v>
      </c>
      <c r="M128">
        <v>1.6</v>
      </c>
      <c r="N128">
        <v>23.7</v>
      </c>
      <c r="O128">
        <v>94.838000362000002</v>
      </c>
      <c r="P128">
        <v>91.449624456999999</v>
      </c>
      <c r="Q128">
        <v>6.9</v>
      </c>
      <c r="R128" s="5">
        <v>49.8</v>
      </c>
    </row>
    <row r="129" spans="1:18" x14ac:dyDescent="0.2">
      <c r="A129" s="4" t="s">
        <v>18</v>
      </c>
      <c r="B129">
        <v>696285</v>
      </c>
      <c r="C129">
        <v>2024</v>
      </c>
      <c r="D129">
        <v>468</v>
      </c>
      <c r="E129">
        <v>521</v>
      </c>
      <c r="F129">
        <v>3</v>
      </c>
      <c r="G129">
        <f t="shared" si="3"/>
        <v>5.7581573896353169E-3</v>
      </c>
      <c r="H129">
        <v>19.600000000000001</v>
      </c>
      <c r="I129">
        <v>5.8</v>
      </c>
      <c r="J129">
        <v>0.28999999999999998</v>
      </c>
      <c r="K129">
        <v>0.28599999999999998</v>
      </c>
      <c r="L129">
        <v>28.1</v>
      </c>
      <c r="M129">
        <v>1.6</v>
      </c>
      <c r="N129">
        <v>28.9</v>
      </c>
      <c r="O129">
        <v>96.872142234999998</v>
      </c>
      <c r="P129">
        <v>92.486924676000001</v>
      </c>
      <c r="Q129">
        <v>19.3</v>
      </c>
      <c r="R129" s="5">
        <v>44.9</v>
      </c>
    </row>
    <row r="130" spans="1:18" x14ac:dyDescent="0.2">
      <c r="A130" s="6" t="s">
        <v>122</v>
      </c>
      <c r="B130" s="7">
        <v>686217</v>
      </c>
      <c r="C130" s="7">
        <v>2024</v>
      </c>
      <c r="D130" s="7">
        <v>475</v>
      </c>
      <c r="E130" s="7">
        <v>524</v>
      </c>
      <c r="F130" s="7">
        <v>2</v>
      </c>
      <c r="G130">
        <f t="shared" ref="G130" si="4">F130/E130</f>
        <v>3.8167938931297708E-3</v>
      </c>
      <c r="H130" s="7">
        <v>14.9</v>
      </c>
      <c r="I130" s="7">
        <v>7.4</v>
      </c>
      <c r="J130" s="7">
        <v>0.29199999999999998</v>
      </c>
      <c r="K130" s="7">
        <v>0.27800000000000002</v>
      </c>
      <c r="L130" s="7">
        <v>30</v>
      </c>
      <c r="M130" s="7">
        <v>0.8</v>
      </c>
      <c r="N130" s="7">
        <v>19.5</v>
      </c>
      <c r="O130" s="7">
        <v>94.439757846000006</v>
      </c>
      <c r="P130" s="7">
        <v>91.272403906999998</v>
      </c>
      <c r="Q130" s="7">
        <v>12.9</v>
      </c>
      <c r="R130" s="8">
        <v>41.5</v>
      </c>
    </row>
  </sheetData>
  <sortState xmlns:xlrd2="http://schemas.microsoft.com/office/spreadsheetml/2017/richdata2" ref="A2:R130">
    <sortCondition descending="1" ref="G2:G1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24 Simple</vt:lpstr>
      <vt:lpstr>24 Home Away</vt:lpstr>
      <vt:lpstr>24 LHP RHP</vt:lpstr>
      <vt:lpstr>24 Ballpark Factor</vt:lpstr>
      <vt:lpstr>nyy 2025 schedule</vt:lpstr>
      <vt:lpstr>nyy 2024 schedule</vt:lpstr>
      <vt:lpstr>2024 judge game log</vt:lpstr>
      <vt:lpstr>ballpark factors raw</vt:lpstr>
      <vt:lpstr>top player stats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R Jackson</dc:creator>
  <cp:lastModifiedBy>Parker R Jackson</cp:lastModifiedBy>
  <dcterms:created xsi:type="dcterms:W3CDTF">2025-04-02T17:22:52Z</dcterms:created>
  <dcterms:modified xsi:type="dcterms:W3CDTF">2025-05-05T02:14:54Z</dcterms:modified>
</cp:coreProperties>
</file>