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erjackson/Downloads/"/>
    </mc:Choice>
  </mc:AlternateContent>
  <xr:revisionPtr revIDLastSave="0" documentId="13_ncr:1_{191BDABD-4161-8945-9254-BC99535CE179}" xr6:coauthVersionLast="47" xr6:coauthVersionMax="47" xr10:uidLastSave="{00000000-0000-0000-0000-000000000000}"/>
  <bookViews>
    <workbookView xWindow="0" yWindow="500" windowWidth="38400" windowHeight="19100" activeTab="4" xr2:uid="{F1E63687-EB37-504A-8BC1-A75E5C056A45}"/>
  </bookViews>
  <sheets>
    <sheet name="25 Summary" sheetId="5" r:id="rId1"/>
    <sheet name="25 Simple" sheetId="4" r:id="rId2"/>
    <sheet name="25 Home Away" sheetId="3" r:id="rId3"/>
    <sheet name="25 LHP RHP" sheetId="2" r:id="rId4"/>
    <sheet name="25 Ballpark Factor" sheetId="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E32" i="1"/>
  <c r="D32" i="1"/>
  <c r="B32" i="1"/>
  <c r="E31" i="1"/>
  <c r="D31" i="1"/>
  <c r="B31" i="1"/>
  <c r="E30" i="1"/>
  <c r="D30" i="1"/>
  <c r="B30" i="1"/>
  <c r="E29" i="1"/>
  <c r="D29" i="1"/>
  <c r="B29" i="1"/>
  <c r="E28" i="1"/>
  <c r="D28" i="1"/>
  <c r="B28" i="1"/>
  <c r="E27" i="1"/>
  <c r="D27" i="1"/>
  <c r="B27" i="1"/>
  <c r="E26" i="1"/>
  <c r="D26" i="1"/>
  <c r="B26" i="1"/>
  <c r="E25" i="1"/>
  <c r="D25" i="1"/>
  <c r="B25" i="1"/>
  <c r="E24" i="1"/>
  <c r="D24" i="1"/>
  <c r="B24" i="1"/>
  <c r="E23" i="1"/>
  <c r="D23" i="1"/>
  <c r="B23" i="1"/>
  <c r="E22" i="1"/>
  <c r="D22" i="1"/>
  <c r="B22" i="1"/>
  <c r="E21" i="1"/>
  <c r="D21" i="1"/>
  <c r="B21" i="1"/>
  <c r="E20" i="1"/>
  <c r="D20" i="1"/>
  <c r="F20" i="1" s="1"/>
  <c r="B20" i="1"/>
  <c r="E19" i="1"/>
  <c r="D19" i="1"/>
  <c r="B19" i="1"/>
  <c r="E18" i="1"/>
  <c r="D18" i="1"/>
  <c r="F18" i="1" s="1"/>
  <c r="B18" i="1"/>
  <c r="E17" i="1"/>
  <c r="D17" i="1"/>
  <c r="B17" i="1"/>
  <c r="E16" i="1"/>
  <c r="D16" i="1"/>
  <c r="B16" i="1"/>
  <c r="E15" i="1"/>
  <c r="D15" i="1"/>
  <c r="B15" i="1"/>
  <c r="E14" i="1"/>
  <c r="D14" i="1"/>
  <c r="B14" i="1"/>
  <c r="E13" i="1"/>
  <c r="D13" i="1"/>
  <c r="B13" i="1"/>
  <c r="E12" i="1"/>
  <c r="D12" i="1"/>
  <c r="B12" i="1"/>
  <c r="E11" i="1"/>
  <c r="D11" i="1"/>
  <c r="B11" i="1"/>
  <c r="E10" i="1"/>
  <c r="D10" i="1"/>
  <c r="F10" i="1" s="1"/>
  <c r="B10" i="1"/>
  <c r="E9" i="1"/>
  <c r="D9" i="1"/>
  <c r="B9" i="1"/>
  <c r="E8" i="1"/>
  <c r="D8" i="1"/>
  <c r="B8" i="1"/>
  <c r="E7" i="1"/>
  <c r="D7" i="1"/>
  <c r="B7" i="1"/>
  <c r="E6" i="1"/>
  <c r="F6" i="1" s="1"/>
  <c r="B6" i="1"/>
  <c r="E5" i="1"/>
  <c r="D5" i="1"/>
  <c r="B5" i="1"/>
  <c r="E4" i="1"/>
  <c r="F4" i="1" s="1"/>
  <c r="D4" i="1"/>
  <c r="B4" i="1"/>
  <c r="E3" i="1"/>
  <c r="B3" i="1"/>
  <c r="B13" i="4" a="1"/>
  <c r="B13" i="4" s="1"/>
  <c r="B14" i="4" s="1" a="1"/>
  <c r="B14" i="4" s="1"/>
  <c r="B19" i="4" s="1" a="1"/>
  <c r="B19" i="4" s="1"/>
  <c r="J11" i="3" a="1"/>
  <c r="J11" i="3" s="1"/>
  <c r="F11" i="3" s="1"/>
  <c r="F12" i="3" s="1" a="1"/>
  <c r="F12" i="3" s="1"/>
  <c r="F7" i="3"/>
  <c r="B7" i="3"/>
  <c r="J14" i="2" a="1"/>
  <c r="J14" i="2" s="1"/>
  <c r="J12" i="2" a="1"/>
  <c r="J12" i="2" s="1"/>
  <c r="J13" i="2" s="1"/>
  <c r="F8" i="2"/>
  <c r="B8" i="2"/>
  <c r="F7" i="2"/>
  <c r="B7" i="2"/>
  <c r="N6" i="1"/>
  <c r="H3" i="1"/>
  <c r="F23" i="1" l="1"/>
  <c r="C3" i="1"/>
  <c r="F14" i="1"/>
  <c r="F7" i="1"/>
  <c r="F12" i="1"/>
  <c r="F26" i="1"/>
  <c r="F22" i="1"/>
  <c r="C4" i="1"/>
  <c r="F27" i="1"/>
  <c r="C27" i="1"/>
  <c r="C19" i="1"/>
  <c r="C11" i="1"/>
  <c r="G11" i="1" s="1" a="1"/>
  <c r="G11" i="1" s="1"/>
  <c r="C26" i="1"/>
  <c r="G26" i="1" s="1" a="1"/>
  <c r="G26" i="1" s="1"/>
  <c r="C18" i="1"/>
  <c r="C10" i="1"/>
  <c r="G10" i="1" s="1" a="1"/>
  <c r="G10" i="1" s="1"/>
  <c r="C9" i="1"/>
  <c r="G9" i="1" s="1" a="1"/>
  <c r="G9" i="1" s="1"/>
  <c r="C32" i="1"/>
  <c r="G32" i="1" s="1" a="1"/>
  <c r="G32" i="1" s="1"/>
  <c r="C24" i="1"/>
  <c r="C16" i="1"/>
  <c r="C8" i="1"/>
  <c r="G3" i="1" a="1"/>
  <c r="G3" i="1" s="1"/>
  <c r="C25" i="1"/>
  <c r="G25" i="1" s="1" a="1"/>
  <c r="G25" i="1" s="1"/>
  <c r="C17" i="1"/>
  <c r="G17" i="1" s="1" a="1"/>
  <c r="G17" i="1" s="1"/>
  <c r="C31" i="1"/>
  <c r="G31" i="1" s="1" a="1"/>
  <c r="G31" i="1" s="1"/>
  <c r="C23" i="1"/>
  <c r="C15" i="1"/>
  <c r="C7" i="1"/>
  <c r="G7" i="1" a="1"/>
  <c r="G7" i="1" s="1"/>
  <c r="C30" i="1"/>
  <c r="G30" i="1" s="1" a="1"/>
  <c r="G30" i="1" s="1"/>
  <c r="C22" i="1"/>
  <c r="C14" i="1"/>
  <c r="G14" i="1" s="1" a="1"/>
  <c r="G14" i="1" s="1"/>
  <c r="C6" i="1"/>
  <c r="G6" i="1" s="1" a="1"/>
  <c r="G6" i="1" s="1"/>
  <c r="C5" i="1"/>
  <c r="G5" i="1" s="1" a="1"/>
  <c r="G5" i="1" s="1"/>
  <c r="C29" i="1"/>
  <c r="C21" i="1"/>
  <c r="G21" i="1" s="1" a="1"/>
  <c r="G21" i="1" s="1"/>
  <c r="C13" i="1"/>
  <c r="C28" i="1"/>
  <c r="G28" i="1" s="1" a="1"/>
  <c r="G28" i="1" s="1"/>
  <c r="C20" i="1"/>
  <c r="G20" i="1" s="1" a="1"/>
  <c r="G20" i="1" s="1"/>
  <c r="C12" i="1"/>
  <c r="G12" i="1" s="1" a="1"/>
  <c r="G12" i="1" s="1"/>
  <c r="G15" i="1" a="1"/>
  <c r="G15" i="1" s="1"/>
  <c r="G23" i="1" a="1"/>
  <c r="G23" i="1" s="1"/>
  <c r="F30" i="1"/>
  <c r="G16" i="1" a="1"/>
  <c r="G16" i="1" s="1"/>
  <c r="F21" i="1"/>
  <c r="F28" i="1"/>
  <c r="G22" i="1" a="1"/>
  <c r="G22" i="1" s="1"/>
  <c r="F13" i="1"/>
  <c r="G19" i="1" a="1"/>
  <c r="G19" i="1" s="1"/>
  <c r="F5" i="1"/>
  <c r="F3" i="1"/>
  <c r="G27" i="1" a="1"/>
  <c r="G27" i="1" s="1"/>
  <c r="F15" i="1"/>
  <c r="G8" i="1" a="1"/>
  <c r="G8" i="1" s="1"/>
  <c r="G18" i="1" a="1"/>
  <c r="G18" i="1" s="1"/>
  <c r="G24" i="1" a="1"/>
  <c r="G24" i="1" s="1"/>
  <c r="G29" i="1" a="1"/>
  <c r="G29" i="1" s="1"/>
  <c r="F29" i="1"/>
  <c r="F11" i="1"/>
  <c r="F19" i="1"/>
  <c r="F9" i="1"/>
  <c r="F17" i="1"/>
  <c r="F25" i="1"/>
  <c r="F8" i="1"/>
  <c r="G13" i="1" a="1"/>
  <c r="G13" i="1" s="1"/>
  <c r="F16" i="1"/>
  <c r="F24" i="1"/>
  <c r="F32" i="1"/>
  <c r="G4" i="1" a="1"/>
  <c r="G4" i="1" s="1"/>
  <c r="F31" i="1"/>
  <c r="B18" i="4" a="1"/>
  <c r="B18" i="4" s="1"/>
  <c r="B17" i="4" a="1"/>
  <c r="B17" i="4" s="1"/>
  <c r="B7" i="5" s="1"/>
  <c r="B16" i="4" a="1"/>
  <c r="B16" i="4" s="1"/>
  <c r="B6" i="5" s="1"/>
  <c r="B15" i="4" a="1"/>
  <c r="B15" i="4" s="1"/>
  <c r="B5" i="5" s="1"/>
  <c r="B11" i="3"/>
  <c r="B12" i="3" s="1" a="1"/>
  <c r="B12" i="3" s="1"/>
  <c r="J12" i="3" s="1"/>
  <c r="F12" i="2"/>
  <c r="F13" i="2" s="1" a="1"/>
  <c r="F13" i="2" s="1"/>
  <c r="B12" i="2"/>
  <c r="B13" i="2" s="1" a="1"/>
  <c r="B13" i="2" s="1"/>
  <c r="J8" i="1" l="1"/>
  <c r="J9" i="1" s="1" a="1"/>
  <c r="J9" i="1" s="1"/>
  <c r="B20" i="5" s="1"/>
  <c r="J17" i="3" a="1"/>
  <c r="J17" i="3" s="1"/>
  <c r="J16" i="3" a="1"/>
  <c r="J16" i="3" s="1"/>
  <c r="J15" i="3" a="1"/>
  <c r="J15" i="3" s="1"/>
  <c r="B12" i="5" s="1"/>
  <c r="J13" i="3" a="1"/>
  <c r="J13" i="3" s="1"/>
  <c r="B10" i="5" s="1"/>
  <c r="J14" i="3" a="1"/>
  <c r="J14" i="3" s="1"/>
  <c r="B11" i="5" s="1"/>
  <c r="J15" i="2"/>
  <c r="J10" i="1" l="1" a="1"/>
  <c r="J10" i="1" s="1"/>
  <c r="B21" i="5" s="1"/>
  <c r="J11" i="1" a="1"/>
  <c r="J11" i="1" s="1"/>
  <c r="B22" i="5" s="1"/>
  <c r="J12" i="1" a="1"/>
  <c r="J12" i="1" s="1"/>
  <c r="J13" i="1" a="1"/>
  <c r="J13" i="1" s="1"/>
  <c r="J18" i="2" a="1"/>
  <c r="J18" i="2" s="1"/>
  <c r="B17" i="5" s="1"/>
  <c r="J20" i="2" a="1"/>
  <c r="J20" i="2" s="1"/>
  <c r="J19" i="2" a="1"/>
  <c r="J19" i="2" s="1"/>
  <c r="J16" i="2" a="1"/>
  <c r="J16" i="2" s="1"/>
  <c r="B15" i="5" s="1"/>
  <c r="J17" i="2" a="1"/>
  <c r="J17" i="2" s="1"/>
  <c r="B16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<sst xmlns="http://schemas.openxmlformats.org/spreadsheetml/2006/main" count="158" uniqueCount="103">
  <si>
    <t>Ballpark Factor</t>
  </si>
  <si>
    <t>Ballpark</t>
  </si>
  <si>
    <t>Park Factor</t>
  </si>
  <si>
    <t>Expected HR/PA</t>
  </si>
  <si>
    <t># of HR's</t>
  </si>
  <si>
    <t>NYY 2025 Season</t>
  </si>
  <si>
    <t>Coors Field</t>
  </si>
  <si>
    <t>Expected PA's</t>
  </si>
  <si>
    <t>per game</t>
  </si>
  <si>
    <t>2025 Overall Stats</t>
  </si>
  <si>
    <t>Fenway Park</t>
  </si>
  <si>
    <t>HR</t>
  </si>
  <si>
    <t>Chase Field</t>
  </si>
  <si>
    <t>PA</t>
  </si>
  <si>
    <t>Great American Ball Park</t>
  </si>
  <si>
    <t>HR/PA</t>
  </si>
  <si>
    <t>Kauffman Stadium</t>
  </si>
  <si>
    <t>Totals</t>
  </si>
  <si>
    <t>loanDepot park</t>
  </si>
  <si>
    <t>Total HR's</t>
  </si>
  <si>
    <t>Target Field</t>
  </si>
  <si>
    <t>Mean HR's</t>
  </si>
  <si>
    <t>Truist Park</t>
  </si>
  <si>
    <t xml:space="preserve">Prob of &gt;50 </t>
  </si>
  <si>
    <t>Angel Stadium</t>
  </si>
  <si>
    <t>Prob of &gt;40</t>
  </si>
  <si>
    <t>Nationals Park</t>
  </si>
  <si>
    <t>Yankee Stadium</t>
  </si>
  <si>
    <t>PNC Park</t>
  </si>
  <si>
    <t>Busch Stadium</t>
  </si>
  <si>
    <t>Citizens Bank Park</t>
  </si>
  <si>
    <t>`</t>
  </si>
  <si>
    <t>Dodger Stadium</t>
  </si>
  <si>
    <t>Daikin Park</t>
  </si>
  <si>
    <t>Globe Life Field</t>
  </si>
  <si>
    <t>Oriole Park at Camden Yards</t>
  </si>
  <si>
    <t>Rogers Centre</t>
  </si>
  <si>
    <t>Petco Park</t>
  </si>
  <si>
    <t>Comerica Park</t>
  </si>
  <si>
    <t>Rate Field</t>
  </si>
  <si>
    <t>Citi Field</t>
  </si>
  <si>
    <t>Progressive Field</t>
  </si>
  <si>
    <t>American Family Field</t>
  </si>
  <si>
    <t>Oracle Park</t>
  </si>
  <si>
    <t>Wrigley Field</t>
  </si>
  <si>
    <t>T-Mobile Park</t>
  </si>
  <si>
    <t>George M. Steinbrenner Field</t>
  </si>
  <si>
    <t>Sutter Health Park</t>
  </si>
  <si>
    <t>LHP vs RHP</t>
  </si>
  <si>
    <t>* Through 26 games</t>
  </si>
  <si>
    <t>2025 vs LHP</t>
  </si>
  <si>
    <t>2025 vs RHP</t>
  </si>
  <si>
    <t>Judge faces roughly 3/4 right handed pitchers, but we'll use a uniform range between 70 and 80%</t>
  </si>
  <si>
    <t>% Total PA</t>
  </si>
  <si>
    <t>LHP</t>
  </si>
  <si>
    <t>RHP</t>
  </si>
  <si>
    <t>Total</t>
  </si>
  <si>
    <t>% RHP</t>
  </si>
  <si>
    <t>% LHP</t>
  </si>
  <si>
    <t>Mean HR</t>
  </si>
  <si>
    <t>Prob &gt; 50 HR's</t>
  </si>
  <si>
    <t>Prob &gt; 40 HR's</t>
  </si>
  <si>
    <t>Home vs. Away</t>
  </si>
  <si>
    <t>2025 Home Stats</t>
  </si>
  <si>
    <t>2025 Away Stats</t>
  </si>
  <si>
    <t>Each MLB team plays 81 home games and 81 away games; exactly half home and half away.</t>
  </si>
  <si>
    <t>We can assume half of PA's are home and half are away</t>
  </si>
  <si>
    <t>Home</t>
  </si>
  <si>
    <t>Away</t>
  </si>
  <si>
    <t>If Judge plays a full season(&gt;145 games), he is likely to get 600-700 plate appearances</t>
  </si>
  <si>
    <t>Simple</t>
  </si>
  <si>
    <t>Plate Appearances</t>
  </si>
  <si>
    <t>2025 Totals</t>
  </si>
  <si>
    <t>Simple Totals</t>
  </si>
  <si>
    <t>Home/Away Totals</t>
  </si>
  <si>
    <t>LHP/RHP Totals</t>
  </si>
  <si>
    <t>Ballpark Factor Totals</t>
  </si>
  <si>
    <t>Uniform distribution of PA's between 600 and 700, to estimate a full season of PA's, but can also account for some time missed for injuries, etc.</t>
  </si>
  <si>
    <t>Binomial Distribution to estimate the number of HR's in a season</t>
  </si>
  <si>
    <t>Breaks up Judge's HR/PA rate by Home or Away games.</t>
  </si>
  <si>
    <t>Uniform distribution of PA's between 600 and 700, then divided by two from Home and Away.</t>
  </si>
  <si>
    <t>Binomial distribution for the number of HR's home and away.</t>
  </si>
  <si>
    <t>Breaks up HR/PA rate by LHP or RHP.</t>
  </si>
  <si>
    <t>Uniform distribution of PA's between 600 and 700, 25% of which are against LHP.</t>
  </si>
  <si>
    <t>Binomial distribution to estimate the number of HR's off of LHP and RHP.</t>
  </si>
  <si>
    <t>Breaks down the NYY 2025 schedule by Ballpark, manipulates Judge's HR/PA rate by Baseball Savant's Ballpark Factor.</t>
  </si>
  <si>
    <t>Uses Judge's average of 4.45 PA/G to estimate number of PA's at each ballpark.</t>
  </si>
  <si>
    <t>Binomial distribution to estimate number of HR's at each ballpark.</t>
  </si>
  <si>
    <t>* The Tampa Bay Rays and Athletics are playing at minor league parks that have limited data to create a ballpark factor. The Rays are in the same division as the Yankees, thus this is a slight inconsistency here.</t>
  </si>
  <si>
    <t>Summary of Analyses</t>
  </si>
  <si>
    <t>Lower 95% CI</t>
  </si>
  <si>
    <t>Upper 95% CI</t>
  </si>
  <si>
    <t># of Games ('24)</t>
  </si>
  <si>
    <t># of Games ('25)</t>
  </si>
  <si>
    <t>∆G</t>
  </si>
  <si>
    <t>* Adjusted so HR/PA is the average at Yankee Stadium</t>
  </si>
  <si>
    <t>Notice how there are more games being played in the top half of the Ballpark Factor list in 2025 compared to 2024 (∆G column)</t>
  </si>
  <si>
    <t xml:space="preserve">Seems like teams are afraid of putting a LHP on the mound against Judge. </t>
  </si>
  <si>
    <t>With Judge being the best hitter in baseball, teams are going to put up their best strategy against him.</t>
  </si>
  <si>
    <t>* Through 33 games</t>
  </si>
  <si>
    <t>Uses Judge's 2025 HR/PA rate as a probability.</t>
  </si>
  <si>
    <t>* These numbers are through 33 games, should be taken lightly</t>
  </si>
  <si>
    <t>* Through 33 games (5/4)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</si>
</sst>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3" fillId="0" borderId="4" xfId="0" applyFont="1" applyBorder="1"/>
    <xf numFmtId="0" fontId="4" fillId="0" borderId="0" xfId="0" applyFont="1"/>
    <xf numFmtId="0" fontId="3" fillId="0" borderId="10" xfId="0" applyFont="1" applyBorder="1"/>
    <xf numFmtId="0" fontId="3" fillId="0" borderId="11" xfId="0" applyFont="1" applyBorder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0" fontId="3" fillId="0" borderId="0" xfId="0" applyNumberFormat="1" applyFont="1"/>
    <xf numFmtId="0" fontId="3" fillId="0" borderId="12" xfId="0" applyFont="1" applyBorder="1"/>
    <xf numFmtId="10" fontId="3" fillId="0" borderId="13" xfId="0" applyNumberFormat="1" applyFont="1" applyBorder="1"/>
    <xf numFmtId="0" fontId="3" fillId="2" borderId="10" xfId="0" applyFont="1" applyFill="1" applyBorder="1"/>
    <xf numFmtId="0" fontId="4" fillId="0" borderId="0" xfId="0" applyFont="1" applyAlignment="1">
      <alignment horizontal="center"/>
    </xf>
    <xf numFmtId="9" fontId="3" fillId="0" borderId="11" xfId="0" applyNumberFormat="1" applyFont="1" applyBorder="1"/>
    <xf numFmtId="164" fontId="3" fillId="0" borderId="4" xfId="1" applyNumberFormat="1" applyFont="1" applyBorder="1"/>
    <xf numFmtId="164" fontId="3" fillId="0" borderId="10" xfId="1" applyNumberFormat="1" applyFont="1" applyBorder="1"/>
    <xf numFmtId="10" fontId="3" fillId="0" borderId="10" xfId="0" applyNumberFormat="1" applyFont="1" applyBorder="1"/>
    <xf numFmtId="10" fontId="3" fillId="0" borderId="12" xfId="0" applyNumberFormat="1" applyFont="1" applyBorder="1"/>
    <xf numFmtId="0" fontId="3" fillId="3" borderId="10" xfId="0" applyFont="1" applyFill="1" applyBorder="1"/>
    <xf numFmtId="10" fontId="3" fillId="0" borderId="10" xfId="1" applyNumberFormat="1" applyFont="1" applyBorder="1"/>
    <xf numFmtId="9" fontId="3" fillId="0" borderId="0" xfId="0" applyNumberFormat="1" applyFont="1"/>
    <xf numFmtId="10" fontId="3" fillId="0" borderId="12" xfId="1" applyNumberFormat="1" applyFont="1" applyBorder="1"/>
    <xf numFmtId="10" fontId="0" fillId="0" borderId="10" xfId="1" applyNumberFormat="1" applyFont="1" applyFill="1" applyBorder="1"/>
    <xf numFmtId="10" fontId="0" fillId="0" borderId="12" xfId="1" applyNumberFormat="1" applyFont="1" applyFill="1" applyBorder="1"/>
    <xf numFmtId="0" fontId="0" fillId="0" borderId="0" xfId="0" applyAlignment="1">
      <alignment wrapText="1"/>
    </xf>
    <xf numFmtId="0" fontId="0" fillId="0" borderId="5" xfId="0" applyBorder="1"/>
    <xf numFmtId="1" fontId="0" fillId="0" borderId="4" xfId="0" applyNumberForma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0" fillId="0" borderId="14" xfId="0" applyBorder="1"/>
    <xf numFmtId="10" fontId="0" fillId="0" borderId="12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10" xfId="0" applyBorder="1"/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7" fillId="0" borderId="6" xfId="2" applyFont="1" applyBorder="1"/>
    <xf numFmtId="0" fontId="0" fillId="0" borderId="4" xfId="0" applyBorder="1"/>
    <xf numFmtId="0" fontId="7" fillId="0" borderId="5" xfId="2" applyFont="1" applyBorder="1"/>
    <xf numFmtId="0" fontId="7" fillId="0" borderId="14" xfId="2" applyFont="1" applyBorder="1"/>
    <xf numFmtId="0" fontId="0" fillId="0" borderId="12" xfId="0" applyBorder="1"/>
    <xf numFmtId="0" fontId="0" fillId="0" borderId="1" xfId="0" applyBorder="1"/>
    <xf numFmtId="0" fontId="0" fillId="0" borderId="7" xfId="0" applyBorder="1"/>
    <xf numFmtId="0" fontId="0" fillId="0" borderId="3" xfId="0" applyBorder="1"/>
    <xf numFmtId="1" fontId="0" fillId="0" borderId="4" xfId="0" applyNumberFormat="1" applyBorder="1"/>
    <xf numFmtId="0" fontId="0" fillId="3" borderId="10" xfId="0" applyFill="1" applyBorder="1"/>
    <xf numFmtId="1" fontId="0" fillId="3" borderId="10" xfId="0" applyNumberFormat="1" applyFill="1" applyBorder="1"/>
    <xf numFmtId="10" fontId="0" fillId="0" borderId="10" xfId="1" applyNumberFormat="1" applyFont="1" applyBorder="1"/>
    <xf numFmtId="10" fontId="0" fillId="0" borderId="12" xfId="1" applyNumberFormat="1" applyFont="1" applyBorder="1"/>
    <xf numFmtId="0" fontId="1" fillId="0" borderId="6" xfId="2" applyFont="1" applyBorder="1" applyAlignment="1">
      <alignment horizontal="center" vertical="center"/>
    </xf>
    <xf numFmtId="10" fontId="1" fillId="0" borderId="4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10" fontId="1" fillId="0" borderId="10" xfId="1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10" fontId="1" fillId="0" borderId="12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rkerjackson/Downloads/24%20HR%20workbook.xlsx" TargetMode="External"/><Relationship Id="rId1" Type="http://schemas.openxmlformats.org/officeDocument/2006/relationships/externalLinkPath" Target="24%20HR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24 Simple"/>
      <sheetName val="24 Home Away"/>
      <sheetName val="24 LHP RHP"/>
      <sheetName val="24 Ballpark Factor"/>
      <sheetName val="nyy 2025 schedule"/>
      <sheetName val="nyy 2024 schedule"/>
      <sheetName val="2024 judge game log"/>
      <sheetName val="ballpark factors raw"/>
      <sheetName val="top player stats raw"/>
    </sheetNames>
    <sheetDataSet>
      <sheetData sheetId="0"/>
      <sheetData sheetId="1"/>
      <sheetData sheetId="2"/>
      <sheetData sheetId="3"/>
      <sheetData sheetId="4">
        <row r="3">
          <cell r="A3" t="str">
            <v>Sutter Health Park</v>
          </cell>
        </row>
        <row r="4">
          <cell r="A4" t="str">
            <v>Coors Field</v>
          </cell>
        </row>
        <row r="5">
          <cell r="A5" t="str">
            <v>Fenway Park</v>
          </cell>
        </row>
        <row r="6">
          <cell r="A6" t="str">
            <v>George M. Steinbrenner Field</v>
          </cell>
        </row>
        <row r="7">
          <cell r="A7" t="str">
            <v>Chase Field</v>
          </cell>
        </row>
        <row r="8">
          <cell r="A8" t="str">
            <v>Great American Ball Park</v>
          </cell>
        </row>
        <row r="9">
          <cell r="A9" t="str">
            <v>Kauffman Stadium</v>
          </cell>
        </row>
        <row r="10">
          <cell r="A10" t="str">
            <v>loanDepot park</v>
          </cell>
        </row>
        <row r="11">
          <cell r="A11" t="str">
            <v>Target Field</v>
          </cell>
        </row>
        <row r="12">
          <cell r="A12" t="str">
            <v>Truist Park</v>
          </cell>
        </row>
        <row r="13">
          <cell r="A13" t="str">
            <v>Angel Stadium</v>
          </cell>
        </row>
        <row r="14">
          <cell r="A14" t="str">
            <v>Nationals Park</v>
          </cell>
        </row>
        <row r="15">
          <cell r="A15" t="str">
            <v>Yankee Stadium</v>
          </cell>
        </row>
        <row r="16">
          <cell r="A16" t="str">
            <v>PNC Park</v>
          </cell>
        </row>
        <row r="17">
          <cell r="A17" t="str">
            <v>Busch Stadium</v>
          </cell>
        </row>
        <row r="18">
          <cell r="A18" t="str">
            <v>Citizens Bank Park</v>
          </cell>
        </row>
        <row r="19">
          <cell r="A19" t="str">
            <v>Dodger Stadium</v>
          </cell>
        </row>
        <row r="20">
          <cell r="A20" t="str">
            <v>Daikin Park</v>
          </cell>
        </row>
        <row r="21">
          <cell r="A21" t="str">
            <v>Globe Life Field</v>
          </cell>
        </row>
        <row r="22">
          <cell r="A22" t="str">
            <v>Oriole Park at Camden Yards</v>
          </cell>
        </row>
        <row r="23">
          <cell r="A23" t="str">
            <v>Rogers Centre</v>
          </cell>
        </row>
        <row r="24">
          <cell r="A24" t="str">
            <v>Petco Park</v>
          </cell>
        </row>
        <row r="25">
          <cell r="A25" t="str">
            <v>Comerica Park</v>
          </cell>
        </row>
        <row r="26">
          <cell r="A26" t="str">
            <v>Rate Field</v>
          </cell>
        </row>
        <row r="27">
          <cell r="A27" t="str">
            <v>Citi Field</v>
          </cell>
        </row>
        <row r="28">
          <cell r="A28" t="str">
            <v>Progressive Field</v>
          </cell>
        </row>
        <row r="29">
          <cell r="A29" t="str">
            <v>American Family Field</v>
          </cell>
        </row>
        <row r="30">
          <cell r="A30" t="str">
            <v>Oracle Park</v>
          </cell>
        </row>
        <row r="31">
          <cell r="A31" t="str">
            <v>Wrigley Field</v>
          </cell>
        </row>
        <row r="32">
          <cell r="A32" t="str">
            <v>T-Mobile Park</v>
          </cell>
        </row>
      </sheetData>
      <sheetData sheetId="5">
        <row r="2">
          <cell r="F2" t="str">
            <v>Yankee Stadium</v>
          </cell>
        </row>
        <row r="3">
          <cell r="F3" t="str">
            <v>Yankee Stadium</v>
          </cell>
        </row>
        <row r="4">
          <cell r="F4" t="str">
            <v>Yankee Stadium</v>
          </cell>
        </row>
        <row r="5">
          <cell r="F5" t="str">
            <v>Yankee Stadium</v>
          </cell>
        </row>
        <row r="6">
          <cell r="F6" t="str">
            <v>Yankee Stadium</v>
          </cell>
        </row>
        <row r="7">
          <cell r="F7" t="str">
            <v>Yankee Stadium</v>
          </cell>
        </row>
        <row r="8">
          <cell r="F8" t="str">
            <v>PNC Park</v>
          </cell>
        </row>
        <row r="9">
          <cell r="F9" t="str">
            <v>PNC Park</v>
          </cell>
        </row>
        <row r="10">
          <cell r="F10" t="str">
            <v>PNC Park</v>
          </cell>
        </row>
        <row r="11">
          <cell r="F11" t="str">
            <v>Comerica Park</v>
          </cell>
        </row>
        <row r="12">
          <cell r="F12" t="str">
            <v>Comerica Park</v>
          </cell>
        </row>
        <row r="13">
          <cell r="F13" t="str">
            <v>Comerica Park</v>
          </cell>
        </row>
        <row r="14">
          <cell r="F14" t="str">
            <v>Yankee Stadium</v>
          </cell>
        </row>
        <row r="15">
          <cell r="F15" t="str">
            <v>Yankee Stadium</v>
          </cell>
        </row>
        <row r="16">
          <cell r="F16" t="str">
            <v>Yankee Stadium</v>
          </cell>
        </row>
        <row r="17">
          <cell r="F17" t="str">
            <v>Yankee Stadium</v>
          </cell>
        </row>
        <row r="18">
          <cell r="F18" t="str">
            <v>Yankee Stadium</v>
          </cell>
        </row>
        <row r="19">
          <cell r="F19" t="str">
            <v>Yankee Stadium</v>
          </cell>
        </row>
        <row r="20">
          <cell r="F20" t="str">
            <v>George M. Steinbrenner Field</v>
          </cell>
        </row>
        <row r="21">
          <cell r="F21" t="str">
            <v>George M. Steinbrenner Field</v>
          </cell>
        </row>
        <row r="22">
          <cell r="F22" t="str">
            <v>George M. Steinbrenner Field</v>
          </cell>
        </row>
        <row r="23">
          <cell r="F23" t="str">
            <v>George M. Steinbrenner Field</v>
          </cell>
        </row>
        <row r="24">
          <cell r="F24" t="str">
            <v>Progressive Field</v>
          </cell>
        </row>
        <row r="25">
          <cell r="F25" t="str">
            <v>Progressive Field</v>
          </cell>
        </row>
        <row r="26">
          <cell r="F26" t="str">
            <v>Progressive Field</v>
          </cell>
        </row>
        <row r="27">
          <cell r="F27" t="str">
            <v>Yankee Stadium</v>
          </cell>
        </row>
        <row r="28">
          <cell r="F28" t="str">
            <v>Yankee Stadium</v>
          </cell>
        </row>
        <row r="29">
          <cell r="F29" t="str">
            <v>Yankee Stadium</v>
          </cell>
        </row>
        <row r="30">
          <cell r="F30" t="str">
            <v>Oriole Park at Camden Yards</v>
          </cell>
        </row>
        <row r="31">
          <cell r="F31" t="str">
            <v>Oriole Park at Camden Yards</v>
          </cell>
        </row>
        <row r="32">
          <cell r="F32" t="str">
            <v>Oriole Park at Camden Yards</v>
          </cell>
        </row>
        <row r="33">
          <cell r="F33" t="str">
            <v>Yankee Stadium</v>
          </cell>
        </row>
        <row r="34">
          <cell r="F34" t="str">
            <v>Yankee Stadium</v>
          </cell>
        </row>
        <row r="35">
          <cell r="F35" t="str">
            <v>Yankee Stadium</v>
          </cell>
        </row>
        <row r="36">
          <cell r="F36" t="str">
            <v>Yankee Stadium</v>
          </cell>
        </row>
        <row r="37">
          <cell r="F37" t="str">
            <v>Yankee Stadium</v>
          </cell>
        </row>
        <row r="38">
          <cell r="F38" t="str">
            <v>Yankee Stadium</v>
          </cell>
        </row>
        <row r="39">
          <cell r="F39" t="str">
            <v>Sutter Health Park</v>
          </cell>
        </row>
        <row r="40">
          <cell r="F40" t="str">
            <v>Sutter Health Park</v>
          </cell>
        </row>
        <row r="41">
          <cell r="F41" t="str">
            <v>Sutter Health Park</v>
          </cell>
        </row>
        <row r="42">
          <cell r="F42" t="str">
            <v>T-Mobile Park</v>
          </cell>
        </row>
        <row r="43">
          <cell r="F43" t="str">
            <v>T-Mobile Park</v>
          </cell>
        </row>
        <row r="44">
          <cell r="F44" t="str">
            <v>T-Mobile Park</v>
          </cell>
        </row>
        <row r="45">
          <cell r="F45" t="str">
            <v>Yankee Stadium</v>
          </cell>
        </row>
        <row r="46">
          <cell r="F46" t="str">
            <v>Yankee Stadium</v>
          </cell>
        </row>
        <row r="47">
          <cell r="F47" t="str">
            <v>Yankee Stadium</v>
          </cell>
        </row>
        <row r="48">
          <cell r="F48" t="str">
            <v>Yankee Stadium</v>
          </cell>
        </row>
        <row r="49">
          <cell r="F49" t="str">
            <v>Yankee Stadium</v>
          </cell>
        </row>
        <row r="50">
          <cell r="F50" t="str">
            <v>Yankee Stadium</v>
          </cell>
        </row>
        <row r="51">
          <cell r="F51" t="str">
            <v>Coors Field</v>
          </cell>
        </row>
        <row r="52">
          <cell r="F52" t="str">
            <v>Coors Field</v>
          </cell>
        </row>
        <row r="53">
          <cell r="F53" t="str">
            <v>Coors Field</v>
          </cell>
        </row>
        <row r="54">
          <cell r="F54" t="str">
            <v>Angel Stadium</v>
          </cell>
        </row>
        <row r="55">
          <cell r="F55" t="str">
            <v>Angel Stadium</v>
          </cell>
        </row>
        <row r="56">
          <cell r="F56" t="str">
            <v>Angel Stadium</v>
          </cell>
        </row>
        <row r="57">
          <cell r="F57" t="str">
            <v>Dodger Stadium</v>
          </cell>
        </row>
        <row r="58">
          <cell r="F58" t="str">
            <v>Dodger Stadium</v>
          </cell>
        </row>
        <row r="59">
          <cell r="F59" t="str">
            <v>Dodger Stadium</v>
          </cell>
        </row>
        <row r="60">
          <cell r="F60" t="str">
            <v>Yankee Stadium</v>
          </cell>
        </row>
        <row r="61">
          <cell r="F61" t="str">
            <v>Yankee Stadium</v>
          </cell>
        </row>
        <row r="62">
          <cell r="F62" t="str">
            <v>Yankee Stadium</v>
          </cell>
        </row>
        <row r="63">
          <cell r="F63" t="str">
            <v>Yankee Stadium</v>
          </cell>
        </row>
        <row r="64">
          <cell r="F64" t="str">
            <v>Yankee Stadium</v>
          </cell>
        </row>
        <row r="65">
          <cell r="F65" t="str">
            <v>Yankee Stadium</v>
          </cell>
        </row>
        <row r="66">
          <cell r="F66" t="str">
            <v>Kauffman Stadium</v>
          </cell>
        </row>
        <row r="67">
          <cell r="F67" t="str">
            <v>Kauffman Stadium</v>
          </cell>
        </row>
        <row r="68">
          <cell r="F68" t="str">
            <v>Kauffman Stadium</v>
          </cell>
        </row>
        <row r="69">
          <cell r="F69" t="str">
            <v>Fenway Park</v>
          </cell>
        </row>
        <row r="70">
          <cell r="F70" t="str">
            <v>Fenway Park</v>
          </cell>
        </row>
        <row r="71">
          <cell r="F71" t="str">
            <v>Fenway Park</v>
          </cell>
        </row>
        <row r="72">
          <cell r="F72" t="str">
            <v>Yankee Stadium</v>
          </cell>
        </row>
        <row r="73">
          <cell r="F73" t="str">
            <v>Yankee Stadium</v>
          </cell>
        </row>
        <row r="74">
          <cell r="F74" t="str">
            <v>Yankee Stadium</v>
          </cell>
        </row>
        <row r="75">
          <cell r="F75" t="str">
            <v>Yankee Stadium</v>
          </cell>
        </row>
        <row r="76">
          <cell r="F76" t="str">
            <v>Yankee Stadium</v>
          </cell>
        </row>
        <row r="77">
          <cell r="F77" t="str">
            <v>Yankee Stadium</v>
          </cell>
        </row>
        <row r="78">
          <cell r="F78" t="str">
            <v>Yankee Stadium</v>
          </cell>
        </row>
        <row r="79">
          <cell r="F79" t="str">
            <v>Great American Ball Park</v>
          </cell>
        </row>
        <row r="80">
          <cell r="F80" t="str">
            <v>Great American Ball Park</v>
          </cell>
        </row>
        <row r="81">
          <cell r="F81" t="str">
            <v>Great American Ball Park</v>
          </cell>
        </row>
        <row r="82">
          <cell r="F82" t="str">
            <v>Yankee Stadium</v>
          </cell>
        </row>
        <row r="83">
          <cell r="F83" t="str">
            <v>Yankee Stadium</v>
          </cell>
        </row>
        <row r="84">
          <cell r="F84" t="str">
            <v>Yankee Stadium</v>
          </cell>
        </row>
        <row r="85">
          <cell r="F85" t="str">
            <v>Rogers Centre</v>
          </cell>
        </row>
        <row r="86">
          <cell r="F86" t="str">
            <v>Rogers Centre</v>
          </cell>
        </row>
        <row r="87">
          <cell r="F87" t="str">
            <v>Rogers Centre</v>
          </cell>
        </row>
        <row r="88">
          <cell r="F88" t="str">
            <v>Rogers Centre</v>
          </cell>
        </row>
        <row r="89">
          <cell r="F89" t="str">
            <v>Citi Field</v>
          </cell>
        </row>
        <row r="90">
          <cell r="F90" t="str">
            <v>Citi Field</v>
          </cell>
        </row>
        <row r="91">
          <cell r="F91" t="str">
            <v>Citi Field</v>
          </cell>
        </row>
        <row r="92">
          <cell r="F92" t="str">
            <v>Yankee Stadium</v>
          </cell>
        </row>
        <row r="93">
          <cell r="F93" t="str">
            <v>Yankee Stadium</v>
          </cell>
        </row>
        <row r="94">
          <cell r="F94" t="str">
            <v>Yankee Stadium</v>
          </cell>
        </row>
        <row r="95">
          <cell r="F95" t="str">
            <v>Yankee Stadium</v>
          </cell>
        </row>
        <row r="96">
          <cell r="F96" t="str">
            <v>Yankee Stadium</v>
          </cell>
        </row>
        <row r="97">
          <cell r="F97" t="str">
            <v>Yankee Stadium</v>
          </cell>
        </row>
        <row r="98">
          <cell r="F98" t="str">
            <v>Truist Park</v>
          </cell>
        </row>
        <row r="99">
          <cell r="F99" t="str">
            <v>Truist Park</v>
          </cell>
        </row>
        <row r="100">
          <cell r="F100" t="str">
            <v>Truist Park</v>
          </cell>
        </row>
        <row r="101">
          <cell r="F101" t="str">
            <v>Rogers Centre</v>
          </cell>
        </row>
        <row r="102">
          <cell r="F102" t="str">
            <v>Rogers Centre</v>
          </cell>
        </row>
        <row r="103">
          <cell r="F103" t="str">
            <v>Rogers Centre</v>
          </cell>
        </row>
        <row r="104">
          <cell r="F104" t="str">
            <v>Yankee Stadium</v>
          </cell>
        </row>
        <row r="105">
          <cell r="F105" t="str">
            <v>Yankee Stadium</v>
          </cell>
        </row>
        <row r="106">
          <cell r="F106" t="str">
            <v>Yankee Stadium</v>
          </cell>
        </row>
        <row r="107">
          <cell r="F107" t="str">
            <v>Yankee Stadium</v>
          </cell>
        </row>
        <row r="108">
          <cell r="F108" t="str">
            <v>Yankee Stadium</v>
          </cell>
        </row>
        <row r="109">
          <cell r="F109" t="str">
            <v>Yankee Stadium</v>
          </cell>
        </row>
        <row r="110">
          <cell r="F110" t="str">
            <v>Yankee Stadium</v>
          </cell>
        </row>
        <row r="111">
          <cell r="F111" t="str">
            <v>loanDepot park</v>
          </cell>
        </row>
        <row r="112">
          <cell r="F112" t="str">
            <v>loanDepot park</v>
          </cell>
        </row>
        <row r="113">
          <cell r="F113" t="str">
            <v>loanDepot park</v>
          </cell>
        </row>
        <row r="114">
          <cell r="F114" t="str">
            <v>Globe Life Field</v>
          </cell>
        </row>
        <row r="115">
          <cell r="F115" t="str">
            <v>Globe Life Field</v>
          </cell>
        </row>
        <row r="116">
          <cell r="F116" t="str">
            <v>Globe Life Field</v>
          </cell>
        </row>
        <row r="117">
          <cell r="F117" t="str">
            <v>Yankee Stadium</v>
          </cell>
        </row>
        <row r="118">
          <cell r="F118" t="str">
            <v>Yankee Stadium</v>
          </cell>
        </row>
        <row r="119">
          <cell r="F119" t="str">
            <v>Yankee Stadium</v>
          </cell>
        </row>
        <row r="120">
          <cell r="F120" t="str">
            <v>Yankee Stadium</v>
          </cell>
        </row>
        <row r="121">
          <cell r="F121" t="str">
            <v>Yankee Stadium</v>
          </cell>
        </row>
        <row r="122">
          <cell r="F122" t="str">
            <v>Yankee Stadium</v>
          </cell>
        </row>
        <row r="123">
          <cell r="F123" t="str">
            <v>Busch Stadium</v>
          </cell>
        </row>
        <row r="124">
          <cell r="F124" t="str">
            <v>Busch Stadium</v>
          </cell>
        </row>
        <row r="125">
          <cell r="F125" t="str">
            <v>Busch Stadium</v>
          </cell>
        </row>
        <row r="126">
          <cell r="F126" t="str">
            <v>George M. Steinbrenner Field</v>
          </cell>
        </row>
        <row r="127">
          <cell r="F127" t="str">
            <v>George M. Steinbrenner Field</v>
          </cell>
        </row>
        <row r="128">
          <cell r="F128" t="str">
            <v>Yankee Stadium</v>
          </cell>
        </row>
        <row r="129">
          <cell r="F129" t="str">
            <v>Yankee Stadium</v>
          </cell>
        </row>
        <row r="130">
          <cell r="F130" t="str">
            <v>Yankee Stadium</v>
          </cell>
        </row>
        <row r="131">
          <cell r="F131" t="str">
            <v>Yankee Stadium</v>
          </cell>
        </row>
        <row r="132">
          <cell r="F132" t="str">
            <v>Yankee Stadium</v>
          </cell>
        </row>
        <row r="133">
          <cell r="F133" t="str">
            <v>Yankee Stadium</v>
          </cell>
        </row>
        <row r="134">
          <cell r="F134" t="str">
            <v>Yankee Stadium</v>
          </cell>
        </row>
        <row r="135">
          <cell r="F135" t="str">
            <v>Rate Field</v>
          </cell>
        </row>
        <row r="136">
          <cell r="F136" t="str">
            <v>Rate Field</v>
          </cell>
        </row>
        <row r="137">
          <cell r="F137" t="str">
            <v>Rate Field</v>
          </cell>
        </row>
        <row r="138">
          <cell r="F138" t="str">
            <v>Rate Field</v>
          </cell>
        </row>
        <row r="139">
          <cell r="F139" t="str">
            <v>Daikin Park</v>
          </cell>
        </row>
        <row r="140">
          <cell r="F140" t="str">
            <v>Daikin Park</v>
          </cell>
        </row>
        <row r="141">
          <cell r="F141" t="str">
            <v>Daikin Park</v>
          </cell>
        </row>
        <row r="142">
          <cell r="F142" t="str">
            <v>Yankee Stadium</v>
          </cell>
        </row>
        <row r="143">
          <cell r="F143" t="str">
            <v>Yankee Stadium</v>
          </cell>
        </row>
        <row r="144">
          <cell r="F144" t="str">
            <v>Yankee Stadium</v>
          </cell>
        </row>
        <row r="145">
          <cell r="F145" t="str">
            <v>Yankee Stadium</v>
          </cell>
        </row>
        <row r="146">
          <cell r="F146" t="str">
            <v>Yankee Stadium</v>
          </cell>
        </row>
        <row r="147">
          <cell r="F147" t="str">
            <v>Yankee Stadium</v>
          </cell>
        </row>
        <row r="148">
          <cell r="F148" t="str">
            <v>Fenway Park</v>
          </cell>
        </row>
        <row r="149">
          <cell r="F149" t="str">
            <v>Fenway Park</v>
          </cell>
        </row>
        <row r="150">
          <cell r="F150" t="str">
            <v>Fenway Park</v>
          </cell>
        </row>
        <row r="151">
          <cell r="F151" t="str">
            <v>Target Field</v>
          </cell>
        </row>
        <row r="152">
          <cell r="F152" t="str">
            <v>Target Field</v>
          </cell>
        </row>
        <row r="153">
          <cell r="F153" t="str">
            <v>Target Field</v>
          </cell>
        </row>
        <row r="154">
          <cell r="F154" t="str">
            <v>Oriole Park at Camden Yards</v>
          </cell>
        </row>
        <row r="155">
          <cell r="F155" t="str">
            <v>Oriole Park at Camden Yards</v>
          </cell>
        </row>
        <row r="156">
          <cell r="F156" t="str">
            <v>Oriole Park at Camden Yards</v>
          </cell>
        </row>
        <row r="157">
          <cell r="F157" t="str">
            <v>Oriole Park at Camden Yards</v>
          </cell>
        </row>
        <row r="158">
          <cell r="F158" t="str">
            <v>Yankee Stadium</v>
          </cell>
        </row>
        <row r="159">
          <cell r="F159" t="str">
            <v>Yankee Stadium</v>
          </cell>
        </row>
        <row r="160">
          <cell r="F160" t="str">
            <v>Yankee Stadium</v>
          </cell>
        </row>
        <row r="161">
          <cell r="F161" t="str">
            <v>Yankee Stadium</v>
          </cell>
        </row>
        <row r="162">
          <cell r="F162" t="str">
            <v>Yankee Stadium</v>
          </cell>
        </row>
        <row r="163">
          <cell r="F163" t="str">
            <v>Yankee Stadium</v>
          </cell>
        </row>
      </sheetData>
      <sheetData sheetId="6">
        <row r="2">
          <cell r="F2" t="str">
            <v>Daikin Park</v>
          </cell>
        </row>
        <row r="3">
          <cell r="F3" t="str">
            <v>Daikin Park</v>
          </cell>
        </row>
        <row r="4">
          <cell r="F4" t="str">
            <v>Daikin Park</v>
          </cell>
        </row>
        <row r="5">
          <cell r="F5" t="str">
            <v>Daikin Park</v>
          </cell>
        </row>
        <row r="6">
          <cell r="F6" t="str">
            <v>Chase Field</v>
          </cell>
        </row>
        <row r="7">
          <cell r="F7" t="str">
            <v>Chase Field</v>
          </cell>
        </row>
        <row r="8">
          <cell r="F8" t="str">
            <v>Chase Field</v>
          </cell>
        </row>
        <row r="9">
          <cell r="F9" t="str">
            <v>Yankee Stadium</v>
          </cell>
        </row>
        <row r="10">
          <cell r="F10" t="str">
            <v>Yankee Stadium</v>
          </cell>
        </row>
        <row r="11">
          <cell r="F11" t="str">
            <v>Yankee Stadium</v>
          </cell>
        </row>
        <row r="12">
          <cell r="F12" t="str">
            <v>Yankee Stadium</v>
          </cell>
        </row>
        <row r="13">
          <cell r="F13" t="str">
            <v>Yankee Stadium</v>
          </cell>
        </row>
        <row r="14">
          <cell r="F14" t="str">
            <v>Yankee Stadium</v>
          </cell>
        </row>
        <row r="15">
          <cell r="F15" t="str">
            <v>Progressive Field</v>
          </cell>
        </row>
        <row r="16">
          <cell r="F16" t="str">
            <v>Progressive Field</v>
          </cell>
        </row>
        <row r="17">
          <cell r="F17" t="str">
            <v>Progressive Field</v>
          </cell>
        </row>
        <row r="18">
          <cell r="F18" t="str">
            <v>Rogers Centre</v>
          </cell>
        </row>
        <row r="19">
          <cell r="F19" t="str">
            <v>Rogers Centre</v>
          </cell>
        </row>
        <row r="20">
          <cell r="F20" t="str">
            <v>Rogers Centre</v>
          </cell>
        </row>
        <row r="21">
          <cell r="F21" t="str">
            <v>Yankee Stadium</v>
          </cell>
        </row>
        <row r="22">
          <cell r="F22" t="str">
            <v>Yankee Stadium</v>
          </cell>
        </row>
        <row r="23">
          <cell r="F23" t="str">
            <v>Yankee Stadium</v>
          </cell>
        </row>
        <row r="24">
          <cell r="F24" t="str">
            <v>Yankee Stadium</v>
          </cell>
        </row>
        <row r="25">
          <cell r="F25" t="str">
            <v>Yankee Stadium</v>
          </cell>
        </row>
        <row r="26">
          <cell r="F26" t="str">
            <v>Yankee Stadium</v>
          </cell>
        </row>
        <row r="27">
          <cell r="F27" t="str">
            <v>Yankee Stadium</v>
          </cell>
        </row>
        <row r="28">
          <cell r="F28" t="str">
            <v>American Family Field</v>
          </cell>
        </row>
        <row r="29">
          <cell r="F29" t="str">
            <v>American Family Field</v>
          </cell>
        </row>
        <row r="30">
          <cell r="F30" t="str">
            <v>American Family Field</v>
          </cell>
        </row>
        <row r="31">
          <cell r="F31" t="str">
            <v>Oriole Park at Camden Yards</v>
          </cell>
        </row>
        <row r="32">
          <cell r="F32" t="str">
            <v>Oriole Park at Camden Yards</v>
          </cell>
        </row>
        <row r="33">
          <cell r="F33" t="str">
            <v>Oriole Park at Camden Yards</v>
          </cell>
        </row>
        <row r="34">
          <cell r="F34" t="str">
            <v>Oriole Park at Camden Yards</v>
          </cell>
        </row>
        <row r="35">
          <cell r="F35" t="str">
            <v>Yankee Stadium</v>
          </cell>
        </row>
        <row r="36">
          <cell r="F36" t="str">
            <v>Yankee Stadium</v>
          </cell>
        </row>
        <row r="37">
          <cell r="F37" t="str">
            <v>Yankee Stadium</v>
          </cell>
        </row>
        <row r="38">
          <cell r="F38" t="str">
            <v>Yankee Stadium</v>
          </cell>
        </row>
        <row r="39">
          <cell r="F39" t="str">
            <v>Yankee Stadium</v>
          </cell>
        </row>
        <row r="40">
          <cell r="F40" t="str">
            <v>Yankee Stadium</v>
          </cell>
        </row>
        <row r="41">
          <cell r="F41" t="str">
            <v>George M. Steinbrenner Field</v>
          </cell>
        </row>
        <row r="42">
          <cell r="F42" t="str">
            <v>George M. Steinbrenner Field</v>
          </cell>
        </row>
        <row r="43">
          <cell r="F43" t="str">
            <v>George M. Steinbrenner Field</v>
          </cell>
        </row>
        <row r="44">
          <cell r="F44" t="str">
            <v>Target Field</v>
          </cell>
        </row>
        <row r="45">
          <cell r="F45" t="str">
            <v>Target Field</v>
          </cell>
        </row>
        <row r="46">
          <cell r="F46" t="str">
            <v>Target Field</v>
          </cell>
        </row>
        <row r="47">
          <cell r="F47" t="str">
            <v>Yankee Stadium</v>
          </cell>
        </row>
        <row r="48">
          <cell r="F48" t="str">
            <v>Yankee Stadium</v>
          </cell>
        </row>
        <row r="49">
          <cell r="F49" t="str">
            <v>Yankee Stadium</v>
          </cell>
        </row>
        <row r="50">
          <cell r="F50" t="str">
            <v>Yankee Stadium</v>
          </cell>
        </row>
        <row r="51">
          <cell r="F51" t="str">
            <v>Yankee Stadium</v>
          </cell>
        </row>
        <row r="52">
          <cell r="F52" t="str">
            <v>Yankee Stadium</v>
          </cell>
        </row>
        <row r="53">
          <cell r="F53" t="str">
            <v>Yankee Stadium</v>
          </cell>
        </row>
        <row r="54">
          <cell r="F54" t="str">
            <v>Petco Park</v>
          </cell>
        </row>
        <row r="55">
          <cell r="F55" t="str">
            <v>Petco Park</v>
          </cell>
        </row>
        <row r="56">
          <cell r="F56" t="str">
            <v>Petco Park</v>
          </cell>
        </row>
        <row r="57">
          <cell r="F57" t="str">
            <v>Angel Stadium</v>
          </cell>
        </row>
        <row r="58">
          <cell r="F58" t="str">
            <v>Angel Stadium</v>
          </cell>
        </row>
        <row r="59">
          <cell r="F59" t="str">
            <v>Angel Stadium</v>
          </cell>
        </row>
        <row r="60">
          <cell r="F60" t="str">
            <v>Oracle Park</v>
          </cell>
        </row>
        <row r="61">
          <cell r="F61" t="str">
            <v>Oracle Park</v>
          </cell>
        </row>
        <row r="62">
          <cell r="F62" t="str">
            <v>Oracle Park</v>
          </cell>
        </row>
        <row r="63">
          <cell r="F63" t="str">
            <v>Yankee Stadium</v>
          </cell>
        </row>
        <row r="64">
          <cell r="F64" t="str">
            <v>Yankee Stadium</v>
          </cell>
        </row>
        <row r="65">
          <cell r="F65" t="str">
            <v>Yankee Stadium</v>
          </cell>
        </row>
        <row r="66">
          <cell r="F66" t="str">
            <v>Yankee Stadium</v>
          </cell>
        </row>
        <row r="67">
          <cell r="F67" t="str">
            <v>Yankee Stadium</v>
          </cell>
        </row>
        <row r="68">
          <cell r="F68" t="str">
            <v>Yankee Stadium</v>
          </cell>
        </row>
        <row r="69">
          <cell r="F69" t="str">
            <v>Kauffman Stadium</v>
          </cell>
        </row>
        <row r="70">
          <cell r="F70" t="str">
            <v>Kauffman Stadium</v>
          </cell>
        </row>
        <row r="71">
          <cell r="F71" t="str">
            <v>Kauffman Stadium</v>
          </cell>
        </row>
        <row r="72">
          <cell r="F72" t="str">
            <v>Kauffman Stadium</v>
          </cell>
        </row>
        <row r="73">
          <cell r="F73" t="str">
            <v>Fenway Park</v>
          </cell>
        </row>
        <row r="74">
          <cell r="F74" t="str">
            <v>Fenway Park</v>
          </cell>
        </row>
        <row r="75">
          <cell r="F75" t="str">
            <v>Fenway Park</v>
          </cell>
        </row>
        <row r="76">
          <cell r="F76" t="str">
            <v>Yankee Stadium</v>
          </cell>
        </row>
        <row r="77">
          <cell r="F77" t="str">
            <v>Yankee Stadium</v>
          </cell>
        </row>
        <row r="78">
          <cell r="F78" t="str">
            <v>Yankee Stadium</v>
          </cell>
        </row>
        <row r="79">
          <cell r="F79" t="str">
            <v>Yankee Stadium</v>
          </cell>
        </row>
        <row r="80">
          <cell r="F80" t="str">
            <v>Yankee Stadium</v>
          </cell>
        </row>
        <row r="81">
          <cell r="F81" t="str">
            <v>Yankee Stadium</v>
          </cell>
        </row>
        <row r="82">
          <cell r="F82" t="str">
            <v>Citi Field</v>
          </cell>
        </row>
        <row r="83">
          <cell r="F83" t="str">
            <v>Citi Field</v>
          </cell>
        </row>
        <row r="84">
          <cell r="F84" t="str">
            <v>Rogers Centre</v>
          </cell>
        </row>
        <row r="85">
          <cell r="F85" t="str">
            <v>Rogers Centre</v>
          </cell>
        </row>
        <row r="86">
          <cell r="F86" t="str">
            <v>Rogers Centre</v>
          </cell>
        </row>
        <row r="87">
          <cell r="F87" t="str">
            <v>Rogers Centre</v>
          </cell>
        </row>
        <row r="88">
          <cell r="F88" t="str">
            <v>Yankee Stadium</v>
          </cell>
        </row>
        <row r="89">
          <cell r="F89" t="str">
            <v>Yankee Stadium</v>
          </cell>
        </row>
        <row r="90">
          <cell r="F90" t="str">
            <v>Yankee Stadium</v>
          </cell>
        </row>
        <row r="91">
          <cell r="F91" t="str">
            <v>Yankee Stadium</v>
          </cell>
        </row>
        <row r="92">
          <cell r="F92" t="str">
            <v>Yankee Stadium</v>
          </cell>
        </row>
        <row r="93">
          <cell r="F93" t="str">
            <v>Yankee Stadium</v>
          </cell>
        </row>
        <row r="94">
          <cell r="F94" t="str">
            <v>George M. Steinbrenner Field</v>
          </cell>
        </row>
        <row r="95">
          <cell r="F95" t="str">
            <v>George M. Steinbrenner Field</v>
          </cell>
        </row>
        <row r="96">
          <cell r="F96" t="str">
            <v>George M. Steinbrenner Field</v>
          </cell>
        </row>
        <row r="97">
          <cell r="F97" t="str">
            <v>Oriole Park at Camden Yards</v>
          </cell>
        </row>
        <row r="98">
          <cell r="F98" t="str">
            <v>Oriole Park at Camden Yards</v>
          </cell>
        </row>
        <row r="99">
          <cell r="F99" t="str">
            <v>Oriole Park at Camden Yards</v>
          </cell>
        </row>
        <row r="100">
          <cell r="F100" t="str">
            <v>Yankee Stadium</v>
          </cell>
        </row>
        <row r="101">
          <cell r="F101" t="str">
            <v>Yankee Stadium</v>
          </cell>
        </row>
        <row r="102">
          <cell r="F102" t="str">
            <v>Yankee Stadium</v>
          </cell>
        </row>
        <row r="103">
          <cell r="F103" t="str">
            <v>Yankee Stadium</v>
          </cell>
        </row>
        <row r="104">
          <cell r="F104" t="str">
            <v>Yankee Stadium</v>
          </cell>
        </row>
        <row r="105">
          <cell r="F105" t="str">
            <v>Yankee Stadium</v>
          </cell>
        </row>
        <row r="106">
          <cell r="F106" t="str">
            <v>Fenway Park</v>
          </cell>
        </row>
        <row r="107">
          <cell r="F107" t="str">
            <v>Fenway Park</v>
          </cell>
        </row>
        <row r="108">
          <cell r="F108" t="str">
            <v>Fenway Park</v>
          </cell>
        </row>
        <row r="109">
          <cell r="F109" t="str">
            <v>Citizens Bank Park</v>
          </cell>
        </row>
        <row r="110">
          <cell r="F110" t="str">
            <v>Citizens Bank Park</v>
          </cell>
        </row>
        <row r="111">
          <cell r="F111" t="str">
            <v>Citizens Bank Park</v>
          </cell>
        </row>
        <row r="112">
          <cell r="F112" t="str">
            <v>Yankee Stadium</v>
          </cell>
        </row>
        <row r="113">
          <cell r="F113" t="str">
            <v>Yankee Stadium</v>
          </cell>
        </row>
        <row r="114">
          <cell r="F114" t="str">
            <v>Yankee Stadium</v>
          </cell>
        </row>
        <row r="115">
          <cell r="F115" t="str">
            <v>Yankee Stadium</v>
          </cell>
        </row>
        <row r="116">
          <cell r="F116" t="str">
            <v>Yankee Stadium</v>
          </cell>
        </row>
        <row r="117">
          <cell r="F117" t="str">
            <v>Yankee Stadium</v>
          </cell>
        </row>
        <row r="118">
          <cell r="F118" t="str">
            <v>Yankee Stadium</v>
          </cell>
        </row>
        <row r="119">
          <cell r="F119" t="str">
            <v>Yankee Stadium</v>
          </cell>
        </row>
        <row r="120">
          <cell r="F120" t="str">
            <v>Yankee Stadium</v>
          </cell>
        </row>
        <row r="121">
          <cell r="F121" t="str">
            <v>Rate Field</v>
          </cell>
        </row>
        <row r="122">
          <cell r="F122" t="str">
            <v>Rate Field</v>
          </cell>
        </row>
        <row r="123">
          <cell r="F123" t="str">
            <v>Rate Field</v>
          </cell>
        </row>
        <row r="124">
          <cell r="F124" t="str">
            <v>Comerica Park</v>
          </cell>
        </row>
        <row r="125">
          <cell r="F125" t="str">
            <v>Comerica Park</v>
          </cell>
        </row>
        <row r="126">
          <cell r="F126" t="str">
            <v>Comerica Park</v>
          </cell>
        </row>
        <row r="127">
          <cell r="F127" t="str">
            <v>Yankee Stadium</v>
          </cell>
        </row>
        <row r="128">
          <cell r="F128" t="str">
            <v>Yankee Stadium</v>
          </cell>
        </row>
        <row r="129">
          <cell r="F129" t="str">
            <v>Yankee Stadium</v>
          </cell>
        </row>
        <row r="130">
          <cell r="F130" t="str">
            <v>Yankee Stadium</v>
          </cell>
        </row>
        <row r="131">
          <cell r="F131" t="str">
            <v>Yankee Stadium</v>
          </cell>
        </row>
        <row r="132">
          <cell r="F132" t="str">
            <v>Yankee Stadium</v>
          </cell>
        </row>
        <row r="133">
          <cell r="F133" t="str">
            <v>Nationals Park</v>
          </cell>
        </row>
        <row r="134">
          <cell r="F134" t="str">
            <v>Nationals Park</v>
          </cell>
        </row>
        <row r="135">
          <cell r="F135" t="str">
            <v>Nationals Park</v>
          </cell>
        </row>
        <row r="136">
          <cell r="F136" t="str">
            <v>Yankee Stadium</v>
          </cell>
        </row>
        <row r="137">
          <cell r="F137" t="str">
            <v>Yankee Stadium</v>
          </cell>
        </row>
        <row r="138">
          <cell r="F138" t="str">
            <v>Yankee Stadium</v>
          </cell>
        </row>
        <row r="139">
          <cell r="F139" t="str">
            <v>Globe Life Field</v>
          </cell>
        </row>
        <row r="140">
          <cell r="F140" t="str">
            <v>Globe Life Field</v>
          </cell>
        </row>
        <row r="141">
          <cell r="F141" t="str">
            <v>Globe Life Field</v>
          </cell>
        </row>
        <row r="142">
          <cell r="F142" t="str">
            <v>Wrigley Field</v>
          </cell>
        </row>
        <row r="143">
          <cell r="F143" t="str">
            <v>Wrigley Field</v>
          </cell>
        </row>
        <row r="144">
          <cell r="F144" t="str">
            <v>Wrigley Field</v>
          </cell>
        </row>
        <row r="145">
          <cell r="F145" t="str">
            <v>Yankee Stadium</v>
          </cell>
        </row>
        <row r="146">
          <cell r="F146" t="str">
            <v>Yankee Stadium</v>
          </cell>
        </row>
        <row r="147">
          <cell r="F147" t="str">
            <v>Yankee Stadium</v>
          </cell>
        </row>
        <row r="148">
          <cell r="F148" t="str">
            <v>Yankee Stadium</v>
          </cell>
        </row>
        <row r="149">
          <cell r="F149" t="str">
            <v>Yankee Stadium</v>
          </cell>
        </row>
        <row r="150">
          <cell r="F150" t="str">
            <v>Yankee Stadium</v>
          </cell>
        </row>
        <row r="151">
          <cell r="F151" t="str">
            <v>Yankee Stadium</v>
          </cell>
        </row>
        <row r="152">
          <cell r="F152" t="str">
            <v>T-Mobile Park</v>
          </cell>
        </row>
        <row r="153">
          <cell r="F153" t="str">
            <v>T-Mobile Park</v>
          </cell>
        </row>
        <row r="154">
          <cell r="F154" t="str">
            <v>T-Mobile Park</v>
          </cell>
        </row>
        <row r="155">
          <cell r="F155" t="str">
            <v>Sutter Health Park</v>
          </cell>
        </row>
        <row r="156">
          <cell r="F156" t="str">
            <v>Sutter Health Park</v>
          </cell>
        </row>
        <row r="157">
          <cell r="F157" t="str">
            <v>Sutter Health Park</v>
          </cell>
        </row>
        <row r="158">
          <cell r="F158" t="str">
            <v>Yankee Stadium</v>
          </cell>
        </row>
        <row r="159">
          <cell r="F159" t="str">
            <v>Yankee Stadium</v>
          </cell>
        </row>
        <row r="160">
          <cell r="F160" t="str">
            <v>Yankee Stadium</v>
          </cell>
        </row>
        <row r="161">
          <cell r="F161" t="str">
            <v>Yankee Stadium</v>
          </cell>
        </row>
        <row r="162">
          <cell r="F162" t="str">
            <v>Yankee Stadium</v>
          </cell>
        </row>
        <row r="163">
          <cell r="F163" t="str">
            <v>Yankee Stadium</v>
          </cell>
        </row>
      </sheetData>
      <sheetData sheetId="7"/>
      <sheetData sheetId="8">
        <row r="2">
          <cell r="D2" t="str">
            <v>Coors Field</v>
          </cell>
          <cell r="E2">
            <v>112</v>
          </cell>
        </row>
        <row r="3">
          <cell r="D3" t="str">
            <v>Fenway Park</v>
          </cell>
          <cell r="E3">
            <v>105</v>
          </cell>
        </row>
        <row r="4">
          <cell r="D4" t="str">
            <v>Chase Field</v>
          </cell>
          <cell r="E4">
            <v>103</v>
          </cell>
        </row>
        <row r="5">
          <cell r="D5" t="str">
            <v>Great American Ball Park</v>
          </cell>
          <cell r="E5">
            <v>103</v>
          </cell>
        </row>
        <row r="6">
          <cell r="D6" t="str">
            <v>Kauffman Stadium</v>
          </cell>
          <cell r="E6">
            <v>103</v>
          </cell>
        </row>
        <row r="7">
          <cell r="D7" t="str">
            <v>loanDepot park</v>
          </cell>
          <cell r="E7">
            <v>102</v>
          </cell>
        </row>
        <row r="8">
          <cell r="D8" t="str">
            <v>Target Field</v>
          </cell>
          <cell r="E8">
            <v>102</v>
          </cell>
        </row>
        <row r="9">
          <cell r="D9" t="str">
            <v>Truist Park</v>
          </cell>
          <cell r="E9">
            <v>101</v>
          </cell>
        </row>
        <row r="10">
          <cell r="D10" t="str">
            <v>Angel Stadium</v>
          </cell>
          <cell r="E10">
            <v>101</v>
          </cell>
        </row>
        <row r="11">
          <cell r="D11" t="str">
            <v>Nationals Park</v>
          </cell>
          <cell r="E11">
            <v>101</v>
          </cell>
        </row>
        <row r="12">
          <cell r="D12" t="str">
            <v>Yankee Stadium</v>
          </cell>
          <cell r="E12">
            <v>101</v>
          </cell>
        </row>
        <row r="13">
          <cell r="D13" t="str">
            <v>PNC Park</v>
          </cell>
          <cell r="E13">
            <v>100</v>
          </cell>
        </row>
        <row r="14">
          <cell r="D14" t="str">
            <v>Busch Stadium</v>
          </cell>
          <cell r="E14">
            <v>100</v>
          </cell>
        </row>
        <row r="15">
          <cell r="D15" t="str">
            <v>Citizens Bank Park</v>
          </cell>
          <cell r="E15">
            <v>100</v>
          </cell>
        </row>
        <row r="16">
          <cell r="D16" t="str">
            <v>Dodger Stadium</v>
          </cell>
          <cell r="E16">
            <v>100</v>
          </cell>
        </row>
        <row r="17">
          <cell r="D17" t="str">
            <v>Daikin Park</v>
          </cell>
          <cell r="E17">
            <v>100</v>
          </cell>
        </row>
        <row r="18">
          <cell r="D18" t="str">
            <v>Globe Life Field</v>
          </cell>
          <cell r="E18">
            <v>100</v>
          </cell>
        </row>
        <row r="19">
          <cell r="D19" t="str">
            <v>Oriole Park at Camden Yards</v>
          </cell>
          <cell r="E19">
            <v>99</v>
          </cell>
        </row>
        <row r="20">
          <cell r="D20" t="str">
            <v>Rogers Centre</v>
          </cell>
          <cell r="E20">
            <v>99</v>
          </cell>
        </row>
        <row r="21">
          <cell r="D21" t="str">
            <v>Petco Park</v>
          </cell>
          <cell r="E21">
            <v>98</v>
          </cell>
        </row>
        <row r="22">
          <cell r="D22" t="str">
            <v>Comerica Park</v>
          </cell>
          <cell r="E22">
            <v>98</v>
          </cell>
        </row>
        <row r="23">
          <cell r="D23" t="str">
            <v>Rate Field</v>
          </cell>
          <cell r="E23">
            <v>98</v>
          </cell>
        </row>
        <row r="24">
          <cell r="D24" t="str">
            <v>Citi Field</v>
          </cell>
          <cell r="E24">
            <v>98</v>
          </cell>
        </row>
        <row r="25">
          <cell r="D25" t="str">
            <v>Progressive Field</v>
          </cell>
          <cell r="E25">
            <v>97</v>
          </cell>
        </row>
        <row r="26">
          <cell r="D26" t="str">
            <v>American Family Field</v>
          </cell>
          <cell r="E26">
            <v>97</v>
          </cell>
        </row>
        <row r="27">
          <cell r="D27" t="str">
            <v>Oracle Park</v>
          </cell>
          <cell r="E27">
            <v>96</v>
          </cell>
        </row>
        <row r="28">
          <cell r="D28" t="str">
            <v>Wrigley Field</v>
          </cell>
          <cell r="E28">
            <v>96</v>
          </cell>
        </row>
        <row r="29">
          <cell r="D29" t="str">
            <v>T-Mobile Park</v>
          </cell>
          <cell r="E29">
            <v>90</v>
          </cell>
        </row>
        <row r="30">
          <cell r="D30" t="str">
            <v>George M. Steinbrenner Field</v>
          </cell>
          <cell r="E30">
            <v>104</v>
          </cell>
        </row>
        <row r="31">
          <cell r="D31" t="str">
            <v>Sutter Health Park</v>
          </cell>
          <cell r="E31">
            <v>113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9ABCB8B-4412-1F45-8CB4-93B760DAE8B1}">
  <we:reference id="wa200000018" version="25.0.2.0" store="en-US" storeType="OMEX"/>
  <we:alternateReferences>
    <we:reference id="WA200000018" version="25.0.2.0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leaderboard/statcast-venue?venueId=4705" TargetMode="External"/><Relationship Id="rId13" Type="http://schemas.openxmlformats.org/officeDocument/2006/relationships/hyperlink" Target="https://baseballsavant.mlb.com/leaderboard/statcast-venue?venueId=2889" TargetMode="External"/><Relationship Id="rId18" Type="http://schemas.openxmlformats.org/officeDocument/2006/relationships/hyperlink" Target="https://baseballsavant.mlb.com/leaderboard/statcast-venue?venueId=2" TargetMode="External"/><Relationship Id="rId26" Type="http://schemas.openxmlformats.org/officeDocument/2006/relationships/hyperlink" Target="https://baseballsavant.mlb.com/leaderboard/statcast-venue?venueId=2395" TargetMode="External"/><Relationship Id="rId3" Type="http://schemas.openxmlformats.org/officeDocument/2006/relationships/hyperlink" Target="https://baseballsavant.mlb.com/leaderboard/statcast-venue?venueId=15" TargetMode="External"/><Relationship Id="rId21" Type="http://schemas.openxmlformats.org/officeDocument/2006/relationships/hyperlink" Target="https://baseballsavant.mlb.com/leaderboard/statcast-venue?venueId=2394" TargetMode="External"/><Relationship Id="rId7" Type="http://schemas.openxmlformats.org/officeDocument/2006/relationships/hyperlink" Target="https://baseballsavant.mlb.com/leaderboard/statcast-venue?venueId=3312" TargetMode="External"/><Relationship Id="rId12" Type="http://schemas.openxmlformats.org/officeDocument/2006/relationships/hyperlink" Target="https://baseballsavant.mlb.com/leaderboard/statcast-venue?venueId=31" TargetMode="External"/><Relationship Id="rId17" Type="http://schemas.openxmlformats.org/officeDocument/2006/relationships/hyperlink" Target="https://baseballsavant.mlb.com/leaderboard/statcast-venue?venueId=5325" TargetMode="External"/><Relationship Id="rId25" Type="http://schemas.openxmlformats.org/officeDocument/2006/relationships/hyperlink" Target="https://baseballsavant.mlb.com/leaderboard/statcast-venue?venueId=32" TargetMode="External"/><Relationship Id="rId2" Type="http://schemas.openxmlformats.org/officeDocument/2006/relationships/hyperlink" Target="https://baseballsavant.mlb.com/leaderboard/statcast-venue?venueId=3" TargetMode="External"/><Relationship Id="rId16" Type="http://schemas.openxmlformats.org/officeDocument/2006/relationships/hyperlink" Target="https://baseballsavant.mlb.com/leaderboard/statcast-venue?venueId=2392" TargetMode="External"/><Relationship Id="rId20" Type="http://schemas.openxmlformats.org/officeDocument/2006/relationships/hyperlink" Target="https://baseballsavant.mlb.com/leaderboard/statcast-venue?venueId=2680" TargetMode="External"/><Relationship Id="rId29" Type="http://schemas.openxmlformats.org/officeDocument/2006/relationships/hyperlink" Target="https://baseballsavant.mlb.com/leaderboard/statcast-venue?venueId=2523" TargetMode="External"/><Relationship Id="rId1" Type="http://schemas.openxmlformats.org/officeDocument/2006/relationships/hyperlink" Target="https://baseballsavant.mlb.com/leaderboard/statcast-venue?venueId=19" TargetMode="External"/><Relationship Id="rId6" Type="http://schemas.openxmlformats.org/officeDocument/2006/relationships/hyperlink" Target="https://baseballsavant.mlb.com/leaderboard/statcast-venue?venueId=4169" TargetMode="External"/><Relationship Id="rId11" Type="http://schemas.openxmlformats.org/officeDocument/2006/relationships/hyperlink" Target="https://baseballsavant.mlb.com/leaderboard/statcast-venue?venueId=3313" TargetMode="External"/><Relationship Id="rId24" Type="http://schemas.openxmlformats.org/officeDocument/2006/relationships/hyperlink" Target="https://baseballsavant.mlb.com/leaderboard/statcast-venue?venueId=5" TargetMode="External"/><Relationship Id="rId5" Type="http://schemas.openxmlformats.org/officeDocument/2006/relationships/hyperlink" Target="https://baseballsavant.mlb.com/leaderboard/statcast-venue?venueId=7" TargetMode="External"/><Relationship Id="rId15" Type="http://schemas.openxmlformats.org/officeDocument/2006/relationships/hyperlink" Target="https://baseballsavant.mlb.com/leaderboard/statcast-venue?venueId=22" TargetMode="External"/><Relationship Id="rId23" Type="http://schemas.openxmlformats.org/officeDocument/2006/relationships/hyperlink" Target="https://baseballsavant.mlb.com/leaderboard/statcast-venue?venueId=3289" TargetMode="External"/><Relationship Id="rId28" Type="http://schemas.openxmlformats.org/officeDocument/2006/relationships/hyperlink" Target="https://baseballsavant.mlb.com/leaderboard/statcast-venue?venueId=680" TargetMode="External"/><Relationship Id="rId10" Type="http://schemas.openxmlformats.org/officeDocument/2006/relationships/hyperlink" Target="https://baseballsavant.mlb.com/leaderboard/statcast-venue?venueId=3309" TargetMode="External"/><Relationship Id="rId19" Type="http://schemas.openxmlformats.org/officeDocument/2006/relationships/hyperlink" Target="https://baseballsavant.mlb.com/leaderboard/statcast-venue?venueId=14" TargetMode="External"/><Relationship Id="rId4" Type="http://schemas.openxmlformats.org/officeDocument/2006/relationships/hyperlink" Target="https://baseballsavant.mlb.com/leaderboard/statcast-venue?venueId=2602" TargetMode="External"/><Relationship Id="rId9" Type="http://schemas.openxmlformats.org/officeDocument/2006/relationships/hyperlink" Target="https://baseballsavant.mlb.com/leaderboard/statcast-venue?venueId=1" TargetMode="External"/><Relationship Id="rId14" Type="http://schemas.openxmlformats.org/officeDocument/2006/relationships/hyperlink" Target="https://baseballsavant.mlb.com/leaderboard/statcast-venue?venueId=2681" TargetMode="External"/><Relationship Id="rId22" Type="http://schemas.openxmlformats.org/officeDocument/2006/relationships/hyperlink" Target="https://baseballsavant.mlb.com/leaderboard/statcast-venue?venueId=4" TargetMode="External"/><Relationship Id="rId27" Type="http://schemas.openxmlformats.org/officeDocument/2006/relationships/hyperlink" Target="https://baseballsavant.mlb.com/leaderboard/statcast-venue?venueId=17" TargetMode="External"/><Relationship Id="rId30" Type="http://schemas.openxmlformats.org/officeDocument/2006/relationships/hyperlink" Target="https://baseballsavant.mlb.com/leaderboard/statcast-venue?venueId=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CBEF-70E7-5840-BE7E-D5810EE8FB3D}">
  <dimension ref="A1:D24"/>
  <sheetViews>
    <sheetView zoomScale="172" workbookViewId="0">
      <selection activeCell="B20" sqref="B20"/>
    </sheetView>
  </sheetViews>
  <sheetFormatPr baseColWidth="10" defaultRowHeight="16" x14ac:dyDescent="0.2"/>
  <cols>
    <col min="1" max="1" width="12.5" bestFit="1" customWidth="1"/>
    <col min="4" max="4" width="38.6640625" customWidth="1"/>
  </cols>
  <sheetData>
    <row r="1" spans="1:4" x14ac:dyDescent="0.2">
      <c r="A1" t="s">
        <v>89</v>
      </c>
    </row>
    <row r="3" spans="1:4" x14ac:dyDescent="0.2">
      <c r="A3" s="71" t="s">
        <v>72</v>
      </c>
      <c r="B3" s="71"/>
      <c r="D3" s="24"/>
    </row>
    <row r="4" spans="1:4" x14ac:dyDescent="0.2">
      <c r="A4" s="69" t="s">
        <v>73</v>
      </c>
      <c r="B4" s="70"/>
      <c r="D4" t="s">
        <v>101</v>
      </c>
    </row>
    <row r="5" spans="1:4" x14ac:dyDescent="0.2">
      <c r="A5" s="25" t="s">
        <v>21</v>
      </c>
      <c r="B5" s="26">
        <f ca="1">'25 Simple'!B15</f>
        <v>48</v>
      </c>
      <c r="D5" t="s">
        <v>100</v>
      </c>
    </row>
    <row r="6" spans="1:4" x14ac:dyDescent="0.2">
      <c r="A6" s="25" t="s">
        <v>60</v>
      </c>
      <c r="B6" s="27">
        <f ca="1">'25 Simple'!B16</f>
        <v>0.373</v>
      </c>
      <c r="D6" t="s">
        <v>77</v>
      </c>
    </row>
    <row r="7" spans="1:4" x14ac:dyDescent="0.2">
      <c r="A7" s="28" t="s">
        <v>61</v>
      </c>
      <c r="B7" s="29">
        <f ca="1">'25 Simple'!B17</f>
        <v>0.86599999999999999</v>
      </c>
      <c r="D7" t="s">
        <v>78</v>
      </c>
    </row>
    <row r="9" spans="1:4" x14ac:dyDescent="0.2">
      <c r="A9" s="69" t="s">
        <v>74</v>
      </c>
      <c r="B9" s="70"/>
    </row>
    <row r="10" spans="1:4" x14ac:dyDescent="0.2">
      <c r="A10" s="25" t="s">
        <v>21</v>
      </c>
      <c r="B10" s="30">
        <f ca="1">'25 Home Away'!J13</f>
        <v>48</v>
      </c>
      <c r="D10" t="s">
        <v>79</v>
      </c>
    </row>
    <row r="11" spans="1:4" x14ac:dyDescent="0.2">
      <c r="A11" s="25" t="s">
        <v>60</v>
      </c>
      <c r="B11" s="27">
        <f ca="1">'25 Home Away'!J14</f>
        <v>0.38200000000000001</v>
      </c>
      <c r="D11" t="s">
        <v>80</v>
      </c>
    </row>
    <row r="12" spans="1:4" x14ac:dyDescent="0.2">
      <c r="A12" s="28" t="s">
        <v>61</v>
      </c>
      <c r="B12" s="29">
        <f ca="1">'25 Home Away'!J15</f>
        <v>0.876</v>
      </c>
      <c r="D12" t="s">
        <v>81</v>
      </c>
    </row>
    <row r="14" spans="1:4" x14ac:dyDescent="0.2">
      <c r="A14" s="69" t="s">
        <v>75</v>
      </c>
      <c r="B14" s="70"/>
    </row>
    <row r="15" spans="1:4" x14ac:dyDescent="0.2">
      <c r="A15" s="25" t="s">
        <v>59</v>
      </c>
      <c r="B15" s="30">
        <f ca="1">'25 LHP RHP'!J16</f>
        <v>53</v>
      </c>
      <c r="D15" t="s">
        <v>82</v>
      </c>
    </row>
    <row r="16" spans="1:4" x14ac:dyDescent="0.2">
      <c r="A16" s="25" t="s">
        <v>60</v>
      </c>
      <c r="B16" s="27">
        <f ca="1">'25 LHP RHP'!J17</f>
        <v>0.623</v>
      </c>
      <c r="D16" t="s">
        <v>83</v>
      </c>
    </row>
    <row r="17" spans="1:4" x14ac:dyDescent="0.2">
      <c r="A17" s="28" t="s">
        <v>61</v>
      </c>
      <c r="B17" s="29">
        <f ca="1">'25 LHP RHP'!J18</f>
        <v>0.95799999999999996</v>
      </c>
      <c r="D17" t="s">
        <v>84</v>
      </c>
    </row>
    <row r="19" spans="1:4" x14ac:dyDescent="0.2">
      <c r="A19" s="69" t="s">
        <v>76</v>
      </c>
      <c r="B19" s="70"/>
    </row>
    <row r="20" spans="1:4" x14ac:dyDescent="0.2">
      <c r="A20" s="31" t="s">
        <v>21</v>
      </c>
      <c r="B20" s="26">
        <f ca="1">'25 Ballpark Factor'!J9</f>
        <v>52.954999999999998</v>
      </c>
      <c r="D20" t="s">
        <v>85</v>
      </c>
    </row>
    <row r="21" spans="1:4" x14ac:dyDescent="0.2">
      <c r="A21" s="25" t="s">
        <v>23</v>
      </c>
      <c r="B21" s="27">
        <f ca="1">'25 Ballpark Factor'!J10</f>
        <v>0.624</v>
      </c>
      <c r="D21" t="s">
        <v>86</v>
      </c>
    </row>
    <row r="22" spans="1:4" x14ac:dyDescent="0.2">
      <c r="A22" s="28" t="s">
        <v>25</v>
      </c>
      <c r="B22" s="29">
        <f ca="1">'25 Ballpark Factor'!J11</f>
        <v>0.96199999999999997</v>
      </c>
      <c r="D22" t="s">
        <v>87</v>
      </c>
    </row>
    <row r="23" spans="1:4" x14ac:dyDescent="0.2">
      <c r="D23" t="s">
        <v>96</v>
      </c>
    </row>
    <row r="24" spans="1:4" ht="85" customHeight="1" x14ac:dyDescent="0.2">
      <c r="D24" s="24" t="s">
        <v>88</v>
      </c>
    </row>
  </sheetData>
  <mergeCells count="5">
    <mergeCell ref="A4:B4"/>
    <mergeCell ref="A9:B9"/>
    <mergeCell ref="A14:B14"/>
    <mergeCell ref="A19:B19"/>
    <mergeCell ref="A3:B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480E-80A0-004E-8870-9EDCF2066794}">
  <dimension ref="A1:P19"/>
  <sheetViews>
    <sheetView zoomScale="172" workbookViewId="0">
      <selection activeCell="A3" sqref="A3"/>
    </sheetView>
  </sheetViews>
  <sheetFormatPr baseColWidth="10" defaultRowHeight="16" x14ac:dyDescent="0.2"/>
  <cols>
    <col min="1" max="1" width="16" customWidth="1"/>
  </cols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102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72" t="s">
        <v>9</v>
      </c>
      <c r="B4" s="73"/>
      <c r="C4" s="1"/>
      <c r="D4" s="3"/>
      <c r="E4" s="3"/>
      <c r="F4" s="1"/>
      <c r="G4" s="3"/>
      <c r="H4" s="3"/>
      <c r="I4" s="1"/>
      <c r="J4" s="1"/>
      <c r="K4" s="1"/>
      <c r="L4" s="1"/>
      <c r="M4" s="1"/>
      <c r="N4" s="1"/>
      <c r="O4" s="1"/>
      <c r="P4" s="1"/>
    </row>
    <row r="5" spans="1:16" x14ac:dyDescent="0.2">
      <c r="A5" s="4" t="s">
        <v>11</v>
      </c>
      <c r="B5" s="5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4" t="s">
        <v>13</v>
      </c>
      <c r="B6" s="5">
        <v>148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9" t="s">
        <v>15</v>
      </c>
      <c r="B7" s="10">
        <f>B5/B6</f>
        <v>7.4324324324324328E-2</v>
      </c>
      <c r="C7" s="1"/>
      <c r="D7" s="1"/>
      <c r="E7" s="8"/>
      <c r="F7" s="1"/>
      <c r="G7" s="1"/>
      <c r="H7" s="8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 t="s">
        <v>69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72" t="s">
        <v>70</v>
      </c>
      <c r="B12" s="7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4" t="s">
        <v>71</v>
      </c>
      <c r="B13" s="2" cm="1">
        <f t="array" aca="1" ref="B13" ca="1">FLOOR(_xll.PSIUNIFORM(600,700),1)</f>
        <v>635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4" t="s">
        <v>11</v>
      </c>
      <c r="B14" s="4" cm="1">
        <f t="array" aca="1" ref="B14" ca="1">_xll.PSIBINOMIAL(B13,B7)</f>
        <v>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1" t="s">
        <v>21</v>
      </c>
      <c r="B15" s="11" cm="1">
        <f t="array" aca="1" ref="B15" ca="1">FLOOR(_xll.PSIMEAN(B14),1)</f>
        <v>48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4" t="s">
        <v>60</v>
      </c>
      <c r="B16" s="22" cm="1">
        <f t="array" aca="1" ref="B16" ca="1">1-_xll.PSITARGET(B14,50)</f>
        <v>0.373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9" t="s">
        <v>61</v>
      </c>
      <c r="B17" s="23" cm="1">
        <f t="array" aca="1" ref="B17" ca="1">1-_xll.PSITARGET(B14,40)</f>
        <v>0.86599999999999999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40" t="s">
        <v>90</v>
      </c>
      <c r="B18" s="40" cm="1">
        <f t="array" aca="1" ref="B18" ca="1">_xll.PSIPERCENTILE(B14, 0.025)</f>
        <v>35</v>
      </c>
    </row>
    <row r="19" spans="1:16" x14ac:dyDescent="0.2">
      <c r="A19" s="43" t="s">
        <v>91</v>
      </c>
      <c r="B19" s="43" cm="1">
        <f t="array" aca="1" ref="B19" ca="1">_xll.PSIPERCENTILE(B14, 0.975)</f>
        <v>62</v>
      </c>
    </row>
  </sheetData>
  <mergeCells count="2">
    <mergeCell ref="A4:B4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B1B3-756F-7F48-8994-4D75D7D6DD43}">
  <dimension ref="A1:K17"/>
  <sheetViews>
    <sheetView zoomScale="188" workbookViewId="0">
      <selection activeCell="A3" sqref="A3"/>
    </sheetView>
  </sheetViews>
  <sheetFormatPr baseColWidth="10" defaultRowHeight="16" x14ac:dyDescent="0.2"/>
  <cols>
    <col min="9" max="9" width="12.33203125" customWidth="1"/>
  </cols>
  <sheetData>
    <row r="1" spans="1:11" x14ac:dyDescent="0.2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99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72" t="s">
        <v>63</v>
      </c>
      <c r="B4" s="73"/>
      <c r="C4" s="12"/>
      <c r="D4" s="1"/>
      <c r="E4" s="72" t="s">
        <v>64</v>
      </c>
      <c r="F4" s="73"/>
      <c r="G4" s="12"/>
      <c r="H4" s="1"/>
      <c r="I4" s="1" t="s">
        <v>65</v>
      </c>
      <c r="J4" s="1"/>
      <c r="K4" s="1"/>
    </row>
    <row r="5" spans="1:11" x14ac:dyDescent="0.2">
      <c r="A5" s="4" t="s">
        <v>11</v>
      </c>
      <c r="B5" s="5">
        <v>8</v>
      </c>
      <c r="C5" s="1"/>
      <c r="D5" s="1"/>
      <c r="E5" s="4" t="s">
        <v>11</v>
      </c>
      <c r="F5" s="5">
        <v>3</v>
      </c>
      <c r="G5" s="1"/>
      <c r="H5" s="1"/>
      <c r="I5" s="1" t="s">
        <v>66</v>
      </c>
      <c r="J5" s="1"/>
      <c r="K5" s="1"/>
    </row>
    <row r="6" spans="1:11" x14ac:dyDescent="0.2">
      <c r="A6" s="4" t="s">
        <v>13</v>
      </c>
      <c r="B6" s="5">
        <v>73</v>
      </c>
      <c r="C6" s="1"/>
      <c r="D6" s="1"/>
      <c r="E6" s="4" t="s">
        <v>13</v>
      </c>
      <c r="F6" s="5">
        <v>75</v>
      </c>
      <c r="G6" s="1"/>
      <c r="H6" s="1"/>
      <c r="I6" s="1"/>
      <c r="J6" s="1"/>
      <c r="K6" s="1"/>
    </row>
    <row r="7" spans="1:11" x14ac:dyDescent="0.2">
      <c r="A7" s="9" t="s">
        <v>15</v>
      </c>
      <c r="B7" s="10">
        <f>B5/B6</f>
        <v>0.1095890410958904</v>
      </c>
      <c r="C7" s="8"/>
      <c r="D7" s="1"/>
      <c r="E7" s="9" t="s">
        <v>15</v>
      </c>
      <c r="F7" s="10">
        <f>F5/F6</f>
        <v>0.04</v>
      </c>
      <c r="G7" s="8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72" t="s">
        <v>67</v>
      </c>
      <c r="B10" s="73"/>
      <c r="C10" s="12"/>
      <c r="D10" s="1"/>
      <c r="E10" s="72" t="s">
        <v>68</v>
      </c>
      <c r="F10" s="73"/>
      <c r="G10" s="12"/>
      <c r="H10" s="1"/>
      <c r="I10" s="72" t="s">
        <v>56</v>
      </c>
      <c r="J10" s="73"/>
      <c r="K10" s="1"/>
    </row>
    <row r="11" spans="1:11" x14ac:dyDescent="0.2">
      <c r="A11" s="4" t="s">
        <v>13</v>
      </c>
      <c r="B11" s="2">
        <f ca="1">CEILING(J11/2, 1)</f>
        <v>303</v>
      </c>
      <c r="D11" s="1"/>
      <c r="E11" s="4" t="s">
        <v>13</v>
      </c>
      <c r="F11" s="2">
        <f ca="1">FLOOR(J11/2, 1)</f>
        <v>303</v>
      </c>
      <c r="H11" s="1"/>
      <c r="I11" s="4" t="s">
        <v>13</v>
      </c>
      <c r="J11" s="2" cm="1">
        <f t="array" aca="1" ref="J11" ca="1">FLOOR(_xll.PSIUNIFORM(600,700), 1)</f>
        <v>606</v>
      </c>
    </row>
    <row r="12" spans="1:11" x14ac:dyDescent="0.2">
      <c r="A12" s="9" t="s">
        <v>11</v>
      </c>
      <c r="B12" s="9" cm="1">
        <f t="array" aca="1" ref="B12" ca="1">_xll.PSIBINOMIAL(B11,B7)</f>
        <v>42</v>
      </c>
      <c r="D12" s="1"/>
      <c r="E12" s="9" t="s">
        <v>11</v>
      </c>
      <c r="F12" s="9" cm="1">
        <f t="array" aca="1" ref="F12" ca="1">_xll.PSIBINOMIAL(F11,F7)</f>
        <v>9</v>
      </c>
      <c r="H12" s="1"/>
      <c r="I12" s="4" t="s">
        <v>11</v>
      </c>
      <c r="J12" s="4">
        <f ca="1">B12+F12</f>
        <v>51</v>
      </c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1" t="s">
        <v>21</v>
      </c>
      <c r="J13" s="18" cm="1">
        <f t="array" aca="1" ref="J13" ca="1">FLOOR(_xll.PSIMEAN(J12),1)</f>
        <v>48</v>
      </c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4" t="s">
        <v>60</v>
      </c>
      <c r="J14" s="19" cm="1">
        <f t="array" aca="1" ref="J14" ca="1">1-_xll.PSITARGET(J12,50)</f>
        <v>0.38200000000000001</v>
      </c>
    </row>
    <row r="15" spans="1:11" x14ac:dyDescent="0.2">
      <c r="A15" s="1"/>
      <c r="B15" s="20"/>
      <c r="C15" s="20"/>
      <c r="D15" s="1"/>
      <c r="E15" s="1"/>
      <c r="F15" s="1"/>
      <c r="G15" s="1"/>
      <c r="H15" s="1"/>
      <c r="I15" s="9" t="s">
        <v>61</v>
      </c>
      <c r="J15" s="21" cm="1">
        <f t="array" aca="1" ref="J15" ca="1">1-_xll.PSITARGET(J12,40)</f>
        <v>0.876</v>
      </c>
    </row>
    <row r="16" spans="1:11" x14ac:dyDescent="0.2">
      <c r="A16" s="1"/>
      <c r="B16" s="20"/>
      <c r="C16" s="20"/>
      <c r="D16" s="1"/>
      <c r="E16" s="1"/>
      <c r="F16" s="1"/>
      <c r="G16" s="1"/>
      <c r="H16" s="1"/>
      <c r="I16" s="40" t="s">
        <v>90</v>
      </c>
      <c r="J16" s="40" cm="1">
        <f t="array" aca="1" ref="J16" ca="1">_xll.PSIPERCENTILE(J12, 0.025)</f>
        <v>35</v>
      </c>
      <c r="K16" s="1"/>
    </row>
    <row r="17" spans="9:10" x14ac:dyDescent="0.2">
      <c r="I17" s="43" t="s">
        <v>91</v>
      </c>
      <c r="J17" s="43" cm="1">
        <f t="array" aca="1" ref="J17" ca="1">_xll.PSIPERCENTILE(J12, 0.975)</f>
        <v>63</v>
      </c>
    </row>
  </sheetData>
  <mergeCells count="5">
    <mergeCell ref="A4:B4"/>
    <mergeCell ref="E4:F4"/>
    <mergeCell ref="A10:B10"/>
    <mergeCell ref="E10:F10"/>
    <mergeCell ref="I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043B-CEAF-2443-AF22-09D155297659}">
  <dimension ref="A1:K20"/>
  <sheetViews>
    <sheetView zoomScale="214" workbookViewId="0">
      <selection activeCell="B8" sqref="B8"/>
    </sheetView>
  </sheetViews>
  <sheetFormatPr baseColWidth="10" defaultRowHeight="16" x14ac:dyDescent="0.2"/>
  <cols>
    <col min="9" max="9" width="12.83203125" customWidth="1"/>
  </cols>
  <sheetData>
    <row r="1" spans="1:11" x14ac:dyDescent="0.2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72" t="s">
        <v>50</v>
      </c>
      <c r="B4" s="73"/>
      <c r="C4" s="12"/>
      <c r="D4" s="1"/>
      <c r="E4" s="72" t="s">
        <v>51</v>
      </c>
      <c r="F4" s="73"/>
      <c r="G4" s="1"/>
      <c r="H4" s="1"/>
      <c r="I4" s="3"/>
      <c r="J4" s="3"/>
      <c r="K4" s="1" t="s">
        <v>52</v>
      </c>
    </row>
    <row r="5" spans="1:11" x14ac:dyDescent="0.2">
      <c r="A5" s="4" t="s">
        <v>11</v>
      </c>
      <c r="B5" s="5">
        <v>5</v>
      </c>
      <c r="C5" s="1"/>
      <c r="D5" s="1"/>
      <c r="E5" s="4" t="s">
        <v>11</v>
      </c>
      <c r="F5" s="5">
        <v>6</v>
      </c>
      <c r="G5" s="1"/>
      <c r="H5" s="1"/>
      <c r="I5" s="1"/>
      <c r="J5" s="1"/>
      <c r="K5" s="1"/>
    </row>
    <row r="6" spans="1:11" x14ac:dyDescent="0.2">
      <c r="A6" s="4" t="s">
        <v>13</v>
      </c>
      <c r="B6" s="5">
        <v>28</v>
      </c>
      <c r="C6" s="1"/>
      <c r="D6" s="1"/>
      <c r="E6" s="4" t="s">
        <v>13</v>
      </c>
      <c r="F6" s="5">
        <v>120</v>
      </c>
      <c r="G6" s="1"/>
      <c r="H6" s="1"/>
      <c r="I6" s="1"/>
      <c r="J6" s="1"/>
      <c r="K6" s="1"/>
    </row>
    <row r="7" spans="1:11" x14ac:dyDescent="0.2">
      <c r="A7" s="4" t="s">
        <v>53</v>
      </c>
      <c r="B7" s="13">
        <f>B6/(B6+F6)</f>
        <v>0.1891891891891892</v>
      </c>
      <c r="C7" s="1"/>
      <c r="D7" s="1"/>
      <c r="E7" s="4" t="s">
        <v>53</v>
      </c>
      <c r="F7" s="13">
        <f>F6/(F6+B6)</f>
        <v>0.81081081081081086</v>
      </c>
      <c r="G7" s="1"/>
      <c r="H7" s="1"/>
      <c r="I7" s="1"/>
      <c r="J7" s="1"/>
      <c r="K7" s="1"/>
    </row>
    <row r="8" spans="1:11" x14ac:dyDescent="0.2">
      <c r="A8" s="9" t="s">
        <v>15</v>
      </c>
      <c r="B8" s="10">
        <f>B5/B6</f>
        <v>0.17857142857142858</v>
      </c>
      <c r="C8" s="8"/>
      <c r="D8" s="1"/>
      <c r="E8" s="9" t="s">
        <v>15</v>
      </c>
      <c r="F8" s="10">
        <f>F5/F6</f>
        <v>0.05</v>
      </c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72" t="s">
        <v>54</v>
      </c>
      <c r="B11" s="73"/>
      <c r="C11" s="1"/>
      <c r="D11" s="1"/>
      <c r="E11" s="72" t="s">
        <v>55</v>
      </c>
      <c r="F11" s="73"/>
      <c r="G11" s="1"/>
      <c r="H11" s="1"/>
      <c r="I11" s="72" t="s">
        <v>56</v>
      </c>
      <c r="J11" s="74"/>
      <c r="K11" s="1"/>
    </row>
    <row r="12" spans="1:11" x14ac:dyDescent="0.2">
      <c r="A12" s="4" t="s">
        <v>13</v>
      </c>
      <c r="B12" s="2">
        <f ca="1">FLOOR(J13*J14,1)</f>
        <v>170</v>
      </c>
      <c r="D12" s="1"/>
      <c r="E12" s="4" t="s">
        <v>13</v>
      </c>
      <c r="F12" s="2">
        <f ca="1">CEILING(J12*J14,1)</f>
        <v>435</v>
      </c>
      <c r="H12" s="1"/>
      <c r="I12" s="4" t="s">
        <v>57</v>
      </c>
      <c r="J12" s="14" cm="1">
        <f t="array" aca="1" ref="J12" ca="1">_xll.PSIUNIFORM(0.7, 0.8)</f>
        <v>0.71795883879909261</v>
      </c>
    </row>
    <row r="13" spans="1:11" x14ac:dyDescent="0.2">
      <c r="A13" s="9" t="s">
        <v>11</v>
      </c>
      <c r="B13" s="9" cm="1">
        <f t="array" aca="1" ref="B13" ca="1">_xll.PSIBINOMIAL(B12,B8)</f>
        <v>25</v>
      </c>
      <c r="D13" s="1"/>
      <c r="E13" s="9" t="s">
        <v>11</v>
      </c>
      <c r="F13" s="9" cm="1">
        <f t="array" aca="1" ref="F13" ca="1">_xll.PSIBINOMIAL(F12,F8)</f>
        <v>21</v>
      </c>
      <c r="H13" s="1"/>
      <c r="I13" s="4" t="s">
        <v>58</v>
      </c>
      <c r="J13" s="15">
        <f ca="1">1-J12</f>
        <v>0.28204116120090739</v>
      </c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4" t="s">
        <v>13</v>
      </c>
      <c r="J14" s="4" cm="1">
        <f t="array" aca="1" ref="J14" ca="1">FLOOR(_xll.PSIUNIFORM(600,700),1)</f>
        <v>605</v>
      </c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4" t="s">
        <v>11</v>
      </c>
      <c r="J15" s="4">
        <f ca="1">F13+B13</f>
        <v>46</v>
      </c>
      <c r="K15" s="1"/>
    </row>
    <row r="16" spans="1:11" x14ac:dyDescent="0.2">
      <c r="A16" s="1" t="s">
        <v>97</v>
      </c>
      <c r="B16" s="1"/>
      <c r="C16" s="1"/>
      <c r="D16" s="1"/>
      <c r="E16" s="1"/>
      <c r="F16" s="1"/>
      <c r="G16" s="1"/>
      <c r="H16" s="1"/>
      <c r="I16" s="11" t="s">
        <v>59</v>
      </c>
      <c r="J16" s="11" cm="1">
        <f t="array" aca="1" ref="J16" ca="1">FLOOR(_xll.PSIMEAN(J15),1)</f>
        <v>53</v>
      </c>
      <c r="K16" s="1"/>
    </row>
    <row r="17" spans="1:11" x14ac:dyDescent="0.2">
      <c r="A17" s="1" t="s">
        <v>98</v>
      </c>
      <c r="B17" s="1"/>
      <c r="C17" s="1"/>
      <c r="D17" s="1"/>
      <c r="E17" s="1"/>
      <c r="F17" s="1"/>
      <c r="G17" s="1"/>
      <c r="H17" s="1"/>
      <c r="I17" s="4" t="s">
        <v>60</v>
      </c>
      <c r="J17" s="16" cm="1">
        <f t="array" aca="1" ref="J17" ca="1">1-_xll.PSITARGET(J15,50)</f>
        <v>0.623</v>
      </c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9" t="s">
        <v>61</v>
      </c>
      <c r="J18" s="17" cm="1">
        <f t="array" aca="1" ref="J18" ca="1">1-_xll.PSITARGET(J15,40)</f>
        <v>0.95799999999999996</v>
      </c>
      <c r="K18" s="1"/>
    </row>
    <row r="19" spans="1:11" x14ac:dyDescent="0.2">
      <c r="I19" s="40" t="s">
        <v>90</v>
      </c>
      <c r="J19" s="40" cm="1">
        <f t="array" aca="1" ref="J19" ca="1">_xll.PSIPERCENTILE(J15, 0.025)</f>
        <v>39</v>
      </c>
    </row>
    <row r="20" spans="1:11" x14ac:dyDescent="0.2">
      <c r="I20" s="43" t="s">
        <v>91</v>
      </c>
      <c r="J20" s="43" cm="1">
        <f t="array" aca="1" ref="J20" ca="1">_xll.PSIPERCENTILE(J15, 0.975)</f>
        <v>69</v>
      </c>
    </row>
  </sheetData>
  <mergeCells count="5">
    <mergeCell ref="A4:B4"/>
    <mergeCell ref="E4:F4"/>
    <mergeCell ref="A11:B11"/>
    <mergeCell ref="E11:F11"/>
    <mergeCell ref="I11:J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2FE9-09C8-C049-A652-04FEE9D19EA3}">
  <dimension ref="A1:P33"/>
  <sheetViews>
    <sheetView tabSelected="1" zoomScale="125" workbookViewId="0">
      <selection activeCell="K14" sqref="K14"/>
    </sheetView>
  </sheetViews>
  <sheetFormatPr baseColWidth="10" defaultRowHeight="16" x14ac:dyDescent="0.2"/>
  <cols>
    <col min="1" max="1" width="24.83203125" bestFit="1" customWidth="1"/>
    <col min="6" max="6" width="8.5" customWidth="1"/>
    <col min="7" max="7" width="12.1640625" bestFit="1" customWidth="1"/>
    <col min="8" max="8" width="24.1640625" bestFit="1" customWidth="1"/>
    <col min="9" max="9" width="12.1640625" bestFit="1" customWidth="1"/>
  </cols>
  <sheetData>
    <row r="1" spans="1:16" ht="17" thickBo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5" thickBot="1" x14ac:dyDescent="0.25">
      <c r="A2" s="33" t="s">
        <v>1</v>
      </c>
      <c r="B2" s="34" t="s">
        <v>2</v>
      </c>
      <c r="C2" s="35" t="s">
        <v>3</v>
      </c>
      <c r="D2" s="35" t="s">
        <v>92</v>
      </c>
      <c r="E2" s="35" t="s">
        <v>93</v>
      </c>
      <c r="F2" s="36" t="s">
        <v>94</v>
      </c>
      <c r="G2" s="37" t="s">
        <v>4</v>
      </c>
      <c r="H2" s="38" t="s">
        <v>5</v>
      </c>
      <c r="I2" s="1"/>
      <c r="J2" s="1"/>
      <c r="K2" s="1"/>
      <c r="L2" s="1"/>
      <c r="M2" s="1"/>
      <c r="N2" s="1"/>
      <c r="O2" s="1"/>
      <c r="P2" s="1"/>
    </row>
    <row r="3" spans="1:16" x14ac:dyDescent="0.2">
      <c r="A3" s="39" t="s">
        <v>47</v>
      </c>
      <c r="B3" s="52">
        <f>VLOOKUP(A3,'[1]ballpark factors raw'!$D$2:$E$31,2, FALSE)</f>
        <v>113</v>
      </c>
      <c r="C3" s="53">
        <f>$N$6*(B3/$B$15)</f>
        <v>8.3154937115333172E-2</v>
      </c>
      <c r="D3" s="54">
        <v>0</v>
      </c>
      <c r="E3" s="55">
        <f>COUNTIF('[1]nyy 2025 schedule'!$F$2:$F$163,'[1]24 Ballpark Factor'!A3)</f>
        <v>3</v>
      </c>
      <c r="F3" s="30">
        <f>E3-D3</f>
        <v>3</v>
      </c>
      <c r="G3" s="56" cm="1">
        <f t="array" aca="1" ref="G3" ca="1">_xll.PSIBINOMIAL(E3*$J$3,C3)</f>
        <v>2</v>
      </c>
      <c r="H3" t="str">
        <f ca="1">_xlfn.FORMULATEXT(G3)</f>
        <v>=PSIBINOMIAL(E3*$J$3,C3)</v>
      </c>
      <c r="I3" s="44" t="s">
        <v>7</v>
      </c>
      <c r="J3" s="45">
        <v>4.45</v>
      </c>
      <c r="K3" s="46" t="s">
        <v>8</v>
      </c>
      <c r="M3" s="72" t="s">
        <v>9</v>
      </c>
      <c r="N3" s="73"/>
      <c r="O3" s="3"/>
      <c r="P3" s="3"/>
    </row>
    <row r="4" spans="1:16" x14ac:dyDescent="0.2">
      <c r="A4" s="41" t="s">
        <v>6</v>
      </c>
      <c r="B4" s="57">
        <f>VLOOKUP(A4,'[1]ballpark factors raw'!$D$2:$E$31,2, FALSE)</f>
        <v>112</v>
      </c>
      <c r="C4" s="58">
        <f t="shared" ref="C4:C32" si="0">$N$6*(B4/$B$15)</f>
        <v>8.2419052716082436E-2</v>
      </c>
      <c r="D4" s="59">
        <f>COUNTIF('[1]nyy 2024 schedule'!$F$2:$F$163,A4)</f>
        <v>0</v>
      </c>
      <c r="E4" s="60">
        <f>COUNTIF('[1]nyy 2025 schedule'!$F$2:$F$163,'[1]24 Ballpark Factor'!A4)</f>
        <v>3</v>
      </c>
      <c r="F4" s="61">
        <f t="shared" ref="F4:F32" si="1">E4-D4</f>
        <v>3</v>
      </c>
      <c r="G4" s="62" cm="1">
        <f t="array" aca="1" ref="G4" ca="1">_xll.PSIBINOMIAL(E4*$J$3,C4)</f>
        <v>1</v>
      </c>
      <c r="M4" s="4" t="s">
        <v>11</v>
      </c>
      <c r="N4" s="5">
        <v>11</v>
      </c>
      <c r="O4" s="6"/>
      <c r="P4" s="6"/>
    </row>
    <row r="5" spans="1:16" x14ac:dyDescent="0.2">
      <c r="A5" s="41" t="s">
        <v>10</v>
      </c>
      <c r="B5" s="57">
        <f>VLOOKUP(A5,'[1]ballpark factors raw'!$D$2:$E$31,2, FALSE)</f>
        <v>105</v>
      </c>
      <c r="C5" s="58">
        <f t="shared" si="0"/>
        <v>7.7267861921327272E-2</v>
      </c>
      <c r="D5" s="59">
        <f>COUNTIF('[1]nyy 2024 schedule'!$F$2:$F$163,A5)</f>
        <v>6</v>
      </c>
      <c r="E5" s="60">
        <f>COUNTIF('[1]nyy 2025 schedule'!$F$2:$F$163,'[1]24 Ballpark Factor'!A5)</f>
        <v>6</v>
      </c>
      <c r="F5" s="61">
        <f t="shared" si="1"/>
        <v>0</v>
      </c>
      <c r="G5" s="62" cm="1">
        <f t="array" aca="1" ref="G5" ca="1">_xll.PSIBINOMIAL(E5*$J$3,C5)</f>
        <v>3</v>
      </c>
      <c r="M5" s="4" t="s">
        <v>13</v>
      </c>
      <c r="N5" s="5">
        <v>148</v>
      </c>
      <c r="O5" s="1"/>
      <c r="P5" s="8"/>
    </row>
    <row r="6" spans="1:16" x14ac:dyDescent="0.2">
      <c r="A6" s="41" t="s">
        <v>46</v>
      </c>
      <c r="B6" s="57">
        <f>VLOOKUP(A6,'[1]ballpark factors raw'!$D$2:$E$31,2, FALSE)</f>
        <v>104</v>
      </c>
      <c r="C6" s="58">
        <f t="shared" si="0"/>
        <v>7.6531977522076536E-2</v>
      </c>
      <c r="D6" s="59">
        <v>0</v>
      </c>
      <c r="E6" s="60">
        <f>COUNTIF('[1]nyy 2025 schedule'!$F$2:$F$163,'[1]24 Ballpark Factor'!A6)</f>
        <v>6</v>
      </c>
      <c r="F6" s="61">
        <f t="shared" si="1"/>
        <v>6</v>
      </c>
      <c r="G6" s="62" cm="1">
        <f t="array" aca="1" ref="G6" ca="1">_xll.PSIBINOMIAL(E6*$J$3,C6)</f>
        <v>3</v>
      </c>
      <c r="M6" s="9" t="s">
        <v>15</v>
      </c>
      <c r="N6" s="10">
        <f>N4/N5</f>
        <v>7.4324324324324328E-2</v>
      </c>
      <c r="O6" s="1"/>
      <c r="P6" s="8"/>
    </row>
    <row r="7" spans="1:16" x14ac:dyDescent="0.2">
      <c r="A7" s="41" t="s">
        <v>12</v>
      </c>
      <c r="B7" s="57">
        <f>VLOOKUP(A7,'[1]ballpark factors raw'!$D$2:$E$31,2, FALSE)</f>
        <v>103</v>
      </c>
      <c r="C7" s="58">
        <f t="shared" si="0"/>
        <v>7.57960931228258E-2</v>
      </c>
      <c r="D7" s="59">
        <f>COUNTIF('[1]nyy 2024 schedule'!$F$2:$F$163,A7)</f>
        <v>3</v>
      </c>
      <c r="E7" s="60">
        <f>COUNTIF('[1]nyy 2025 schedule'!$F$2:$F$163,'[1]24 Ballpark Factor'!A7)</f>
        <v>0</v>
      </c>
      <c r="F7" s="61">
        <f t="shared" si="1"/>
        <v>-3</v>
      </c>
      <c r="G7" s="62" cm="1">
        <f t="array" aca="1" ref="G7" ca="1">_xll.PSIBINOMIAL(E7*$J$3,C7)</f>
        <v>0</v>
      </c>
      <c r="I7" s="69" t="s">
        <v>17</v>
      </c>
      <c r="J7" s="75"/>
      <c r="L7" s="1"/>
      <c r="M7" s="1"/>
      <c r="N7" s="7"/>
      <c r="O7" s="1"/>
      <c r="P7" s="8"/>
    </row>
    <row r="8" spans="1:16" x14ac:dyDescent="0.2">
      <c r="A8" s="41" t="s">
        <v>14</v>
      </c>
      <c r="B8" s="57">
        <f>VLOOKUP(A8,'[1]ballpark factors raw'!$D$2:$E$31,2, FALSE)</f>
        <v>103</v>
      </c>
      <c r="C8" s="58">
        <f t="shared" si="0"/>
        <v>7.57960931228258E-2</v>
      </c>
      <c r="D8" s="59">
        <f>COUNTIF('[1]nyy 2024 schedule'!$F$2:$F$163,A8)</f>
        <v>0</v>
      </c>
      <c r="E8" s="60">
        <f>COUNTIF('[1]nyy 2025 schedule'!$F$2:$F$163,'[1]24 Ballpark Factor'!A8)</f>
        <v>3</v>
      </c>
      <c r="F8" s="61">
        <f t="shared" si="1"/>
        <v>3</v>
      </c>
      <c r="G8" s="62" cm="1">
        <f t="array" aca="1" ref="G8" ca="1">_xll.PSIBINOMIAL(E8*$J$3,C8)</f>
        <v>0</v>
      </c>
      <c r="I8" s="40" t="s">
        <v>19</v>
      </c>
      <c r="J8" s="47">
        <f ca="1">SUM(G3:G32)</f>
        <v>61</v>
      </c>
      <c r="L8" s="1"/>
      <c r="M8" s="1"/>
      <c r="N8" s="7"/>
      <c r="O8" s="1"/>
      <c r="P8" s="8"/>
    </row>
    <row r="9" spans="1:16" x14ac:dyDescent="0.2">
      <c r="A9" s="41" t="s">
        <v>16</v>
      </c>
      <c r="B9" s="57">
        <f>VLOOKUP(A9,'[1]ballpark factors raw'!$D$2:$E$31,2, FALSE)</f>
        <v>103</v>
      </c>
      <c r="C9" s="58">
        <f t="shared" si="0"/>
        <v>7.57960931228258E-2</v>
      </c>
      <c r="D9" s="59">
        <f>COUNTIF('[1]nyy 2024 schedule'!$F$2:$F$163,A9)</f>
        <v>4</v>
      </c>
      <c r="E9" s="60">
        <f>COUNTIF('[1]nyy 2025 schedule'!$F$2:$F$163,'[1]24 Ballpark Factor'!A9)</f>
        <v>3</v>
      </c>
      <c r="F9" s="61">
        <f t="shared" si="1"/>
        <v>-1</v>
      </c>
      <c r="G9" s="62" cm="1">
        <f t="array" aca="1" ref="G9" ca="1">_xll.PSIBINOMIAL(E9*$J$3,C9)</f>
        <v>2</v>
      </c>
      <c r="I9" s="48" t="s">
        <v>21</v>
      </c>
      <c r="J9" s="49" cm="1">
        <f t="array" aca="1" ref="J9" ca="1">_xll.PSIMEAN(J8)</f>
        <v>52.954999999999998</v>
      </c>
      <c r="L9" s="1"/>
      <c r="M9" s="1"/>
      <c r="N9" s="7"/>
      <c r="O9" s="1"/>
      <c r="P9" s="8"/>
    </row>
    <row r="10" spans="1:16" x14ac:dyDescent="0.2">
      <c r="A10" s="41" t="s">
        <v>18</v>
      </c>
      <c r="B10" s="57">
        <f>VLOOKUP(A10,'[1]ballpark factors raw'!$D$2:$E$31,2, FALSE)</f>
        <v>102</v>
      </c>
      <c r="C10" s="58">
        <f t="shared" si="0"/>
        <v>7.5060208723575064E-2</v>
      </c>
      <c r="D10" s="59">
        <f>COUNTIF('[1]nyy 2024 schedule'!$F$2:$F$163,A10)</f>
        <v>0</v>
      </c>
      <c r="E10" s="60">
        <f>COUNTIF('[1]nyy 2025 schedule'!$F$2:$F$163,'[1]24 Ballpark Factor'!A10)</f>
        <v>3</v>
      </c>
      <c r="F10" s="61">
        <f t="shared" si="1"/>
        <v>3</v>
      </c>
      <c r="G10" s="62" cm="1">
        <f t="array" aca="1" ref="G10" ca="1">_xll.PSIBINOMIAL(E10*$J$3,C10)</f>
        <v>1</v>
      </c>
      <c r="I10" s="32" t="s">
        <v>23</v>
      </c>
      <c r="J10" s="50" cm="1">
        <f t="array" aca="1" ref="J10" ca="1">1-_xll.PSITARGET(J8,50)</f>
        <v>0.624</v>
      </c>
      <c r="L10" s="1"/>
      <c r="M10" s="1"/>
      <c r="N10" s="1"/>
      <c r="O10" s="1"/>
      <c r="P10" s="1"/>
    </row>
    <row r="11" spans="1:16" x14ac:dyDescent="0.2">
      <c r="A11" s="41" t="s">
        <v>20</v>
      </c>
      <c r="B11" s="57">
        <f>VLOOKUP(A11,'[1]ballpark factors raw'!$D$2:$E$31,2, FALSE)</f>
        <v>102</v>
      </c>
      <c r="C11" s="58">
        <f t="shared" si="0"/>
        <v>7.5060208723575064E-2</v>
      </c>
      <c r="D11" s="59">
        <f>COUNTIF('[1]nyy 2024 schedule'!$F$2:$F$163,A11)</f>
        <v>3</v>
      </c>
      <c r="E11" s="60">
        <f>COUNTIF('[1]nyy 2025 schedule'!$F$2:$F$163,'[1]24 Ballpark Factor'!A11)</f>
        <v>3</v>
      </c>
      <c r="F11" s="61">
        <f t="shared" si="1"/>
        <v>0</v>
      </c>
      <c r="G11" s="62" cm="1">
        <f t="array" aca="1" ref="G11" ca="1">_xll.PSIBINOMIAL(E11*$J$3,C11)</f>
        <v>1</v>
      </c>
      <c r="I11" s="43" t="s">
        <v>25</v>
      </c>
      <c r="J11" s="51" cm="1">
        <f t="array" aca="1" ref="J11" ca="1">1-_xll.PSITARGET(J8,40)</f>
        <v>0.96199999999999997</v>
      </c>
      <c r="L11" s="1"/>
      <c r="M11" s="1"/>
      <c r="N11" s="1"/>
      <c r="O11" s="1"/>
      <c r="P11" s="1"/>
    </row>
    <row r="12" spans="1:16" x14ac:dyDescent="0.2">
      <c r="A12" s="41" t="s">
        <v>22</v>
      </c>
      <c r="B12" s="57">
        <f>VLOOKUP(A12,'[1]ballpark factors raw'!$D$2:$E$31,2, FALSE)</f>
        <v>101</v>
      </c>
      <c r="C12" s="58">
        <f t="shared" si="0"/>
        <v>7.4324324324324328E-2</v>
      </c>
      <c r="D12" s="59">
        <f>COUNTIF('[1]nyy 2024 schedule'!$F$2:$F$163,A12)</f>
        <v>0</v>
      </c>
      <c r="E12" s="60">
        <f>COUNTIF('[1]nyy 2025 schedule'!$F$2:$F$163,'[1]24 Ballpark Factor'!A12)</f>
        <v>3</v>
      </c>
      <c r="F12" s="61">
        <f t="shared" si="1"/>
        <v>3</v>
      </c>
      <c r="G12" s="62" cm="1">
        <f t="array" aca="1" ref="G12" ca="1">_xll.PSIBINOMIAL(E12*$J$3,C12)</f>
        <v>0</v>
      </c>
      <c r="I12" s="40" t="s">
        <v>90</v>
      </c>
      <c r="J12" s="40" cm="1">
        <f t="array" aca="1" ref="J12" ca="1">_xll.PSIPERCENTILE(J8, 0.025)</f>
        <v>40</v>
      </c>
      <c r="L12" s="1"/>
      <c r="M12" s="1"/>
      <c r="N12" s="1"/>
      <c r="O12" s="1"/>
      <c r="P12" s="1"/>
    </row>
    <row r="13" spans="1:16" x14ac:dyDescent="0.2">
      <c r="A13" s="41" t="s">
        <v>24</v>
      </c>
      <c r="B13" s="57">
        <f>VLOOKUP(A13,'[1]ballpark factors raw'!$D$2:$E$31,2, FALSE)</f>
        <v>101</v>
      </c>
      <c r="C13" s="58">
        <f t="shared" si="0"/>
        <v>7.4324324324324328E-2</v>
      </c>
      <c r="D13" s="59">
        <f>COUNTIF('[1]nyy 2024 schedule'!$F$2:$F$163,A13)</f>
        <v>3</v>
      </c>
      <c r="E13" s="60">
        <f>COUNTIF('[1]nyy 2025 schedule'!$F$2:$F$163,'[1]24 Ballpark Factor'!A13)</f>
        <v>3</v>
      </c>
      <c r="F13" s="61">
        <f t="shared" si="1"/>
        <v>0</v>
      </c>
      <c r="G13" s="62" cm="1">
        <f t="array" aca="1" ref="G13" ca="1">_xll.PSIBINOMIAL(E13*$J$3,C13)</f>
        <v>2</v>
      </c>
      <c r="I13" s="43" t="s">
        <v>91</v>
      </c>
      <c r="J13" s="43" cm="1">
        <f t="array" aca="1" ref="J13" ca="1">_xll.PSIPERCENTILE(J8, 0.975)</f>
        <v>67</v>
      </c>
      <c r="L13" s="1"/>
      <c r="M13" s="1"/>
      <c r="N13" s="1"/>
      <c r="O13" s="1"/>
      <c r="P13" s="1"/>
    </row>
    <row r="14" spans="1:16" x14ac:dyDescent="0.2">
      <c r="A14" s="41" t="s">
        <v>26</v>
      </c>
      <c r="B14" s="57">
        <f>VLOOKUP(A14,'[1]ballpark factors raw'!$D$2:$E$31,2, FALSE)</f>
        <v>101</v>
      </c>
      <c r="C14" s="58">
        <f t="shared" si="0"/>
        <v>7.4324324324324328E-2</v>
      </c>
      <c r="D14" s="59">
        <f>COUNTIF('[1]nyy 2024 schedule'!$F$2:$F$163,A14)</f>
        <v>3</v>
      </c>
      <c r="E14" s="60">
        <f>COUNTIF('[1]nyy 2025 schedule'!$F$2:$F$163,'[1]24 Ballpark Factor'!A14)</f>
        <v>0</v>
      </c>
      <c r="F14" s="61">
        <f t="shared" si="1"/>
        <v>-3</v>
      </c>
      <c r="G14" s="62" cm="1">
        <f t="array" aca="1" ref="G14" ca="1">_xll.PSIBINOMIAL(E14*$J$3,C14)</f>
        <v>0</v>
      </c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41" t="s">
        <v>27</v>
      </c>
      <c r="B15" s="57">
        <f>VLOOKUP(A15,'[1]ballpark factors raw'!$D$2:$E$31,2, FALSE)</f>
        <v>101</v>
      </c>
      <c r="C15" s="58">
        <f t="shared" si="0"/>
        <v>7.4324324324324328E-2</v>
      </c>
      <c r="D15" s="59">
        <f>COUNTIF('[1]nyy 2024 schedule'!$F$2:$F$163,A15)</f>
        <v>81</v>
      </c>
      <c r="E15" s="60">
        <f>COUNTIF('[1]nyy 2025 schedule'!$F$2:$F$163,'[1]24 Ballpark Factor'!A15)</f>
        <v>81</v>
      </c>
      <c r="F15" s="61">
        <f t="shared" si="1"/>
        <v>0</v>
      </c>
      <c r="G15" s="62" cm="1">
        <f t="array" aca="1" ref="G15" ca="1">_xll.PSIBINOMIAL(E15*$J$3,C15)</f>
        <v>24</v>
      </c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41" t="s">
        <v>28</v>
      </c>
      <c r="B16" s="57">
        <f>VLOOKUP(A16,'[1]ballpark factors raw'!$D$2:$E$31,2, FALSE)</f>
        <v>100</v>
      </c>
      <c r="C16" s="58">
        <f t="shared" si="0"/>
        <v>7.3588439925073593E-2</v>
      </c>
      <c r="D16" s="59">
        <f>COUNTIF('[1]nyy 2024 schedule'!$F$2:$F$163,A16)</f>
        <v>0</v>
      </c>
      <c r="E16" s="60">
        <f>COUNTIF('[1]nyy 2025 schedule'!$F$2:$F$163,'[1]24 Ballpark Factor'!A16)</f>
        <v>3</v>
      </c>
      <c r="F16" s="61">
        <f t="shared" si="1"/>
        <v>3</v>
      </c>
      <c r="G16" s="62" cm="1">
        <f t="array" aca="1" ref="G16" ca="1">_xll.PSIBINOMIAL(E16*$J$3,C16)</f>
        <v>3</v>
      </c>
      <c r="I16" s="1" t="s">
        <v>31</v>
      </c>
      <c r="J16" s="1"/>
      <c r="K16" s="1"/>
      <c r="L16" s="1"/>
      <c r="M16" s="1"/>
      <c r="N16" s="1"/>
      <c r="O16" s="1"/>
      <c r="P16" s="1"/>
    </row>
    <row r="17" spans="1:16" x14ac:dyDescent="0.2">
      <c r="A17" s="41" t="s">
        <v>29</v>
      </c>
      <c r="B17" s="57">
        <f>VLOOKUP(A17,'[1]ballpark factors raw'!$D$2:$E$31,2, FALSE)</f>
        <v>100</v>
      </c>
      <c r="C17" s="58">
        <f t="shared" si="0"/>
        <v>7.3588439925073593E-2</v>
      </c>
      <c r="D17" s="59">
        <f>COUNTIF('[1]nyy 2024 schedule'!$F$2:$F$163,A17)</f>
        <v>0</v>
      </c>
      <c r="E17" s="60">
        <f>COUNTIF('[1]nyy 2025 schedule'!$F$2:$F$163,'[1]24 Ballpark Factor'!A17)</f>
        <v>3</v>
      </c>
      <c r="F17" s="61">
        <f t="shared" si="1"/>
        <v>3</v>
      </c>
      <c r="G17" s="62" cm="1">
        <f t="array" aca="1" ref="G17" ca="1">_xll.PSIBINOMIAL(E17*$J$3,C17)</f>
        <v>0</v>
      </c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41" t="s">
        <v>30</v>
      </c>
      <c r="B18" s="57">
        <f>VLOOKUP(A18,'[1]ballpark factors raw'!$D$2:$E$31,2, FALSE)</f>
        <v>100</v>
      </c>
      <c r="C18" s="58">
        <f t="shared" si="0"/>
        <v>7.3588439925073593E-2</v>
      </c>
      <c r="D18" s="59">
        <f>COUNTIF('[1]nyy 2024 schedule'!$F$2:$F$163,A18)</f>
        <v>3</v>
      </c>
      <c r="E18" s="60">
        <f>COUNTIF('[1]nyy 2025 schedule'!$F$2:$F$163,'[1]24 Ballpark Factor'!A18)</f>
        <v>0</v>
      </c>
      <c r="F18" s="61">
        <f t="shared" si="1"/>
        <v>-3</v>
      </c>
      <c r="G18" s="62" cm="1">
        <f t="array" aca="1" ref="G18" ca="1">_xll.PSIBINOMIAL(E18*$J$3,C18)</f>
        <v>0</v>
      </c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41" t="s">
        <v>32</v>
      </c>
      <c r="B19" s="57">
        <f>VLOOKUP(A19,'[1]ballpark factors raw'!$D$2:$E$31,2, FALSE)</f>
        <v>100</v>
      </c>
      <c r="C19" s="58">
        <f t="shared" si="0"/>
        <v>7.3588439925073593E-2</v>
      </c>
      <c r="D19" s="59">
        <f>COUNTIF('[1]nyy 2024 schedule'!$F$2:$F$163,A19)</f>
        <v>0</v>
      </c>
      <c r="E19" s="60">
        <f>COUNTIF('[1]nyy 2025 schedule'!$F$2:$F$163,'[1]24 Ballpark Factor'!A19)</f>
        <v>3</v>
      </c>
      <c r="F19" s="61">
        <f t="shared" si="1"/>
        <v>3</v>
      </c>
      <c r="G19" s="62" cm="1">
        <f t="array" aca="1" ref="G19" ca="1">_xll.PSIBINOMIAL(E19*$J$3,C19)</f>
        <v>1</v>
      </c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41" t="s">
        <v>33</v>
      </c>
      <c r="B20" s="57">
        <f>VLOOKUP(A20,'[1]ballpark factors raw'!$D$2:$E$31,2, FALSE)</f>
        <v>100</v>
      </c>
      <c r="C20" s="58">
        <f t="shared" si="0"/>
        <v>7.3588439925073593E-2</v>
      </c>
      <c r="D20" s="59">
        <f>COUNTIF('[1]nyy 2024 schedule'!$F$2:$F$163,A20)</f>
        <v>4</v>
      </c>
      <c r="E20" s="60">
        <f>COUNTIF('[1]nyy 2025 schedule'!$F$2:$F$163,'[1]24 Ballpark Factor'!A20)</f>
        <v>3</v>
      </c>
      <c r="F20" s="61">
        <f t="shared" si="1"/>
        <v>-1</v>
      </c>
      <c r="G20" s="62" cm="1">
        <f t="array" aca="1" ref="G20" ca="1">_xll.PSIBINOMIAL(E20*$J$3,C20)</f>
        <v>3</v>
      </c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41" t="s">
        <v>34</v>
      </c>
      <c r="B21" s="57">
        <f>VLOOKUP(A21,'[1]ballpark factors raw'!$D$2:$E$31,2, FALSE)</f>
        <v>100</v>
      </c>
      <c r="C21" s="58">
        <f t="shared" si="0"/>
        <v>7.3588439925073593E-2</v>
      </c>
      <c r="D21" s="59">
        <f>COUNTIF('[1]nyy 2024 schedule'!$F$2:$F$163,A21)</f>
        <v>3</v>
      </c>
      <c r="E21" s="60">
        <f>COUNTIF('[1]nyy 2025 schedule'!$F$2:$F$163,'[1]24 Ballpark Factor'!A21)</f>
        <v>3</v>
      </c>
      <c r="F21" s="61">
        <f t="shared" si="1"/>
        <v>0</v>
      </c>
      <c r="G21" s="62" cm="1">
        <f t="array" aca="1" ref="G21" ca="1">_xll.PSIBINOMIAL(E21*$J$3,C21)</f>
        <v>2</v>
      </c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41" t="s">
        <v>35</v>
      </c>
      <c r="B22" s="57">
        <f>VLOOKUP(A22,'[1]ballpark factors raw'!$D$2:$E$31,2, FALSE)</f>
        <v>99</v>
      </c>
      <c r="C22" s="58">
        <f t="shared" si="0"/>
        <v>7.2852555525822857E-2</v>
      </c>
      <c r="D22" s="59">
        <f>COUNTIF('[1]nyy 2024 schedule'!$F$2:$F$163,A22)</f>
        <v>7</v>
      </c>
      <c r="E22" s="60">
        <f>COUNTIF('[1]nyy 2025 schedule'!$F$2:$F$163,'[1]24 Ballpark Factor'!A22)</f>
        <v>7</v>
      </c>
      <c r="F22" s="61">
        <f t="shared" si="1"/>
        <v>0</v>
      </c>
      <c r="G22" s="62" cm="1">
        <f t="array" aca="1" ref="G22" ca="1">_xll.PSIBINOMIAL(E22*$J$3,C22)</f>
        <v>1</v>
      </c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41" t="s">
        <v>36</v>
      </c>
      <c r="B23" s="57">
        <f>VLOOKUP(A23,'[1]ballpark factors raw'!$D$2:$E$31,2, FALSE)</f>
        <v>99</v>
      </c>
      <c r="C23" s="58">
        <f t="shared" si="0"/>
        <v>7.2852555525822857E-2</v>
      </c>
      <c r="D23" s="59">
        <f>COUNTIF('[1]nyy 2024 schedule'!$F$2:$F$163,A23)</f>
        <v>7</v>
      </c>
      <c r="E23" s="60">
        <f>COUNTIF('[1]nyy 2025 schedule'!$F$2:$F$163,'[1]24 Ballpark Factor'!A23)</f>
        <v>7</v>
      </c>
      <c r="F23" s="61">
        <f t="shared" si="1"/>
        <v>0</v>
      </c>
      <c r="G23" s="62" cm="1">
        <f t="array" aca="1" ref="G23" ca="1">_xll.PSIBINOMIAL(E23*$J$3,C23)</f>
        <v>2</v>
      </c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41" t="s">
        <v>37</v>
      </c>
      <c r="B24" s="57">
        <f>VLOOKUP(A24,'[1]ballpark factors raw'!$D$2:$E$31,2, FALSE)</f>
        <v>98</v>
      </c>
      <c r="C24" s="58">
        <f t="shared" si="0"/>
        <v>7.2116671126572121E-2</v>
      </c>
      <c r="D24" s="59">
        <f>COUNTIF('[1]nyy 2024 schedule'!$F$2:$F$163,A24)</f>
        <v>3</v>
      </c>
      <c r="E24" s="60">
        <f>COUNTIF('[1]nyy 2025 schedule'!$F$2:$F$163,'[1]24 Ballpark Factor'!A24)</f>
        <v>0</v>
      </c>
      <c r="F24" s="61">
        <f t="shared" si="1"/>
        <v>-3</v>
      </c>
      <c r="G24" s="62" cm="1">
        <f t="array" aca="1" ref="G24" ca="1">_xll.PSIBINOMIAL(E24*$J$3,C24)</f>
        <v>0</v>
      </c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41" t="s">
        <v>38</v>
      </c>
      <c r="B25" s="57">
        <f>VLOOKUP(A25,'[1]ballpark factors raw'!$D$2:$E$31,2, FALSE)</f>
        <v>98</v>
      </c>
      <c r="C25" s="58">
        <f t="shared" si="0"/>
        <v>7.2116671126572121E-2</v>
      </c>
      <c r="D25" s="59">
        <f>COUNTIF('[1]nyy 2024 schedule'!$F$2:$F$163,A25)</f>
        <v>3</v>
      </c>
      <c r="E25" s="60">
        <f>COUNTIF('[1]nyy 2025 schedule'!$F$2:$F$163,'[1]24 Ballpark Factor'!A25)</f>
        <v>3</v>
      </c>
      <c r="F25" s="61">
        <f t="shared" si="1"/>
        <v>0</v>
      </c>
      <c r="G25" s="62" cm="1">
        <f t="array" aca="1" ref="G25" ca="1">_xll.PSIBINOMIAL(E25*$J$3,C25)</f>
        <v>1</v>
      </c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41" t="s">
        <v>39</v>
      </c>
      <c r="B26" s="57">
        <f>VLOOKUP(A26,'[1]ballpark factors raw'!$D$2:$E$31,2, FALSE)</f>
        <v>98</v>
      </c>
      <c r="C26" s="58">
        <f t="shared" si="0"/>
        <v>7.2116671126572121E-2</v>
      </c>
      <c r="D26" s="59">
        <f>COUNTIF('[1]nyy 2024 schedule'!$F$2:$F$163,A26)</f>
        <v>3</v>
      </c>
      <c r="E26" s="60">
        <f>COUNTIF('[1]nyy 2025 schedule'!$F$2:$F$163,'[1]24 Ballpark Factor'!A26)</f>
        <v>4</v>
      </c>
      <c r="F26" s="61">
        <f t="shared" si="1"/>
        <v>1</v>
      </c>
      <c r="G26" s="62" cm="1">
        <f t="array" aca="1" ref="G26" ca="1">_xll.PSIBINOMIAL(E26*$J$3,C26)</f>
        <v>5</v>
      </c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41" t="s">
        <v>40</v>
      </c>
      <c r="B27" s="57">
        <f>VLOOKUP(A27,'[1]ballpark factors raw'!$D$2:$E$31,2, FALSE)</f>
        <v>98</v>
      </c>
      <c r="C27" s="58">
        <f t="shared" si="0"/>
        <v>7.2116671126572121E-2</v>
      </c>
      <c r="D27" s="59">
        <f>COUNTIF('[1]nyy 2024 schedule'!$F$2:$F$163,A27)</f>
        <v>2</v>
      </c>
      <c r="E27" s="60">
        <f>COUNTIF('[1]nyy 2025 schedule'!$F$2:$F$163,'[1]24 Ballpark Factor'!A27)</f>
        <v>3</v>
      </c>
      <c r="F27" s="61">
        <f t="shared" si="1"/>
        <v>1</v>
      </c>
      <c r="G27" s="62" cm="1">
        <f t="array" aca="1" ref="G27" ca="1">_xll.PSIBINOMIAL(E27*$J$3,C27)</f>
        <v>2</v>
      </c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41" t="s">
        <v>41</v>
      </c>
      <c r="B28" s="57">
        <f>VLOOKUP(A28,'[1]ballpark factors raw'!$D$2:$E$31,2, FALSE)</f>
        <v>97</v>
      </c>
      <c r="C28" s="58">
        <f t="shared" si="0"/>
        <v>7.1380786727321385E-2</v>
      </c>
      <c r="D28" s="59">
        <f>COUNTIF('[1]nyy 2024 schedule'!$F$2:$F$163,A28)</f>
        <v>3</v>
      </c>
      <c r="E28" s="60">
        <f>COUNTIF('[1]nyy 2025 schedule'!$F$2:$F$163,'[1]24 Ballpark Factor'!A28)</f>
        <v>3</v>
      </c>
      <c r="F28" s="61">
        <f t="shared" si="1"/>
        <v>0</v>
      </c>
      <c r="G28" s="62" cm="1">
        <f t="array" aca="1" ref="G28" ca="1">_xll.PSIBINOMIAL(E28*$J$3,C28)</f>
        <v>1</v>
      </c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41" t="s">
        <v>42</v>
      </c>
      <c r="B29" s="57">
        <f>VLOOKUP(A29,'[1]ballpark factors raw'!$D$2:$E$31,2, FALSE)</f>
        <v>97</v>
      </c>
      <c r="C29" s="58">
        <f t="shared" si="0"/>
        <v>7.1380786727321385E-2</v>
      </c>
      <c r="D29" s="59">
        <f>COUNTIF('[1]nyy 2024 schedule'!$F$2:$F$163,A29)</f>
        <v>3</v>
      </c>
      <c r="E29" s="60">
        <f>COUNTIF('[1]nyy 2025 schedule'!$F$2:$F$163,'[1]24 Ballpark Factor'!A29)</f>
        <v>0</v>
      </c>
      <c r="F29" s="61">
        <f t="shared" si="1"/>
        <v>-3</v>
      </c>
      <c r="G29" s="62" cm="1">
        <f t="array" aca="1" ref="G29" ca="1">_xll.PSIBINOMIAL(E29*$J$3,C29)</f>
        <v>0</v>
      </c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41" t="s">
        <v>43</v>
      </c>
      <c r="B30" s="57">
        <f>VLOOKUP(A30,'[1]ballpark factors raw'!$D$2:$E$31,2, FALSE)</f>
        <v>96</v>
      </c>
      <c r="C30" s="58">
        <f t="shared" si="0"/>
        <v>7.064490232807065E-2</v>
      </c>
      <c r="D30" s="59">
        <f>COUNTIF('[1]nyy 2024 schedule'!$F$2:$F$163,A30)</f>
        <v>3</v>
      </c>
      <c r="E30" s="60">
        <f>COUNTIF('[1]nyy 2025 schedule'!$F$2:$F$163,'[1]24 Ballpark Factor'!A30)</f>
        <v>0</v>
      </c>
      <c r="F30" s="61">
        <f t="shared" si="1"/>
        <v>-3</v>
      </c>
      <c r="G30" s="62" cm="1">
        <f t="array" aca="1" ref="G30" ca="1">_xll.PSIBINOMIAL(E30*$J$3,C30)</f>
        <v>0</v>
      </c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41" t="s">
        <v>44</v>
      </c>
      <c r="B31" s="57">
        <f>VLOOKUP(A31,'[1]ballpark factors raw'!$D$2:$E$31,2, FALSE)</f>
        <v>96</v>
      </c>
      <c r="C31" s="58">
        <f t="shared" si="0"/>
        <v>7.064490232807065E-2</v>
      </c>
      <c r="D31" s="59">
        <f>COUNTIF('[1]nyy 2024 schedule'!$F$2:$F$163,A31)</f>
        <v>3</v>
      </c>
      <c r="E31" s="60">
        <f>COUNTIF('[1]nyy 2025 schedule'!$F$2:$F$163,'[1]24 Ballpark Factor'!A31)</f>
        <v>0</v>
      </c>
      <c r="F31" s="61">
        <f t="shared" si="1"/>
        <v>-3</v>
      </c>
      <c r="G31" s="62" cm="1">
        <f t="array" aca="1" ref="G31" ca="1">_xll.PSIBINOMIAL(E31*$J$3,C31)</f>
        <v>0</v>
      </c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42" t="s">
        <v>45</v>
      </c>
      <c r="B32" s="63">
        <f>VLOOKUP(A32,'[1]ballpark factors raw'!$D$2:$E$31,2, FALSE)</f>
        <v>90</v>
      </c>
      <c r="C32" s="64">
        <f t="shared" si="0"/>
        <v>6.6229595932566235E-2</v>
      </c>
      <c r="D32" s="65">
        <f>COUNTIF('[1]nyy 2024 schedule'!$F$2:$F$163,A32)</f>
        <v>3</v>
      </c>
      <c r="E32" s="66">
        <f>COUNTIF('[1]nyy 2025 schedule'!$F$2:$F$163,'[1]24 Ballpark Factor'!A32)</f>
        <v>3</v>
      </c>
      <c r="F32" s="67">
        <f t="shared" si="1"/>
        <v>0</v>
      </c>
      <c r="G32" s="68" cm="1">
        <f t="array" aca="1" ref="G32" ca="1">_xll.PSIBINOMIAL(E32*$J$3,C32)</f>
        <v>1</v>
      </c>
      <c r="I32" s="1"/>
      <c r="J32" s="1"/>
      <c r="K32" s="1"/>
      <c r="L32" s="1"/>
      <c r="M32" s="1"/>
      <c r="N32" s="1"/>
      <c r="O32" s="1"/>
      <c r="P32" s="1"/>
    </row>
    <row r="33" spans="3:3" x14ac:dyDescent="0.2">
      <c r="C33" t="s">
        <v>95</v>
      </c>
    </row>
  </sheetData>
  <mergeCells count="2">
    <mergeCell ref="M3:N3"/>
    <mergeCell ref="I7:J7"/>
  </mergeCells>
  <conditionalFormatting sqref="B3:B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4" r:id="rId1" display="https://baseballsavant.mlb.com/leaderboard/statcast-venue?venueId=19" xr:uid="{4590C8B8-01F6-5E40-9B96-F146CA4D4617}"/>
    <hyperlink ref="A5" r:id="rId2" display="https://baseballsavant.mlb.com/leaderboard/statcast-venue?venueId=3" xr:uid="{A31C5D34-80F6-5D41-9A59-53C28A45F58B}"/>
    <hyperlink ref="A7" r:id="rId3" display="https://baseballsavant.mlb.com/leaderboard/statcast-venue?venueId=15" xr:uid="{1E52B1DA-8E08-044C-9D95-245997969EEB}"/>
    <hyperlink ref="A8" r:id="rId4" display="https://baseballsavant.mlb.com/leaderboard/statcast-venue?venueId=2602" xr:uid="{632524FD-826D-3A49-AA28-BA281F95A4C2}"/>
    <hyperlink ref="A9" r:id="rId5" display="https://baseballsavant.mlb.com/leaderboard/statcast-venue?venueId=7" xr:uid="{E336209B-85FC-E94E-B690-1052BDBC3AA6}"/>
    <hyperlink ref="A10" r:id="rId6" display="https://baseballsavant.mlb.com/leaderboard/statcast-venue?venueId=4169" xr:uid="{83EA5102-CA63-AC48-B6E9-E17982E54F2B}"/>
    <hyperlink ref="A11" r:id="rId7" display="https://baseballsavant.mlb.com/leaderboard/statcast-venue?venueId=3312" xr:uid="{5D6F666C-2E26-AC4A-B4DB-25DBA66F08C2}"/>
    <hyperlink ref="A12" r:id="rId8" display="https://baseballsavant.mlb.com/leaderboard/statcast-venue?venueId=4705" xr:uid="{01A27E82-21A4-1F47-B77B-8D74ACB88F72}"/>
    <hyperlink ref="A13" r:id="rId9" display="https://baseballsavant.mlb.com/leaderboard/statcast-venue?venueId=1" xr:uid="{36A88DA5-65B9-C644-A206-A7D57800FD7C}"/>
    <hyperlink ref="A14" r:id="rId10" display="https://baseballsavant.mlb.com/leaderboard/statcast-venue?venueId=3309" xr:uid="{7C065B40-DBA2-724B-80AF-D066260DBD1B}"/>
    <hyperlink ref="A15" r:id="rId11" display="https://baseballsavant.mlb.com/leaderboard/statcast-venue?venueId=3313" xr:uid="{F69B557C-8A91-CB43-8E96-50C24FDC1B20}"/>
    <hyperlink ref="A16" r:id="rId12" display="https://baseballsavant.mlb.com/leaderboard/statcast-venue?venueId=31" xr:uid="{4BEA8140-C163-3F41-9DE9-E458D42929F0}"/>
    <hyperlink ref="A17" r:id="rId13" display="https://baseballsavant.mlb.com/leaderboard/statcast-venue?venueId=2889" xr:uid="{A5D66E4F-080B-5348-9E54-32AE1DDF8AA7}"/>
    <hyperlink ref="A18" r:id="rId14" display="https://baseballsavant.mlb.com/leaderboard/statcast-venue?venueId=2681" xr:uid="{B0010B67-CF8E-7C46-9076-02F28A66477D}"/>
    <hyperlink ref="A19" r:id="rId15" display="https://baseballsavant.mlb.com/leaderboard/statcast-venue?venueId=22" xr:uid="{9C5E5746-75CB-9D45-828D-6C79C1A54625}"/>
    <hyperlink ref="A20" r:id="rId16" display="https://baseballsavant.mlb.com/leaderboard/statcast-venue?venueId=2392" xr:uid="{AFFCAA76-5568-2B4A-B4C9-5E80FE9C13BB}"/>
    <hyperlink ref="A21" r:id="rId17" display="https://baseballsavant.mlb.com/leaderboard/statcast-venue?venueId=5325" xr:uid="{3FF6A38D-D68D-3E46-A4A8-3A88BF51F5FD}"/>
    <hyperlink ref="A22" r:id="rId18" display="https://baseballsavant.mlb.com/leaderboard/statcast-venue?venueId=2" xr:uid="{FC61436F-7A2E-654C-AD52-32BD4A1DADAF}"/>
    <hyperlink ref="A23" r:id="rId19" display="https://baseballsavant.mlb.com/leaderboard/statcast-venue?venueId=14" xr:uid="{AD1FB19B-A97C-CA42-AD3D-A0846252B7B8}"/>
    <hyperlink ref="A24" r:id="rId20" display="https://baseballsavant.mlb.com/leaderboard/statcast-venue?venueId=2680" xr:uid="{AE7D0DDF-B9C1-E842-8817-24095CA85604}"/>
    <hyperlink ref="A25" r:id="rId21" display="https://baseballsavant.mlb.com/leaderboard/statcast-venue?venueId=2394" xr:uid="{55370291-38FD-2A40-B32B-258A8DAD33B0}"/>
    <hyperlink ref="A26" r:id="rId22" display="https://baseballsavant.mlb.com/leaderboard/statcast-venue?venueId=4" xr:uid="{ACDA3327-D68B-E04A-86B3-0996BD3C3A89}"/>
    <hyperlink ref="A27" r:id="rId23" display="https://baseballsavant.mlb.com/leaderboard/statcast-venue?venueId=3289" xr:uid="{7C2D07EA-230F-DD44-9018-A19EB55D08F1}"/>
    <hyperlink ref="A28" r:id="rId24" display="https://baseballsavant.mlb.com/leaderboard/statcast-venue?venueId=5" xr:uid="{FD065026-B381-AA4C-872E-6A2BF6F1275E}"/>
    <hyperlink ref="A29" r:id="rId25" display="https://baseballsavant.mlb.com/leaderboard/statcast-venue?venueId=32" xr:uid="{A88C58F9-1FDD-8645-8D49-8FBA748B1CBD}"/>
    <hyperlink ref="A30" r:id="rId26" display="https://baseballsavant.mlb.com/leaderboard/statcast-venue?venueId=2395" xr:uid="{EE49336E-CDBA-664D-A911-3548FF90440B}"/>
    <hyperlink ref="A31" r:id="rId27" display="https://baseballsavant.mlb.com/leaderboard/statcast-venue?venueId=17" xr:uid="{C586C8EC-D8DA-4246-8F1C-DF8DAC50355A}"/>
    <hyperlink ref="A32" r:id="rId28" display="https://baseballsavant.mlb.com/leaderboard/statcast-venue?venueId=680" xr:uid="{83F3A459-97B5-6F42-B0FC-62566B43369D}"/>
    <hyperlink ref="A6" r:id="rId29" display="https://baseballsavant.mlb.com/leaderboard/statcast-venue?venueId=2523" xr:uid="{408A685E-CA09-5348-A3BC-DA81D4BB64E4}"/>
    <hyperlink ref="A3" r:id="rId30" display="https://baseballsavant.mlb.com/leaderboard/statcast-venue?venueId=2529" xr:uid="{C61FC485-8766-3E42-B09B-D0BB7637AE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Summary</vt:lpstr>
      <vt:lpstr>25 Simple</vt:lpstr>
      <vt:lpstr>25 Home Away</vt:lpstr>
      <vt:lpstr>25 LHP RHP</vt:lpstr>
      <vt:lpstr>25 Ballpark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R Jackson</dc:creator>
  <cp:lastModifiedBy>Parker R Jackson</cp:lastModifiedBy>
  <dcterms:created xsi:type="dcterms:W3CDTF">2025-04-27T21:34:36Z</dcterms:created>
  <dcterms:modified xsi:type="dcterms:W3CDTF">2025-05-05T02:14:18Z</dcterms:modified>
</cp:coreProperties>
</file>