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Creative Cloud Files\Desktop\PERSONAL BUSINESS\"/>
    </mc:Choice>
  </mc:AlternateContent>
  <xr:revisionPtr revIDLastSave="0" documentId="13_ncr:1_{D9432F83-FF66-4BBF-8FDF-A7F954D62CB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QUOTA" sheetId="17" r:id="rId1"/>
    <sheet name="QUOTA BASED" sheetId="23" r:id="rId2"/>
    <sheet name="January" sheetId="19" r:id="rId3"/>
    <sheet name="February New" sheetId="28" r:id="rId4"/>
    <sheet name="template new" sheetId="30" r:id="rId5"/>
    <sheet name="TEMPLATE" sheetId="24" r:id="rId6"/>
    <sheet name="Practice" sheetId="2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28" l="1"/>
  <c r="A69" i="30"/>
  <c r="A68" i="30"/>
  <c r="A67" i="30"/>
  <c r="A66" i="30"/>
  <c r="A65" i="30"/>
  <c r="A64" i="30"/>
  <c r="A63" i="30"/>
  <c r="J62" i="30"/>
  <c r="A62" i="30"/>
  <c r="J61" i="30"/>
  <c r="A61" i="30"/>
  <c r="J60" i="30"/>
  <c r="A60" i="30"/>
  <c r="J59" i="30"/>
  <c r="A59" i="30"/>
  <c r="J58" i="30"/>
  <c r="A58" i="30"/>
  <c r="J57" i="30"/>
  <c r="A57" i="30"/>
  <c r="J56" i="30"/>
  <c r="A56" i="30"/>
  <c r="J55" i="30"/>
  <c r="A55" i="30"/>
  <c r="J54" i="30"/>
  <c r="A54" i="30"/>
  <c r="J53" i="30"/>
  <c r="A53" i="30"/>
  <c r="J52" i="30"/>
  <c r="A52" i="30"/>
  <c r="J51" i="30"/>
  <c r="A51" i="30"/>
  <c r="J50" i="30"/>
  <c r="A50" i="30"/>
  <c r="J49" i="30"/>
  <c r="A49" i="30"/>
  <c r="J48" i="30"/>
  <c r="A48" i="30"/>
  <c r="J47" i="30"/>
  <c r="A47" i="30"/>
  <c r="J46" i="30"/>
  <c r="A46" i="30"/>
  <c r="J45" i="30"/>
  <c r="A45" i="30"/>
  <c r="J44" i="30"/>
  <c r="A44" i="30"/>
  <c r="J43" i="30"/>
  <c r="A43" i="30"/>
  <c r="U42" i="30"/>
  <c r="J42" i="30"/>
  <c r="A42" i="30"/>
  <c r="U41" i="30"/>
  <c r="J41" i="30"/>
  <c r="A41" i="30"/>
  <c r="U40" i="30"/>
  <c r="J40" i="30"/>
  <c r="H22" i="30" s="1"/>
  <c r="A40" i="30"/>
  <c r="U39" i="30"/>
  <c r="A39" i="30"/>
  <c r="U38" i="30"/>
  <c r="A38" i="30"/>
  <c r="U37" i="30"/>
  <c r="A37" i="30"/>
  <c r="U36" i="30"/>
  <c r="A36" i="30"/>
  <c r="U35" i="30"/>
  <c r="A35" i="30"/>
  <c r="U34" i="30"/>
  <c r="A34" i="30"/>
  <c r="U33" i="30"/>
  <c r="J33" i="30"/>
  <c r="A33" i="30"/>
  <c r="U32" i="30"/>
  <c r="A32" i="30"/>
  <c r="U31" i="30"/>
  <c r="A31" i="30"/>
  <c r="U30" i="30"/>
  <c r="A30" i="30"/>
  <c r="U29" i="30"/>
  <c r="A29" i="30"/>
  <c r="U28" i="30"/>
  <c r="A28" i="30"/>
  <c r="U27" i="30"/>
  <c r="J27" i="30"/>
  <c r="I27" i="30"/>
  <c r="H27" i="30" s="1"/>
  <c r="A27" i="30"/>
  <c r="U26" i="30"/>
  <c r="A26" i="30"/>
  <c r="U25" i="30"/>
  <c r="A25" i="30"/>
  <c r="U24" i="30"/>
  <c r="A24" i="30"/>
  <c r="U23" i="30"/>
  <c r="A23" i="30"/>
  <c r="U22" i="30"/>
  <c r="A22" i="30"/>
  <c r="U21" i="30"/>
  <c r="A21" i="30"/>
  <c r="U20" i="30"/>
  <c r="A20" i="30"/>
  <c r="U19" i="30"/>
  <c r="A19" i="30"/>
  <c r="U18" i="30"/>
  <c r="A18" i="30"/>
  <c r="U17" i="30"/>
  <c r="A17" i="30"/>
  <c r="U16" i="30"/>
  <c r="A16" i="30"/>
  <c r="U15" i="30"/>
  <c r="A15" i="30"/>
  <c r="U14" i="30"/>
  <c r="Y13" i="30" s="1"/>
  <c r="H14" i="30"/>
  <c r="A14" i="30"/>
  <c r="X13" i="30"/>
  <c r="U13" i="30"/>
  <c r="A13" i="30"/>
  <c r="U12" i="30"/>
  <c r="A12" i="30"/>
  <c r="U11" i="30"/>
  <c r="A11" i="30"/>
  <c r="Y10" i="30"/>
  <c r="X10" i="30"/>
  <c r="U10" i="30"/>
  <c r="A10" i="30"/>
  <c r="U9" i="30"/>
  <c r="K9" i="30"/>
  <c r="I29" i="30" s="1"/>
  <c r="I28" i="30" s="1"/>
  <c r="A9" i="30"/>
  <c r="U8" i="30"/>
  <c r="Y7" i="30" s="1"/>
  <c r="A8" i="30"/>
  <c r="X7" i="30"/>
  <c r="U7" i="30"/>
  <c r="A7" i="30"/>
  <c r="U6" i="30"/>
  <c r="A6" i="30"/>
  <c r="U5" i="30"/>
  <c r="Y4" i="30" s="1"/>
  <c r="A5" i="30"/>
  <c r="X4" i="30"/>
  <c r="U4" i="30"/>
  <c r="A4" i="30"/>
  <c r="A3" i="30"/>
  <c r="I21" i="30" s="1"/>
  <c r="J33" i="28"/>
  <c r="X13" i="28"/>
  <c r="X10" i="28"/>
  <c r="X7" i="28"/>
  <c r="X4" i="28"/>
  <c r="U4" i="28"/>
  <c r="U5" i="28"/>
  <c r="U6" i="28"/>
  <c r="U7" i="28"/>
  <c r="U8" i="28"/>
  <c r="U9" i="28"/>
  <c r="U10" i="28"/>
  <c r="U11" i="28"/>
  <c r="U12" i="28"/>
  <c r="U13" i="28"/>
  <c r="U14" i="28"/>
  <c r="U15" i="28"/>
  <c r="U16" i="28"/>
  <c r="U17" i="28"/>
  <c r="U18" i="28"/>
  <c r="U19" i="28"/>
  <c r="U20" i="28"/>
  <c r="U21" i="28"/>
  <c r="U22" i="28"/>
  <c r="U23" i="28"/>
  <c r="U24" i="28"/>
  <c r="U25" i="28"/>
  <c r="U26" i="28"/>
  <c r="U27" i="28"/>
  <c r="U28" i="28"/>
  <c r="U29" i="28"/>
  <c r="U30" i="28"/>
  <c r="U31" i="28"/>
  <c r="U32" i="28"/>
  <c r="U33" i="28"/>
  <c r="U34" i="28"/>
  <c r="U35" i="28"/>
  <c r="U36" i="28"/>
  <c r="U37" i="28"/>
  <c r="U38" i="28"/>
  <c r="U39" i="28"/>
  <c r="U40" i="28"/>
  <c r="U41" i="28"/>
  <c r="U42" i="28"/>
  <c r="K9" i="28"/>
  <c r="H32" i="28" s="1"/>
  <c r="J62" i="28"/>
  <c r="J61" i="28"/>
  <c r="J60" i="28"/>
  <c r="J59" i="28"/>
  <c r="J58" i="28"/>
  <c r="J57" i="28"/>
  <c r="J56" i="28"/>
  <c r="J55" i="28"/>
  <c r="J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A3" i="28"/>
  <c r="J27" i="28"/>
  <c r="I27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9" i="26"/>
  <c r="H31" i="30" l="1"/>
  <c r="H28" i="30"/>
  <c r="I3" i="30"/>
  <c r="I4" i="30"/>
  <c r="J5" i="30"/>
  <c r="I6" i="30"/>
  <c r="I8" i="30"/>
  <c r="H8" i="30" s="1"/>
  <c r="H16" i="30"/>
  <c r="J29" i="30"/>
  <c r="J28" i="30" s="1"/>
  <c r="H32" i="30"/>
  <c r="H35" i="30"/>
  <c r="J7" i="30"/>
  <c r="J21" i="30"/>
  <c r="H21" i="30" s="1"/>
  <c r="H23" i="30" s="1"/>
  <c r="I5" i="30"/>
  <c r="J3" i="30"/>
  <c r="J4" i="30"/>
  <c r="J6" i="30"/>
  <c r="I7" i="30"/>
  <c r="J8" i="30"/>
  <c r="H13" i="30"/>
  <c r="H15" i="30"/>
  <c r="H17" i="30" s="1"/>
  <c r="Y10" i="28"/>
  <c r="Y13" i="28"/>
  <c r="Y7" i="28"/>
  <c r="Y4" i="28"/>
  <c r="I21" i="28"/>
  <c r="H22" i="28"/>
  <c r="H16" i="28"/>
  <c r="H14" i="28"/>
  <c r="H15" i="28"/>
  <c r="H13" i="28"/>
  <c r="J21" i="28"/>
  <c r="J3" i="28"/>
  <c r="I3" i="28"/>
  <c r="I4" i="28"/>
  <c r="I29" i="28"/>
  <c r="I28" i="28" s="1"/>
  <c r="J29" i="28"/>
  <c r="J28" i="28" s="1"/>
  <c r="H27" i="28"/>
  <c r="J8" i="28"/>
  <c r="J6" i="28"/>
  <c r="I6" i="28"/>
  <c r="J5" i="28"/>
  <c r="I7" i="28"/>
  <c r="I8" i="28"/>
  <c r="J7" i="28"/>
  <c r="I5" i="28"/>
  <c r="J4" i="28"/>
  <c r="K5" i="17"/>
  <c r="M1" i="23"/>
  <c r="I77" i="19"/>
  <c r="A77" i="19"/>
  <c r="I76" i="19"/>
  <c r="A76" i="19"/>
  <c r="I75" i="19"/>
  <c r="A75" i="19"/>
  <c r="I74" i="19"/>
  <c r="A74" i="19"/>
  <c r="I73" i="19"/>
  <c r="A73" i="19"/>
  <c r="I72" i="19"/>
  <c r="A72" i="19"/>
  <c r="I71" i="19"/>
  <c r="A71" i="19"/>
  <c r="I70" i="19"/>
  <c r="A70" i="19"/>
  <c r="I69" i="19"/>
  <c r="A69" i="19"/>
  <c r="I68" i="19"/>
  <c r="A68" i="19"/>
  <c r="I67" i="19"/>
  <c r="A67" i="19"/>
  <c r="I66" i="19"/>
  <c r="A66" i="19"/>
  <c r="I65" i="19"/>
  <c r="A65" i="19"/>
  <c r="I64" i="19"/>
  <c r="A64" i="19"/>
  <c r="I63" i="19"/>
  <c r="A63" i="19"/>
  <c r="I62" i="19"/>
  <c r="A62" i="19"/>
  <c r="I61" i="19"/>
  <c r="A61" i="19"/>
  <c r="I60" i="19"/>
  <c r="A60" i="19"/>
  <c r="I59" i="19"/>
  <c r="A59" i="19"/>
  <c r="I58" i="19"/>
  <c r="A58" i="19"/>
  <c r="I57" i="19"/>
  <c r="A57" i="19"/>
  <c r="I56" i="19"/>
  <c r="A56" i="19"/>
  <c r="I55" i="19"/>
  <c r="A55" i="19"/>
  <c r="I54" i="19"/>
  <c r="A54" i="19"/>
  <c r="I53" i="19"/>
  <c r="A53" i="19"/>
  <c r="I52" i="19"/>
  <c r="A52" i="19"/>
  <c r="I51" i="19"/>
  <c r="A51" i="19"/>
  <c r="I50" i="19"/>
  <c r="A50" i="19"/>
  <c r="B9" i="17"/>
  <c r="D19" i="17"/>
  <c r="H4" i="30" l="1"/>
  <c r="J9" i="30"/>
  <c r="I9" i="30"/>
  <c r="H3" i="30"/>
  <c r="H7" i="30"/>
  <c r="H5" i="30"/>
  <c r="H6" i="30"/>
  <c r="H8" i="28"/>
  <c r="H21" i="28"/>
  <c r="H23" i="28" s="1"/>
  <c r="H3" i="28"/>
  <c r="H4" i="28"/>
  <c r="K13" i="28" s="1"/>
  <c r="H17" i="28"/>
  <c r="H31" i="28"/>
  <c r="H28" i="28"/>
  <c r="H6" i="28"/>
  <c r="K15" i="28" s="1"/>
  <c r="J9" i="28"/>
  <c r="I9" i="28"/>
  <c r="H5" i="28"/>
  <c r="K14" i="28" s="1"/>
  <c r="H7" i="28"/>
  <c r="K16" i="28" s="1"/>
  <c r="I49" i="24"/>
  <c r="A49" i="24"/>
  <c r="I48" i="24"/>
  <c r="A48" i="24"/>
  <c r="I47" i="24"/>
  <c r="A47" i="24"/>
  <c r="I46" i="24"/>
  <c r="A46" i="24"/>
  <c r="I45" i="24"/>
  <c r="A45" i="24"/>
  <c r="I44" i="24"/>
  <c r="A44" i="24"/>
  <c r="I43" i="24"/>
  <c r="A43" i="24"/>
  <c r="I42" i="24"/>
  <c r="A42" i="24"/>
  <c r="I41" i="24"/>
  <c r="A41" i="24"/>
  <c r="I40" i="24"/>
  <c r="A40" i="24"/>
  <c r="I39" i="24"/>
  <c r="A39" i="24"/>
  <c r="I38" i="24"/>
  <c r="A38" i="24"/>
  <c r="I37" i="24"/>
  <c r="A37" i="24"/>
  <c r="I36" i="24"/>
  <c r="A36" i="24"/>
  <c r="I35" i="24"/>
  <c r="A35" i="24"/>
  <c r="I34" i="24"/>
  <c r="A34" i="24"/>
  <c r="I33" i="24"/>
  <c r="A33" i="24"/>
  <c r="I32" i="24"/>
  <c r="A32" i="24"/>
  <c r="I31" i="24"/>
  <c r="A31" i="24"/>
  <c r="I30" i="24"/>
  <c r="A30" i="24"/>
  <c r="I29" i="24"/>
  <c r="A29" i="24"/>
  <c r="I28" i="24"/>
  <c r="A28" i="24"/>
  <c r="I27" i="24"/>
  <c r="A27" i="24"/>
  <c r="I26" i="24"/>
  <c r="A26" i="24"/>
  <c r="I25" i="24"/>
  <c r="A25" i="24"/>
  <c r="I24" i="24"/>
  <c r="A24" i="24"/>
  <c r="I23" i="24"/>
  <c r="A23" i="24"/>
  <c r="I22" i="24"/>
  <c r="A22" i="24"/>
  <c r="I21" i="24"/>
  <c r="A21" i="24"/>
  <c r="I20" i="24"/>
  <c r="A20" i="24"/>
  <c r="I19" i="24"/>
  <c r="A19" i="24"/>
  <c r="I18" i="24"/>
  <c r="A18" i="24"/>
  <c r="I17" i="24"/>
  <c r="A17" i="24"/>
  <c r="I16" i="24"/>
  <c r="A16" i="24"/>
  <c r="A15" i="24"/>
  <c r="I14" i="24"/>
  <c r="A14" i="24"/>
  <c r="M13" i="24"/>
  <c r="K13" i="24"/>
  <c r="I13" i="24"/>
  <c r="A13" i="24"/>
  <c r="I12" i="24"/>
  <c r="A12" i="24"/>
  <c r="I11" i="24"/>
  <c r="A11" i="24"/>
  <c r="I10" i="24"/>
  <c r="A10" i="24"/>
  <c r="A9" i="24"/>
  <c r="I8" i="24"/>
  <c r="A8" i="24"/>
  <c r="I7" i="24"/>
  <c r="A7" i="24"/>
  <c r="I6" i="24"/>
  <c r="A6" i="24"/>
  <c r="I5" i="24"/>
  <c r="A5" i="24"/>
  <c r="I4" i="24"/>
  <c r="A4" i="24"/>
  <c r="G3" i="24"/>
  <c r="G4" i="24" s="1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G39" i="24" s="1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A3" i="24"/>
  <c r="A2" i="24"/>
  <c r="K17" i="28" l="1"/>
  <c r="L8" i="24"/>
  <c r="L6" i="24"/>
  <c r="L5" i="24"/>
  <c r="L10" i="24"/>
  <c r="L7" i="24"/>
  <c r="I3" i="24"/>
  <c r="I15" i="24" s="1"/>
  <c r="L13" i="24" s="1"/>
  <c r="L9" i="24"/>
  <c r="K26" i="17" l="1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J25" i="17"/>
  <c r="J23" i="17"/>
  <c r="J21" i="17"/>
  <c r="J19" i="17"/>
  <c r="J17" i="17"/>
  <c r="J15" i="17"/>
  <c r="J13" i="17"/>
  <c r="J11" i="17"/>
  <c r="J9" i="17"/>
  <c r="J7" i="17"/>
  <c r="J3" i="17"/>
  <c r="I49" i="19" l="1"/>
  <c r="A49" i="19"/>
  <c r="I48" i="19"/>
  <c r="A48" i="19"/>
  <c r="I47" i="19"/>
  <c r="A47" i="19"/>
  <c r="I46" i="19"/>
  <c r="A46" i="19"/>
  <c r="I45" i="19"/>
  <c r="A45" i="19"/>
  <c r="I44" i="19"/>
  <c r="A44" i="19"/>
  <c r="I43" i="19"/>
  <c r="A43" i="19"/>
  <c r="I42" i="19"/>
  <c r="A42" i="19"/>
  <c r="I41" i="19"/>
  <c r="A41" i="19"/>
  <c r="I40" i="19"/>
  <c r="A40" i="19"/>
  <c r="I39" i="19"/>
  <c r="A39" i="19"/>
  <c r="I38" i="19"/>
  <c r="A38" i="19"/>
  <c r="I37" i="19"/>
  <c r="A37" i="19"/>
  <c r="I36" i="19"/>
  <c r="A36" i="19"/>
  <c r="I35" i="19"/>
  <c r="A35" i="19"/>
  <c r="I34" i="19"/>
  <c r="A34" i="19"/>
  <c r="I33" i="19"/>
  <c r="A33" i="19"/>
  <c r="I32" i="19"/>
  <c r="A32" i="19"/>
  <c r="I31" i="19"/>
  <c r="A31" i="19"/>
  <c r="I30" i="19"/>
  <c r="A30" i="19"/>
  <c r="I29" i="19"/>
  <c r="A29" i="19"/>
  <c r="I28" i="19"/>
  <c r="A28" i="19"/>
  <c r="I27" i="19"/>
  <c r="A27" i="19"/>
  <c r="I26" i="19"/>
  <c r="A26" i="19"/>
  <c r="I25" i="19"/>
  <c r="A25" i="19"/>
  <c r="I24" i="19"/>
  <c r="A24" i="19"/>
  <c r="I23" i="19"/>
  <c r="A23" i="19"/>
  <c r="I22" i="19"/>
  <c r="A22" i="19"/>
  <c r="I21" i="19"/>
  <c r="A21" i="19"/>
  <c r="I20" i="19"/>
  <c r="A20" i="19"/>
  <c r="I19" i="19"/>
  <c r="A19" i="19"/>
  <c r="I18" i="19"/>
  <c r="A18" i="19"/>
  <c r="I17" i="19"/>
  <c r="A17" i="19"/>
  <c r="I16" i="19"/>
  <c r="A16" i="19"/>
  <c r="A15" i="19"/>
  <c r="I14" i="19"/>
  <c r="A14" i="19"/>
  <c r="M13" i="19"/>
  <c r="K13" i="19"/>
  <c r="I13" i="19"/>
  <c r="A13" i="19"/>
  <c r="I12" i="19"/>
  <c r="A12" i="19"/>
  <c r="I11" i="19"/>
  <c r="A11" i="19"/>
  <c r="I10" i="19"/>
  <c r="A10" i="19"/>
  <c r="A9" i="19"/>
  <c r="I8" i="19"/>
  <c r="A8" i="19"/>
  <c r="I7" i="19"/>
  <c r="A7" i="19"/>
  <c r="I6" i="19"/>
  <c r="A6" i="19"/>
  <c r="I5" i="19"/>
  <c r="A5" i="19"/>
  <c r="I4" i="19"/>
  <c r="A4" i="19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A3" i="19"/>
  <c r="A2" i="19"/>
  <c r="J5" i="17"/>
  <c r="J27" i="17" s="1"/>
  <c r="K7" i="17"/>
  <c r="K6" i="17"/>
  <c r="K3" i="17"/>
  <c r="K4" i="17"/>
  <c r="L10" i="19" l="1"/>
  <c r="I3" i="19"/>
  <c r="I15" i="19" s="1"/>
  <c r="L13" i="19" s="1"/>
  <c r="L5" i="19"/>
  <c r="L6" i="19"/>
  <c r="L7" i="19"/>
  <c r="L8" i="19"/>
  <c r="L9" i="19"/>
</calcChain>
</file>

<file path=xl/sharedStrings.xml><?xml version="1.0" encoding="utf-8"?>
<sst xmlns="http://schemas.openxmlformats.org/spreadsheetml/2006/main" count="863" uniqueCount="288">
  <si>
    <t>Month</t>
  </si>
  <si>
    <t>Date</t>
  </si>
  <si>
    <t>Description</t>
  </si>
  <si>
    <t>Category</t>
  </si>
  <si>
    <t>Income</t>
  </si>
  <si>
    <t>Debits</t>
  </si>
  <si>
    <t>Balance</t>
  </si>
  <si>
    <t>Liabilities</t>
  </si>
  <si>
    <t>Entertainment/Wants</t>
  </si>
  <si>
    <t>Total</t>
  </si>
  <si>
    <t>Expected Maximum Per Month</t>
  </si>
  <si>
    <t>Expected Per Month</t>
  </si>
  <si>
    <t>Transportation</t>
  </si>
  <si>
    <t>Savings/Investment</t>
  </si>
  <si>
    <t>Total a Month</t>
  </si>
  <si>
    <t>Transportation &amp; Liabilities</t>
  </si>
  <si>
    <t>Entertainment &amp; Wants</t>
  </si>
  <si>
    <t>Savings &amp; Investment</t>
  </si>
  <si>
    <t>Pre-Pay</t>
  </si>
  <si>
    <t>Week Passed</t>
  </si>
  <si>
    <t xml:space="preserve"> </t>
  </si>
  <si>
    <t>Savings/Investment Used</t>
  </si>
  <si>
    <t>Savings Balance</t>
  </si>
  <si>
    <t>Month for Savings</t>
  </si>
  <si>
    <t>February</t>
  </si>
  <si>
    <t>January</t>
  </si>
  <si>
    <t>Total Savings Balance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</si>
  <si>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</si>
  <si>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</si>
  <si>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</si>
  <si>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</si>
  <si>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</si>
  <si>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</si>
  <si>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</si>
  <si>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</si>
  <si>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</si>
  <si>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</si>
  <si>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BALANCE</t>
  </si>
  <si>
    <t>DON’T FORGET TO REDUCE INVESTMENT USED IN SAVING BALANCE</t>
  </si>
  <si>
    <t>milktea</t>
  </si>
  <si>
    <t>TOTAL A YEAR:</t>
  </si>
  <si>
    <t>Deficiency in cash hand</t>
  </si>
  <si>
    <t>sahod</t>
  </si>
  <si>
    <t>BUSINESS</t>
  </si>
  <si>
    <t>EXPECTED SALARY</t>
  </si>
  <si>
    <t>LIABILITIES</t>
  </si>
  <si>
    <t>SAVINGS</t>
  </si>
  <si>
    <t>MOTOR</t>
  </si>
  <si>
    <t>SUM NEEDED</t>
  </si>
  <si>
    <t>SALARY</t>
  </si>
  <si>
    <t>MONTH</t>
  </si>
  <si>
    <t>CALL SAVINGS</t>
  </si>
  <si>
    <t>MOTOR LIABILITY</t>
  </si>
  <si>
    <t>BUDGET</t>
  </si>
  <si>
    <t>LIABILITY IN YEARS</t>
  </si>
  <si>
    <t>PURE SAVINGS</t>
  </si>
  <si>
    <t>INVESTMENT/BUSINESS</t>
  </si>
  <si>
    <t>EMERGENCY</t>
  </si>
  <si>
    <t>LIABLITY EMERGENCY</t>
  </si>
  <si>
    <t>NEED WALLET</t>
  </si>
  <si>
    <t>gas</t>
  </si>
  <si>
    <t>QUOTA PENDING</t>
  </si>
  <si>
    <t>QUOTA NEED</t>
  </si>
  <si>
    <t>CASHFLOW</t>
  </si>
  <si>
    <t>OTHER INCOME</t>
  </si>
  <si>
    <t>QUOTA LIABILITIES</t>
  </si>
  <si>
    <t>jan whole</t>
  </si>
  <si>
    <t>?</t>
  </si>
  <si>
    <t>jan 1/2</t>
  </si>
  <si>
    <t>feb whole</t>
  </si>
  <si>
    <t>feb 1/2</t>
  </si>
  <si>
    <t>march whole</t>
  </si>
  <si>
    <t>march 1/2</t>
  </si>
  <si>
    <t>april whole</t>
  </si>
  <si>
    <t>april 1/2</t>
  </si>
  <si>
    <t>may whole</t>
  </si>
  <si>
    <t>may 1/2</t>
  </si>
  <si>
    <t>june whole</t>
  </si>
  <si>
    <t>june 1/2</t>
  </si>
  <si>
    <t>july whole</t>
  </si>
  <si>
    <t>july 1/2</t>
  </si>
  <si>
    <t>august whole</t>
  </si>
  <si>
    <t>august 1/2</t>
  </si>
  <si>
    <t>september whole</t>
  </si>
  <si>
    <t>september 1/2</t>
  </si>
  <si>
    <t>october whole</t>
  </si>
  <si>
    <t>october 1/2</t>
  </si>
  <si>
    <t>november whole</t>
  </si>
  <si>
    <t>november 1/2</t>
  </si>
  <si>
    <t>december whole</t>
  </si>
  <si>
    <t>december 1/2</t>
  </si>
  <si>
    <t>TOTAL</t>
  </si>
  <si>
    <t>TO PAY</t>
  </si>
  <si>
    <t>MODE</t>
  </si>
  <si>
    <t>CASH</t>
  </si>
  <si>
    <t>BITCOIN</t>
  </si>
  <si>
    <t>UNO BANK</t>
  </si>
  <si>
    <t>CIMB BANK</t>
  </si>
  <si>
    <t>NONE</t>
  </si>
  <si>
    <t>EXPECTED PAYMENT MONTHLY</t>
  </si>
  <si>
    <t>LAST DATE COMPLETED</t>
  </si>
  <si>
    <t>DATE</t>
  </si>
  <si>
    <t>DUE DATES</t>
  </si>
  <si>
    <t>TUITION</t>
  </si>
  <si>
    <t>BITCOIN GCASH</t>
  </si>
  <si>
    <t>RECENT</t>
  </si>
  <si>
    <t>LEFT</t>
  </si>
  <si>
    <t>to pay</t>
  </si>
  <si>
    <t>asset= time</t>
  </si>
  <si>
    <t>laptop assest = education</t>
  </si>
  <si>
    <t>food</t>
  </si>
  <si>
    <t>Gas</t>
  </si>
  <si>
    <t>park</t>
  </si>
  <si>
    <t>food date</t>
  </si>
  <si>
    <t>parking</t>
  </si>
  <si>
    <t>potato corner w/other on uptown / date</t>
  </si>
  <si>
    <t>utang</t>
  </si>
  <si>
    <t>load</t>
  </si>
  <si>
    <t>milktea sunshine</t>
  </si>
  <si>
    <t>bread</t>
  </si>
  <si>
    <t>padlock</t>
  </si>
  <si>
    <t>oil motor</t>
  </si>
  <si>
    <t>food work</t>
  </si>
  <si>
    <t>change oil service</t>
  </si>
  <si>
    <t>food drink work</t>
  </si>
  <si>
    <t>sahod prev work</t>
  </si>
  <si>
    <t>donut</t>
  </si>
  <si>
    <t>spag/dump work</t>
  </si>
  <si>
    <t>vitamilk</t>
  </si>
  <si>
    <t>beefsteak work</t>
  </si>
  <si>
    <t>ice cream</t>
  </si>
  <si>
    <t>papa</t>
  </si>
  <si>
    <t>shake ministop work</t>
  </si>
  <si>
    <t>online banking</t>
  </si>
  <si>
    <t>education  saving</t>
  </si>
  <si>
    <t>bootcamp enroll web dev</t>
  </si>
  <si>
    <t>python bootcamp</t>
  </si>
  <si>
    <t>transferred to PNB</t>
  </si>
  <si>
    <t>snack</t>
  </si>
  <si>
    <t>Kofi</t>
  </si>
  <si>
    <t>cloud 9</t>
  </si>
  <si>
    <t>clover and vitamilk work</t>
  </si>
  <si>
    <t>boy bawang work</t>
  </si>
  <si>
    <t>moby  work</t>
  </si>
  <si>
    <t>water meryenda</t>
  </si>
  <si>
    <t>jersey school</t>
  </si>
  <si>
    <t xml:space="preserve">netflix </t>
  </si>
  <si>
    <t>mama</t>
  </si>
  <si>
    <t>gsave</t>
  </si>
  <si>
    <t>work gala</t>
  </si>
  <si>
    <t>kofi</t>
  </si>
  <si>
    <t>hatdog</t>
  </si>
  <si>
    <t>foodpanda</t>
  </si>
  <si>
    <t>LAPTOP</t>
  </si>
  <si>
    <t>INCOME</t>
  </si>
  <si>
    <t>CREDIT LIMIT</t>
  </si>
  <si>
    <t>DEBIT</t>
  </si>
  <si>
    <t>CREDIT USED</t>
  </si>
  <si>
    <t>WANTS</t>
  </si>
  <si>
    <t>FIX PAYMENT/SAVINGS</t>
  </si>
  <si>
    <t>DEBIT CATEGORY</t>
  </si>
  <si>
    <t>FIX PAYMENT/SAVINGS CATEGORY</t>
  </si>
  <si>
    <t>INCOME CATEGORY</t>
  </si>
  <si>
    <t>ENTERTAINMENT/WANTS</t>
  </si>
  <si>
    <t>CREDIT/UTANG CATEGORY</t>
  </si>
  <si>
    <t>HOME CREDIT</t>
  </si>
  <si>
    <t>UTANG FAMILY FRIENDS</t>
  </si>
  <si>
    <t>CREDIT LIMIT CATEGORY</t>
  </si>
  <si>
    <t>TRANSPORTATION</t>
  </si>
  <si>
    <t>FOOD</t>
  </si>
  <si>
    <t>LIABILITIES CATEGORY</t>
  </si>
  <si>
    <t>INVESTMENTS</t>
  </si>
  <si>
    <t>LOAN</t>
  </si>
  <si>
    <t>WORK</t>
  </si>
  <si>
    <t>FAMILY</t>
  </si>
  <si>
    <t>OTHERS</t>
  </si>
  <si>
    <t>SIDE JOB</t>
  </si>
  <si>
    <t>EXCESS CASH</t>
  </si>
  <si>
    <t>EXCESS CASH/CASHFLOW</t>
  </si>
  <si>
    <t>EXPENSE</t>
  </si>
  <si>
    <t>ASSETS</t>
  </si>
  <si>
    <t>LIAIBLITIES</t>
  </si>
  <si>
    <t>LIABILITES CATEGORY</t>
  </si>
  <si>
    <t>EXPECTED MONTHLY</t>
  </si>
  <si>
    <t>CUT OFF</t>
  </si>
  <si>
    <t>GROWTH SECTION</t>
  </si>
  <si>
    <t>MONEY FLOW</t>
  </si>
  <si>
    <t>MONEY CYCLE</t>
  </si>
  <si>
    <t>TAX</t>
  </si>
  <si>
    <t>10000 / 18000</t>
  </si>
  <si>
    <t>OVERALL EXPENSE OF LIFE</t>
  </si>
  <si>
    <t>2ND CUT OFF</t>
  </si>
  <si>
    <t>debit category</t>
  </si>
  <si>
    <t>total</t>
  </si>
  <si>
    <t>Debit Expected</t>
  </si>
  <si>
    <t>expected</t>
  </si>
  <si>
    <t>GRAND LIMIT</t>
  </si>
  <si>
    <t xml:space="preserve">CREDIT </t>
  </si>
  <si>
    <t>DESCRIPTION</t>
  </si>
  <si>
    <t>Entertainment</t>
  </si>
  <si>
    <t>GRAND TOTAL</t>
  </si>
  <si>
    <t>cash</t>
  </si>
  <si>
    <t>credit</t>
  </si>
  <si>
    <t>Family</t>
  </si>
  <si>
    <t>Tax/Benefits</t>
  </si>
  <si>
    <t>Needs/Food</t>
  </si>
  <si>
    <t>LIMIT</t>
  </si>
  <si>
    <t>BALANCE CASH</t>
  </si>
  <si>
    <t>EXCESS CASH:</t>
  </si>
  <si>
    <t>AVAILABLE</t>
  </si>
  <si>
    <t>CREDIT DEBIT</t>
  </si>
  <si>
    <t>CASH DEBIT</t>
  </si>
  <si>
    <t xml:space="preserve">&lt;-MONTH </t>
  </si>
  <si>
    <t>QUOTA</t>
  </si>
  <si>
    <t>CATEGORY</t>
  </si>
  <si>
    <t>Salary</t>
  </si>
  <si>
    <t>Others</t>
  </si>
  <si>
    <t>Business Savings</t>
  </si>
  <si>
    <t>QUOTA CATEGORY</t>
  </si>
  <si>
    <t>spoon n mang juan</t>
  </si>
  <si>
    <t>Samgyup</t>
  </si>
  <si>
    <t>Debt-in</t>
  </si>
  <si>
    <t>Debt-out</t>
  </si>
  <si>
    <t>Sm Ate</t>
  </si>
  <si>
    <t>Alak &amp; pulutan</t>
  </si>
  <si>
    <t>soft drinks</t>
  </si>
  <si>
    <t>water</t>
  </si>
  <si>
    <t>bball lose</t>
  </si>
  <si>
    <t xml:space="preserve">load </t>
  </si>
  <si>
    <t>mng juan</t>
  </si>
  <si>
    <t>ice cream kfc</t>
  </si>
  <si>
    <t>inom</t>
  </si>
  <si>
    <t>MONEY DEBIT</t>
  </si>
  <si>
    <t>Hannah utang</t>
  </si>
  <si>
    <t>sugal</t>
  </si>
  <si>
    <t>bball gastos</t>
  </si>
  <si>
    <t>motor park</t>
  </si>
  <si>
    <t>balaclava</t>
  </si>
  <si>
    <t>shopee cord</t>
  </si>
  <si>
    <t>kofi + hiro</t>
  </si>
  <si>
    <t>mentos</t>
  </si>
  <si>
    <t>tax salary</t>
  </si>
  <si>
    <t>flower valentines</t>
  </si>
  <si>
    <t>To Pay</t>
  </si>
  <si>
    <t>payment</t>
  </si>
  <si>
    <t xml:space="preserve">motor </t>
  </si>
  <si>
    <t>laptop</t>
  </si>
  <si>
    <t>business</t>
  </si>
  <si>
    <t>payment2</t>
  </si>
  <si>
    <t>TOTAL NEEDED</t>
  </si>
  <si>
    <t>deadlines/to pay</t>
  </si>
  <si>
    <t>date payed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</si>
  <si>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</si>
  <si>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</si>
  <si>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</si>
  <si>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</si>
  <si>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</si>
  <si>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</si>
  <si>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</si>
  <si>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</si>
  <si>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</si>
  <si>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OCTOBER</t>
  </si>
  <si>
    <t>DECEMBER</t>
  </si>
  <si>
    <t>JANUARY</t>
  </si>
  <si>
    <t>BALANCE TO PAY</t>
  </si>
  <si>
    <t>PS</t>
  </si>
  <si>
    <t>I/B</t>
  </si>
  <si>
    <t>LE</t>
  </si>
  <si>
    <t>MONTH22</t>
  </si>
  <si>
    <t>DATE PAYED2</t>
  </si>
  <si>
    <t>DEADLINE</t>
  </si>
  <si>
    <t>DEBT</t>
  </si>
  <si>
    <t>CREDIT DEADLINE</t>
  </si>
  <si>
    <t>SUM MONTH TO PAY</t>
  </si>
  <si>
    <t>SUM MONTH PAYED</t>
  </si>
  <si>
    <t>kuromi</t>
  </si>
  <si>
    <t>My share Samgyup</t>
  </si>
  <si>
    <t>TOTAL DEBIT</t>
  </si>
  <si>
    <t>TO PAY TODAY</t>
  </si>
  <si>
    <t>SUGGESTED BUDGET</t>
  </si>
  <si>
    <t>SUGGESTED TOTAL</t>
  </si>
  <si>
    <t>TOTAL TO PAY</t>
  </si>
  <si>
    <t>CREDIT</t>
  </si>
  <si>
    <t>transfer</t>
  </si>
  <si>
    <t>inom solo</t>
  </si>
  <si>
    <t>no statement yet</t>
  </si>
  <si>
    <t>To Pay for credit</t>
  </si>
  <si>
    <t>TOTAL TO PAY: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</si>
</sst>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-[$₱-464]* #,##0.00_-;\-[$₱-464]* #,##0.00_-;_-[$₱-464]* &quot;-&quot;??_-;_-@_-"/>
    <numFmt numFmtId="165" formatCode="0.0%"/>
    <numFmt numFmtId="166" formatCode="[$PHP]\ #,##0.00"/>
    <numFmt numFmtId="167" formatCode="[$₱-464]#,##0.00"/>
    <numFmt numFmtId="168" formatCode="[$-F800]dddd\,\ mmmm\ dd\,\ yyyy"/>
    <numFmt numFmtId="169" formatCode="_-[$₱-3409]* #,##0.00_-;\-[$₱-3409]* #,##0.00_-;_-[$₱-3409]* &quot;-&quot;??_-;_-@_-"/>
    <numFmt numFmtId="170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haroni"/>
      <charset val="177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5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mediumDashed">
        <color indexed="64"/>
      </right>
      <top/>
      <bottom style="thin">
        <color indexed="64"/>
      </bottom>
      <diagonal/>
    </border>
    <border>
      <left style="hair">
        <color auto="1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Dashed">
        <color indexed="64"/>
      </right>
      <top/>
      <bottom/>
      <diagonal/>
    </border>
    <border>
      <left style="hair">
        <color auto="1"/>
      </left>
      <right style="mediumDashed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ck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thin">
        <color rgb="FFB2B2B2"/>
      </right>
      <top/>
      <bottom style="double">
        <color rgb="FF3F3F3F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44" fontId="4" fillId="0" borderId="0" applyFont="0" applyFill="0" applyBorder="0" applyAlignment="0" applyProtection="0"/>
    <xf numFmtId="0" fontId="2" fillId="16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3" fillId="25" borderId="43" applyNumberFormat="0" applyAlignment="0" applyProtection="0"/>
    <xf numFmtId="0" fontId="14" fillId="26" borderId="43" applyNumberFormat="0" applyAlignment="0" applyProtection="0"/>
    <xf numFmtId="0" fontId="15" fillId="27" borderId="44" applyNumberFormat="0" applyAlignment="0" applyProtection="0"/>
    <xf numFmtId="0" fontId="4" fillId="28" borderId="45" applyNumberFormat="0" applyFont="0" applyAlignment="0" applyProtection="0"/>
    <xf numFmtId="0" fontId="16" fillId="25" borderId="47" applyNumberFormat="0" applyAlignment="0" applyProtection="0"/>
  </cellStyleXfs>
  <cellXfs count="26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0" fillId="6" borderId="0" xfId="0" applyFill="1"/>
    <xf numFmtId="9" fontId="0" fillId="7" borderId="0" xfId="0" applyNumberFormat="1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0" fillId="9" borderId="0" xfId="0" applyNumberFormat="1" applyFill="1" applyAlignment="1">
      <alignment horizontal="center"/>
    </xf>
    <xf numFmtId="0" fontId="1" fillId="10" borderId="0" xfId="0" applyFont="1" applyFill="1"/>
    <xf numFmtId="0" fontId="0" fillId="11" borderId="0" xfId="0" applyFill="1"/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/>
    <xf numFmtId="164" fontId="0" fillId="12" borderId="2" xfId="0" applyNumberFormat="1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13" borderId="0" xfId="0" applyFill="1"/>
    <xf numFmtId="166" fontId="0" fillId="0" borderId="0" xfId="0" applyNumberFormat="1"/>
    <xf numFmtId="164" fontId="0" fillId="12" borderId="3" xfId="0" applyNumberFormat="1" applyFill="1" applyBorder="1" applyAlignment="1">
      <alignment wrapText="1"/>
    </xf>
    <xf numFmtId="164" fontId="0" fillId="0" borderId="4" xfId="0" applyNumberFormat="1" applyBorder="1" applyAlignment="1">
      <alignment wrapText="1"/>
    </xf>
    <xf numFmtId="0" fontId="0" fillId="8" borderId="0" xfId="0" applyFill="1"/>
    <xf numFmtId="166" fontId="0" fillId="0" borderId="0" xfId="1" applyNumberFormat="1" applyFont="1"/>
    <xf numFmtId="166" fontId="0" fillId="0" borderId="0" xfId="1" applyNumberFormat="1" applyFont="1" applyAlignment="1"/>
    <xf numFmtId="167" fontId="0" fillId="0" borderId="0" xfId="0" applyNumberFormat="1"/>
    <xf numFmtId="167" fontId="0" fillId="0" borderId="0" xfId="1" applyNumberFormat="1" applyFont="1"/>
    <xf numFmtId="167" fontId="0" fillId="0" borderId="0" xfId="0" applyNumberFormat="1" applyAlignment="1">
      <alignment horizontal="center"/>
    </xf>
    <xf numFmtId="167" fontId="7" fillId="0" borderId="0" xfId="1" applyNumberFormat="1" applyFont="1" applyAlignment="1">
      <alignment horizontal="center" vertical="center"/>
    </xf>
    <xf numFmtId="0" fontId="0" fillId="9" borderId="0" xfId="0" applyFill="1" applyAlignment="1">
      <alignment wrapText="1"/>
    </xf>
    <xf numFmtId="0" fontId="0" fillId="5" borderId="0" xfId="0" applyFill="1" applyAlignment="1">
      <alignment wrapText="1"/>
    </xf>
    <xf numFmtId="167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167" fontId="0" fillId="3" borderId="12" xfId="0" applyNumberFormat="1" applyFill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8" borderId="21" xfId="0" applyFont="1" applyFill="1" applyBorder="1" applyAlignment="1">
      <alignment horizontal="center" vertical="center" wrapText="1"/>
    </xf>
    <xf numFmtId="167" fontId="6" fillId="8" borderId="0" xfId="0" applyNumberFormat="1" applyFont="1" applyFill="1" applyAlignment="1">
      <alignment horizontal="center" vertical="center" wrapText="1"/>
    </xf>
    <xf numFmtId="167" fontId="6" fillId="8" borderId="0" xfId="1" applyNumberFormat="1" applyFont="1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/>
    </xf>
    <xf numFmtId="167" fontId="0" fillId="0" borderId="0" xfId="1" applyNumberFormat="1" applyFont="1" applyFill="1" applyBorder="1" applyAlignment="1">
      <alignment vertical="center"/>
    </xf>
    <xf numFmtId="167" fontId="7" fillId="0" borderId="0" xfId="1" applyNumberFormat="1" applyFont="1" applyBorder="1" applyAlignment="1">
      <alignment horizontal="center" vertical="center"/>
    </xf>
    <xf numFmtId="167" fontId="1" fillId="0" borderId="0" xfId="0" applyNumberFormat="1" applyFont="1"/>
    <xf numFmtId="167" fontId="0" fillId="0" borderId="9" xfId="1" applyNumberFormat="1" applyFont="1" applyBorder="1" applyAlignment="1">
      <alignment horizontal="center" vertical="center"/>
    </xf>
    <xf numFmtId="167" fontId="0" fillId="4" borderId="21" xfId="0" applyNumberFormat="1" applyFill="1" applyBorder="1"/>
    <xf numFmtId="167" fontId="0" fillId="4" borderId="0" xfId="0" applyNumberFormat="1" applyFill="1" applyAlignment="1">
      <alignment horizontal="center"/>
    </xf>
    <xf numFmtId="167" fontId="0" fillId="4" borderId="0" xfId="0" applyNumberFormat="1" applyFill="1"/>
    <xf numFmtId="167" fontId="7" fillId="4" borderId="0" xfId="1" applyNumberFormat="1" applyFont="1" applyFill="1" applyBorder="1" applyAlignment="1">
      <alignment horizontal="center" vertical="center"/>
    </xf>
    <xf numFmtId="167" fontId="0" fillId="4" borderId="23" xfId="0" applyNumberFormat="1" applyFill="1" applyBorder="1"/>
    <xf numFmtId="167" fontId="0" fillId="4" borderId="24" xfId="0" applyNumberFormat="1" applyFill="1" applyBorder="1" applyAlignment="1">
      <alignment horizontal="center"/>
    </xf>
    <xf numFmtId="167" fontId="0" fillId="4" borderId="24" xfId="0" applyNumberFormat="1" applyFill="1" applyBorder="1"/>
    <xf numFmtId="167" fontId="7" fillId="4" borderId="24" xfId="1" applyNumberFormat="1" applyFont="1" applyFill="1" applyBorder="1" applyAlignment="1">
      <alignment horizontal="center" vertical="center"/>
    </xf>
    <xf numFmtId="0" fontId="0" fillId="4" borderId="24" xfId="0" applyFill="1" applyBorder="1"/>
    <xf numFmtId="167" fontId="0" fillId="0" borderId="0" xfId="1" applyNumberFormat="1" applyFont="1" applyBorder="1" applyAlignment="1">
      <alignment horizontal="center" vertical="center"/>
    </xf>
    <xf numFmtId="167" fontId="0" fillId="0" borderId="22" xfId="1" applyNumberFormat="1" applyFont="1" applyBorder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0" fillId="0" borderId="16" xfId="1" applyNumberFormat="1" applyFont="1" applyBorder="1" applyAlignment="1">
      <alignment horizontal="center" vertical="center" wrapText="1"/>
    </xf>
    <xf numFmtId="167" fontId="0" fillId="14" borderId="16" xfId="1" applyNumberFormat="1" applyFont="1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167" fontId="0" fillId="8" borderId="7" xfId="0" applyNumberFormat="1" applyFill="1" applyBorder="1" applyAlignment="1">
      <alignment horizontal="center" vertical="center" wrapText="1"/>
    </xf>
    <xf numFmtId="167" fontId="0" fillId="8" borderId="8" xfId="0" applyNumberFormat="1" applyFill="1" applyBorder="1" applyAlignment="1">
      <alignment horizontal="center" vertical="center" wrapText="1"/>
    </xf>
    <xf numFmtId="167" fontId="0" fillId="19" borderId="10" xfId="0" applyNumberForma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167" fontId="0" fillId="11" borderId="11" xfId="1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14" fontId="0" fillId="10" borderId="26" xfId="0" applyNumberForma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14" fontId="0" fillId="9" borderId="15" xfId="1" applyNumberFormat="1" applyFont="1" applyFill="1" applyBorder="1" applyAlignment="1">
      <alignment horizontal="center" vertical="center"/>
    </xf>
    <xf numFmtId="167" fontId="0" fillId="20" borderId="0" xfId="0" applyNumberFormat="1" applyFill="1" applyAlignment="1">
      <alignment horizontal="center" vertical="center" wrapText="1"/>
    </xf>
    <xf numFmtId="0" fontId="0" fillId="21" borderId="10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167" fontId="0" fillId="9" borderId="20" xfId="1" applyNumberFormat="1" applyFont="1" applyFill="1" applyBorder="1" applyAlignment="1">
      <alignment horizontal="center" vertical="center"/>
    </xf>
    <xf numFmtId="167" fontId="0" fillId="10" borderId="25" xfId="1" applyNumberFormat="1" applyFont="1" applyFill="1" applyBorder="1" applyAlignment="1">
      <alignment horizontal="center" vertical="center"/>
    </xf>
    <xf numFmtId="167" fontId="0" fillId="0" borderId="14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7" fontId="0" fillId="14" borderId="0" xfId="1" applyNumberFormat="1" applyFont="1" applyFill="1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 wrapText="1"/>
    </xf>
    <xf numFmtId="164" fontId="0" fillId="20" borderId="0" xfId="0" applyNumberFormat="1" applyFill="1" applyAlignment="1">
      <alignment horizontal="center" vertical="center" wrapText="1"/>
    </xf>
    <xf numFmtId="164" fontId="0" fillId="21" borderId="6" xfId="0" applyNumberFormat="1" applyFill="1" applyBorder="1" applyAlignment="1">
      <alignment horizontal="center" vertical="center" wrapText="1"/>
    </xf>
    <xf numFmtId="164" fontId="3" fillId="20" borderId="0" xfId="1" applyNumberFormat="1" applyFont="1" applyFill="1" applyBorder="1" applyAlignment="1">
      <alignment horizontal="center" vertical="center" wrapText="1"/>
    </xf>
    <xf numFmtId="169" fontId="0" fillId="0" borderId="16" xfId="1" applyNumberFormat="1" applyFont="1" applyBorder="1" applyAlignment="1">
      <alignment horizontal="center" vertical="center" wrapText="1"/>
    </xf>
    <xf numFmtId="169" fontId="0" fillId="20" borderId="0" xfId="1" applyNumberFormat="1" applyFont="1" applyFill="1" applyBorder="1" applyAlignment="1">
      <alignment horizontal="center" vertical="center" wrapText="1"/>
    </xf>
    <xf numFmtId="169" fontId="0" fillId="21" borderId="6" xfId="0" applyNumberFormat="1" applyFill="1" applyBorder="1" applyAlignment="1">
      <alignment horizontal="center" vertical="center" wrapText="1"/>
    </xf>
    <xf numFmtId="169" fontId="0" fillId="0" borderId="0" xfId="0" applyNumberFormat="1"/>
    <xf numFmtId="167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0" borderId="32" xfId="0" applyBorder="1"/>
    <xf numFmtId="14" fontId="0" fillId="0" borderId="32" xfId="0" applyNumberFormat="1" applyBorder="1"/>
    <xf numFmtId="14" fontId="0" fillId="0" borderId="33" xfId="0" applyNumberFormat="1" applyBorder="1"/>
    <xf numFmtId="0" fontId="0" fillId="0" borderId="35" xfId="0" applyBorder="1" applyAlignment="1">
      <alignment horizontal="center" vertical="center"/>
    </xf>
    <xf numFmtId="167" fontId="0" fillId="0" borderId="36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1" xfId="0" applyNumberFormat="1" applyBorder="1"/>
    <xf numFmtId="0" fontId="0" fillId="14" borderId="29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/>
    <xf numFmtId="167" fontId="0" fillId="0" borderId="0" xfId="1" applyNumberFormat="1" applyFont="1" applyBorder="1"/>
    <xf numFmtId="0" fontId="0" fillId="0" borderId="37" xfId="0" applyBorder="1"/>
    <xf numFmtId="167" fontId="0" fillId="0" borderId="6" xfId="1" applyNumberFormat="1" applyFont="1" applyBorder="1"/>
    <xf numFmtId="0" fontId="0" fillId="0" borderId="6" xfId="0" applyBorder="1"/>
    <xf numFmtId="167" fontId="0" fillId="0" borderId="38" xfId="0" applyNumberFormat="1" applyBorder="1"/>
    <xf numFmtId="169" fontId="0" fillId="0" borderId="41" xfId="0" applyNumberFormat="1" applyBorder="1"/>
    <xf numFmtId="167" fontId="8" fillId="0" borderId="34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12" borderId="1" xfId="0" applyNumberFormat="1" applyFill="1" applyBorder="1" applyAlignment="1">
      <alignment wrapText="1"/>
    </xf>
    <xf numFmtId="167" fontId="0" fillId="6" borderId="0" xfId="0" applyNumberFormat="1" applyFill="1"/>
    <xf numFmtId="14" fontId="0" fillId="0" borderId="11" xfId="0" applyNumberForma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9" borderId="42" xfId="0" applyFill="1" applyBorder="1" applyAlignment="1">
      <alignment horizontal="center" vertical="center" wrapText="1"/>
    </xf>
    <xf numFmtId="44" fontId="0" fillId="0" borderId="42" xfId="1" applyFont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0" borderId="1" xfId="0" applyBorder="1" applyAlignment="1">
      <alignment wrapText="1"/>
    </xf>
    <xf numFmtId="0" fontId="12" fillId="24" borderId="0" xfId="5" applyBorder="1" applyAlignment="1">
      <alignment horizontal="center" vertical="center" wrapText="1"/>
    </xf>
    <xf numFmtId="167" fontId="0" fillId="0" borderId="0" xfId="0" applyNumberFormat="1" applyAlignment="1">
      <alignment wrapText="1"/>
    </xf>
    <xf numFmtId="16" fontId="0" fillId="0" borderId="0" xfId="0" applyNumberFormat="1" applyAlignment="1">
      <alignment horizontal="center" vertical="center" wrapText="1"/>
    </xf>
    <xf numFmtId="16" fontId="0" fillId="0" borderId="0" xfId="0" applyNumberFormat="1" applyAlignment="1">
      <alignment wrapText="1"/>
    </xf>
    <xf numFmtId="0" fontId="10" fillId="22" borderId="0" xfId="3" applyAlignment="1">
      <alignment wrapText="1"/>
    </xf>
    <xf numFmtId="167" fontId="0" fillId="0" borderId="16" xfId="0" applyNumberForma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7" fontId="12" fillId="24" borderId="0" xfId="5" applyNumberFormat="1" applyBorder="1" applyAlignment="1">
      <alignment horizontal="center" vertical="center" wrapText="1"/>
    </xf>
    <xf numFmtId="167" fontId="0" fillId="0" borderId="0" xfId="1" applyNumberFormat="1" applyFont="1" applyAlignment="1">
      <alignment wrapText="1"/>
    </xf>
    <xf numFmtId="167" fontId="0" fillId="0" borderId="0" xfId="1" applyNumberFormat="1" applyFont="1" applyBorder="1" applyAlignment="1">
      <alignment wrapText="1"/>
    </xf>
    <xf numFmtId="167" fontId="0" fillId="0" borderId="0" xfId="1" applyNumberFormat="1" applyFont="1" applyBorder="1" applyAlignment="1">
      <alignment horizontal="center" wrapText="1"/>
    </xf>
    <xf numFmtId="167" fontId="10" fillId="22" borderId="0" xfId="1" applyNumberFormat="1" applyFont="1" applyFill="1" applyAlignment="1">
      <alignment horizontal="center" wrapText="1"/>
    </xf>
    <xf numFmtId="0" fontId="0" fillId="0" borderId="0" xfId="0" applyAlignment="1">
      <alignment vertical="center" wrapText="1"/>
    </xf>
    <xf numFmtId="0" fontId="15" fillId="27" borderId="44" xfId="8" applyAlignment="1">
      <alignment horizontal="center" vertical="center" wrapText="1"/>
    </xf>
    <xf numFmtId="167" fontId="15" fillId="27" borderId="44" xfId="8" applyNumberFormat="1" applyAlignment="1">
      <alignment horizontal="center" vertical="center" wrapText="1"/>
    </xf>
    <xf numFmtId="0" fontId="13" fillId="28" borderId="45" xfId="9" applyFont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167" fontId="17" fillId="16" borderId="0" xfId="2" applyNumberFormat="1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 wrapText="1"/>
    </xf>
    <xf numFmtId="167" fontId="0" fillId="0" borderId="0" xfId="0" applyNumberFormat="1" applyAlignment="1">
      <alignment vertical="center" wrapText="1"/>
    </xf>
    <xf numFmtId="167" fontId="0" fillId="0" borderId="0" xfId="0" applyNumberFormat="1" applyAlignment="1">
      <alignment horizontal="center" wrapText="1"/>
    </xf>
    <xf numFmtId="0" fontId="12" fillId="24" borderId="0" xfId="5" applyAlignment="1">
      <alignment horizontal="center" vertical="center" wrapText="1"/>
    </xf>
    <xf numFmtId="167" fontId="13" fillId="25" borderId="49" xfId="6" applyNumberFormat="1" applyBorder="1" applyAlignment="1">
      <alignment horizontal="center" vertical="center" wrapText="1"/>
    </xf>
    <xf numFmtId="167" fontId="14" fillId="26" borderId="43" xfId="7" applyNumberFormat="1" applyAlignment="1">
      <alignment horizontal="center" vertical="center" wrapText="1"/>
    </xf>
    <xf numFmtId="167" fontId="10" fillId="22" borderId="0" xfId="3" applyNumberFormat="1" applyAlignment="1">
      <alignment wrapText="1"/>
    </xf>
    <xf numFmtId="0" fontId="0" fillId="0" borderId="16" xfId="0" applyBorder="1" applyAlignment="1">
      <alignment wrapText="1"/>
    </xf>
    <xf numFmtId="14" fontId="6" fillId="8" borderId="22" xfId="1" applyNumberFormat="1" applyFont="1" applyFill="1" applyBorder="1" applyAlignment="1">
      <alignment horizontal="center" vertical="center" wrapText="1"/>
    </xf>
    <xf numFmtId="14" fontId="8" fillId="0" borderId="12" xfId="0" applyNumberFormat="1" applyFont="1" applyBorder="1" applyAlignment="1">
      <alignment vertical="center"/>
    </xf>
    <xf numFmtId="14" fontId="8" fillId="0" borderId="11" xfId="0" applyNumberFormat="1" applyFont="1" applyBorder="1" applyAlignment="1">
      <alignment vertical="center"/>
    </xf>
    <xf numFmtId="14" fontId="0" fillId="0" borderId="12" xfId="0" applyNumberFormat="1" applyBorder="1"/>
    <xf numFmtId="14" fontId="0" fillId="4" borderId="22" xfId="0" applyNumberFormat="1" applyFill="1" applyBorder="1"/>
    <xf numFmtId="14" fontId="0" fillId="4" borderId="25" xfId="0" applyNumberFormat="1" applyFill="1" applyBorder="1"/>
    <xf numFmtId="14" fontId="0" fillId="0" borderId="12" xfId="0" applyNumberFormat="1" applyBorder="1" applyAlignment="1">
      <alignment vertical="center"/>
    </xf>
    <xf numFmtId="0" fontId="10" fillId="22" borderId="0" xfId="3" applyAlignment="1">
      <alignment vertical="center" wrapText="1"/>
    </xf>
    <xf numFmtId="167" fontId="10" fillId="22" borderId="0" xfId="3" applyNumberFormat="1" applyAlignment="1">
      <alignment vertical="center" wrapText="1"/>
    </xf>
    <xf numFmtId="0" fontId="0" fillId="0" borderId="34" xfId="0" applyBorder="1" applyAlignment="1">
      <alignment vertical="center" wrapText="1"/>
    </xf>
    <xf numFmtId="167" fontId="0" fillId="29" borderId="48" xfId="0" applyNumberFormat="1" applyFill="1" applyBorder="1" applyAlignment="1">
      <alignment wrapText="1"/>
    </xf>
    <xf numFmtId="167" fontId="0" fillId="0" borderId="48" xfId="0" applyNumberFormat="1" applyBorder="1" applyAlignment="1">
      <alignment wrapText="1"/>
    </xf>
    <xf numFmtId="0" fontId="12" fillId="24" borderId="0" xfId="5" applyAlignment="1">
      <alignment wrapText="1"/>
    </xf>
    <xf numFmtId="0" fontId="11" fillId="23" borderId="0" xfId="4" applyBorder="1" applyAlignment="1">
      <alignment horizontal="center" vertical="center" wrapText="1"/>
    </xf>
    <xf numFmtId="167" fontId="12" fillId="24" borderId="21" xfId="5" applyNumberFormat="1" applyBorder="1" applyAlignment="1">
      <alignment horizontal="center" vertical="center" wrapText="1"/>
    </xf>
    <xf numFmtId="0" fontId="12" fillId="24" borderId="22" xfId="5" applyBorder="1" applyAlignment="1">
      <alignment horizontal="center" vertical="center" wrapText="1"/>
    </xf>
    <xf numFmtId="16" fontId="0" fillId="0" borderId="22" xfId="0" applyNumberFormat="1" applyBorder="1" applyAlignment="1">
      <alignment wrapText="1"/>
    </xf>
    <xf numFmtId="167" fontId="0" fillId="0" borderId="21" xfId="0" applyNumberFormat="1" applyBorder="1" applyAlignment="1">
      <alignment wrapText="1"/>
    </xf>
    <xf numFmtId="0" fontId="0" fillId="0" borderId="22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20" xfId="0" applyBorder="1" applyAlignment="1">
      <alignment wrapText="1"/>
    </xf>
    <xf numFmtId="0" fontId="12" fillId="24" borderId="21" xfId="5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67" fontId="0" fillId="0" borderId="24" xfId="0" applyNumberFormat="1" applyBorder="1" applyAlignment="1">
      <alignment wrapText="1"/>
    </xf>
    <xf numFmtId="0" fontId="10" fillId="22" borderId="0" xfId="3" applyBorder="1" applyAlignment="1">
      <alignment vertical="center" wrapText="1"/>
    </xf>
    <xf numFmtId="167" fontId="13" fillId="25" borderId="54" xfId="6" applyNumberFormat="1" applyBorder="1" applyAlignment="1">
      <alignment vertical="center" wrapText="1"/>
    </xf>
    <xf numFmtId="0" fontId="10" fillId="22" borderId="29" xfId="3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9" xfId="0" applyBorder="1" applyAlignment="1">
      <alignment wrapText="1"/>
    </xf>
    <xf numFmtId="167" fontId="16" fillId="25" borderId="53" xfId="10" applyNumberFormat="1" applyBorder="1" applyAlignment="1">
      <alignment vertical="center" wrapText="1"/>
    </xf>
    <xf numFmtId="167" fontId="16" fillId="25" borderId="24" xfId="10" applyNumberFormat="1" applyBorder="1" applyAlignment="1">
      <alignment vertical="center" wrapText="1"/>
    </xf>
    <xf numFmtId="167" fontId="15" fillId="27" borderId="44" xfId="8" applyNumberFormat="1" applyAlignment="1">
      <alignment vertical="center" wrapText="1"/>
    </xf>
    <xf numFmtId="14" fontId="0" fillId="0" borderId="24" xfId="0" applyNumberFormat="1" applyBorder="1" applyAlignment="1">
      <alignment wrapText="1"/>
    </xf>
    <xf numFmtId="0" fontId="0" fillId="0" borderId="19" xfId="0" applyBorder="1" applyAlignment="1">
      <alignment wrapText="1"/>
    </xf>
    <xf numFmtId="167" fontId="0" fillId="0" borderId="14" xfId="0" applyNumberFormat="1" applyBorder="1" applyAlignment="1">
      <alignment wrapText="1"/>
    </xf>
    <xf numFmtId="16" fontId="0" fillId="0" borderId="14" xfId="0" applyNumberFormat="1" applyBorder="1" applyAlignment="1">
      <alignment wrapText="1"/>
    </xf>
    <xf numFmtId="14" fontId="0" fillId="0" borderId="14" xfId="0" applyNumberFormat="1" applyBorder="1" applyAlignment="1">
      <alignment wrapText="1"/>
    </xf>
    <xf numFmtId="16" fontId="0" fillId="0" borderId="20" xfId="0" applyNumberFormat="1" applyBorder="1" applyAlignment="1">
      <alignment wrapText="1"/>
    </xf>
    <xf numFmtId="0" fontId="0" fillId="0" borderId="23" xfId="0" applyBorder="1" applyAlignment="1">
      <alignment wrapText="1"/>
    </xf>
    <xf numFmtId="16" fontId="0" fillId="0" borderId="24" xfId="0" applyNumberFormat="1" applyBorder="1" applyAlignment="1">
      <alignment wrapText="1"/>
    </xf>
    <xf numFmtId="0" fontId="0" fillId="0" borderId="19" xfId="0" applyBorder="1" applyAlignment="1">
      <alignment horizontal="center" wrapText="1"/>
    </xf>
    <xf numFmtId="0" fontId="0" fillId="0" borderId="55" xfId="0" applyBorder="1" applyAlignment="1">
      <alignment wrapText="1"/>
    </xf>
    <xf numFmtId="164" fontId="16" fillId="25" borderId="24" xfId="10" applyNumberFormat="1" applyBorder="1" applyAlignment="1">
      <alignment vertical="center" wrapText="1"/>
    </xf>
    <xf numFmtId="164" fontId="12" fillId="24" borderId="0" xfId="5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wrapText="1"/>
    </xf>
    <xf numFmtId="164" fontId="0" fillId="0" borderId="24" xfId="0" applyNumberFormat="1" applyBorder="1" applyAlignment="1">
      <alignment wrapText="1"/>
    </xf>
    <xf numFmtId="14" fontId="16" fillId="25" borderId="24" xfId="10" applyNumberFormat="1" applyBorder="1" applyAlignment="1">
      <alignment vertical="center" wrapText="1"/>
    </xf>
    <xf numFmtId="14" fontId="12" fillId="24" borderId="0" xfId="5" applyNumberFormat="1" applyBorder="1" applyAlignment="1">
      <alignment horizontal="center" vertical="center" wrapText="1"/>
    </xf>
    <xf numFmtId="16" fontId="0" fillId="0" borderId="25" xfId="0" applyNumberFormat="1" applyBorder="1" applyAlignment="1">
      <alignment wrapText="1"/>
    </xf>
    <xf numFmtId="14" fontId="0" fillId="8" borderId="55" xfId="1" applyNumberFormat="1" applyFont="1" applyFill="1" applyBorder="1" applyAlignment="1">
      <alignment wrapText="1"/>
    </xf>
    <xf numFmtId="167" fontId="0" fillId="0" borderId="56" xfId="1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67" fontId="1" fillId="0" borderId="11" xfId="1" applyNumberFormat="1" applyFont="1" applyBorder="1" applyAlignment="1">
      <alignment horizontal="center" vertical="center"/>
    </xf>
    <xf numFmtId="167" fontId="1" fillId="0" borderId="12" xfId="1" applyNumberFormat="1" applyFont="1" applyBorder="1" applyAlignment="1">
      <alignment horizontal="center" vertical="center"/>
    </xf>
    <xf numFmtId="167" fontId="0" fillId="17" borderId="0" xfId="1" applyNumberFormat="1" applyFont="1" applyFill="1" applyBorder="1" applyAlignment="1">
      <alignment horizontal="center" vertical="center"/>
    </xf>
    <xf numFmtId="167" fontId="0" fillId="18" borderId="0" xfId="1" applyNumberFormat="1" applyFont="1" applyFill="1" applyBorder="1" applyAlignment="1">
      <alignment horizontal="center" vertical="center"/>
    </xf>
    <xf numFmtId="0" fontId="5" fillId="16" borderId="19" xfId="2" applyNumberFormat="1" applyFont="1" applyBorder="1" applyAlignment="1">
      <alignment horizontal="center"/>
    </xf>
    <xf numFmtId="0" fontId="5" fillId="16" borderId="14" xfId="2" applyNumberFormat="1" applyFont="1" applyBorder="1" applyAlignment="1">
      <alignment horizontal="center"/>
    </xf>
    <xf numFmtId="0" fontId="5" fillId="16" borderId="20" xfId="2" applyNumberFormat="1" applyFont="1" applyBorder="1" applyAlignment="1">
      <alignment horizontal="center"/>
    </xf>
    <xf numFmtId="167" fontId="0" fillId="7" borderId="17" xfId="1" applyNumberFormat="1" applyFont="1" applyFill="1" applyBorder="1" applyAlignment="1">
      <alignment horizontal="center" vertical="center"/>
    </xf>
    <xf numFmtId="167" fontId="0" fillId="7" borderId="18" xfId="1" applyNumberFormat="1" applyFont="1" applyFill="1" applyBorder="1" applyAlignment="1">
      <alignment horizontal="center" vertical="center"/>
    </xf>
    <xf numFmtId="167" fontId="1" fillId="0" borderId="13" xfId="1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167" fontId="0" fillId="0" borderId="28" xfId="0" applyNumberFormat="1" applyBorder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167" fontId="15" fillId="27" borderId="44" xfId="8" applyNumberFormat="1" applyAlignment="1">
      <alignment horizontal="center" vertical="center" wrapText="1"/>
    </xf>
    <xf numFmtId="164" fontId="19" fillId="5" borderId="21" xfId="0" applyNumberFormat="1" applyFont="1" applyFill="1" applyBorder="1" applyAlignment="1">
      <alignment horizontal="center" wrapText="1"/>
    </xf>
    <xf numFmtId="0" fontId="19" fillId="5" borderId="21" xfId="0" applyFont="1" applyFill="1" applyBorder="1" applyAlignment="1">
      <alignment horizontal="center" wrapText="1"/>
    </xf>
    <xf numFmtId="164" fontId="1" fillId="5" borderId="0" xfId="0" applyNumberFormat="1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0" fillId="8" borderId="0" xfId="0" applyFill="1" applyAlignment="1">
      <alignment horizontal="center" vertical="center" wrapText="1"/>
    </xf>
    <xf numFmtId="0" fontId="0" fillId="8" borderId="42" xfId="0" applyFill="1" applyBorder="1" applyAlignment="1">
      <alignment horizontal="center" vertical="center" wrapText="1"/>
    </xf>
    <xf numFmtId="170" fontId="0" fillId="0" borderId="0" xfId="1" applyNumberFormat="1" applyFont="1" applyAlignment="1">
      <alignment horizontal="center" vertical="center" wrapText="1"/>
    </xf>
    <xf numFmtId="170" fontId="0" fillId="0" borderId="42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3" xfId="0" applyBorder="1"/>
    <xf numFmtId="0" fontId="0" fillId="0" borderId="0" xfId="0" applyBorder="1" applyAlignment="1">
      <alignment wrapText="1"/>
    </xf>
    <xf numFmtId="0" fontId="0" fillId="0" borderId="21" xfId="0" applyBorder="1" applyAlignment="1">
      <alignment wrapText="1"/>
    </xf>
    <xf numFmtId="167" fontId="0" fillId="0" borderId="23" xfId="0" applyNumberFormat="1" applyBorder="1" applyAlignment="1">
      <alignment wrapText="1"/>
    </xf>
    <xf numFmtId="0" fontId="12" fillId="24" borderId="19" xfId="5" applyBorder="1" applyAlignment="1">
      <alignment wrapText="1"/>
    </xf>
    <xf numFmtId="0" fontId="12" fillId="24" borderId="20" xfId="5" applyBorder="1" applyAlignment="1">
      <alignment wrapText="1"/>
    </xf>
    <xf numFmtId="14" fontId="0" fillId="0" borderId="22" xfId="0" applyNumberFormat="1" applyBorder="1" applyAlignment="1">
      <alignment wrapText="1"/>
    </xf>
    <xf numFmtId="167" fontId="0" fillId="0" borderId="0" xfId="0" applyNumberFormat="1" applyBorder="1" applyAlignment="1">
      <alignment wrapText="1"/>
    </xf>
    <xf numFmtId="167" fontId="0" fillId="0" borderId="22" xfId="0" applyNumberFormat="1" applyBorder="1" applyAlignment="1">
      <alignment horizontal="center" wrapText="1"/>
    </xf>
    <xf numFmtId="167" fontId="0" fillId="0" borderId="57" xfId="0" applyNumberFormat="1" applyBorder="1" applyAlignment="1">
      <alignment horizontal="center" wrapText="1"/>
    </xf>
    <xf numFmtId="167" fontId="0" fillId="8" borderId="0" xfId="0" applyNumberFormat="1" applyFill="1" applyAlignment="1">
      <alignment wrapText="1"/>
    </xf>
    <xf numFmtId="167" fontId="0" fillId="0" borderId="58" xfId="0" applyNumberFormat="1" applyBorder="1" applyAlignment="1">
      <alignment wrapText="1"/>
    </xf>
    <xf numFmtId="0" fontId="0" fillId="0" borderId="57" xfId="0" applyBorder="1" applyAlignment="1">
      <alignment wrapText="1"/>
    </xf>
    <xf numFmtId="167" fontId="13" fillId="25" borderId="43" xfId="6" applyNumberFormat="1" applyAlignment="1">
      <alignment wrapText="1"/>
    </xf>
  </cellXfs>
  <cellStyles count="11">
    <cellStyle name="Accent6" xfId="2" builtinId="49"/>
    <cellStyle name="Bad" xfId="4" builtinId="27"/>
    <cellStyle name="Calculation" xfId="6" builtinId="22"/>
    <cellStyle name="Check Cell" xfId="8" builtinId="23"/>
    <cellStyle name="Currency" xfId="1" builtinId="4"/>
    <cellStyle name="Good" xfId="3" builtinId="26"/>
    <cellStyle name="Input" xfId="7" builtinId="20"/>
    <cellStyle name="Neutral" xfId="5" builtinId="28"/>
    <cellStyle name="Normal" xfId="0" builtinId="0"/>
    <cellStyle name="Note" xfId="9" builtinId="10"/>
    <cellStyle name="Output" xfId="10" builtinId="21"/>
  </cellStyles>
  <dxfs count="74">
    <dxf>
      <alignment horizontal="general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horizontal="general"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</border>
    </dxf>
    <dxf>
      <border outline="0">
        <left style="thick">
          <color auto="1"/>
        </left>
      </border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7" formatCode="[$₱-464]#,##0.00"/>
      <alignment horizontal="center" vertical="bottom" textRotation="0" wrapText="1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horizontal="general"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</border>
    </dxf>
    <dxf>
      <border outline="0">
        <left style="thick">
          <color auto="1"/>
        </left>
      </border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7" formatCode="[$₱-464]#,##0.00"/>
      <alignment horizontal="center" vertical="bottom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CC0DA-16FA-496F-A798-3ACEF1B0728B}" name="Table14542" displayName="Table14542" ref="A1:I77" totalsRowShown="0" dataDxfId="73">
  <autoFilter ref="A1:I77" xr:uid="{00000000-0009-0000-0100-000003000000}"/>
  <tableColumns count="9">
    <tableColumn id="1" xr3:uid="{D112E57D-C5F7-4EF3-AE1F-A2939AE2E069}" name="Month" dataDxfId="72">
      <calculatedColumnFormula>MONTH(Table14542[[#This Row],[Date]])</calculatedColumnFormula>
    </tableColumn>
    <tableColumn id="2" xr3:uid="{6A555A39-8AB0-4C6E-9243-6FC6E29493BF}" name="Date" dataDxfId="71"/>
    <tableColumn id="3" xr3:uid="{A052C14E-F72C-44ED-A7C8-BBB20320E8F8}" name="Description" dataDxfId="70"/>
    <tableColumn id="4" xr3:uid="{7818BF9B-065E-4671-846D-D17583E36652}" name="Category" dataDxfId="69"/>
    <tableColumn id="5" xr3:uid="{5E7FB5A3-4785-4505-9436-4DD43AA82289}" name="Income" dataDxfId="68"/>
    <tableColumn id="6" xr3:uid="{A82DA387-0642-46AA-9D56-7697E921916D}" name="Debits" dataDxfId="67"/>
    <tableColumn id="7" xr3:uid="{3501D39E-DFC8-4016-93D8-7704133964D0}" name="Balance" dataDxfId="66"/>
    <tableColumn id="8" xr3:uid="{88D56B58-AC51-44A0-9733-5471A28A9F03}" name="Month for Savings" dataDxfId="65"/>
    <tableColumn id="9" xr3:uid="{D2EF91F0-6A35-4203-A80B-9DF2750FD81D}" name="Savings Balance" dataDxfId="64">
      <calculatedColumnFormula>SUM(K9)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230867-43B0-43F2-B188-CC6223C224AC}" name="Table8" displayName="Table8" ref="A2:F69" totalsRowShown="0" headerRowDxfId="63" dataDxfId="62" headerRowCellStyle="Check Cell">
  <autoFilter ref="A2:F69" xr:uid="{41230867-43B0-43F2-B188-CC6223C224AC}"/>
  <tableColumns count="6">
    <tableColumn id="1" xr3:uid="{D7615E4B-559A-4B45-B67A-974850B2E511}" name="MONTH" dataDxfId="61">
      <calculatedColumnFormula>MONTH(Table8[[#This Row],[DATE]])</calculatedColumnFormula>
    </tableColumn>
    <tableColumn id="2" xr3:uid="{FE4676DF-BCC9-42B5-9693-BA2A4FE1E7E4}" name="DATE" dataDxfId="60"/>
    <tableColumn id="3" xr3:uid="{DF98829E-91A4-443A-97D6-2023B162EC9A}" name="DESCRIPTION" dataDxfId="59"/>
    <tableColumn id="4" xr3:uid="{907944B5-3894-4B92-8DA4-72D7066A451D}" name="CATEGORY" dataDxfId="58"/>
    <tableColumn id="5" xr3:uid="{DD56DBB1-53D2-4AD5-A350-67913489009E}" name="CREDIT DEBIT" dataDxfId="57"/>
    <tableColumn id="6" xr3:uid="{5FB0771B-4295-4D36-94F8-06821A6A8112}" name="CASH DEBIT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C62F1D-9524-49D4-825B-A02F6B6DBF43}" name="Table5" displayName="Table5" ref="G39:J62" totalsRowShown="0" tableBorderDxfId="55">
  <autoFilter ref="G39:J62" xr:uid="{F7C62F1D-9524-49D4-825B-A02F6B6DBF43}"/>
  <tableColumns count="4">
    <tableColumn id="1" xr3:uid="{CA772A43-C435-4DC4-8AB6-B1F1BE7335B6}" name="INCOME" dataDxfId="54"/>
    <tableColumn id="2" xr3:uid="{8F9DB29F-597C-46CE-A742-0CB48F3C5DCD}" name="CATEGORY"/>
    <tableColumn id="3" xr3:uid="{674DAC0E-AE9D-4AF5-BF62-A733D7619A8D}" name="DATE" dataDxfId="53"/>
    <tableColumn id="4" xr3:uid="{1C269BBF-8AD2-48BF-B5DF-1CD3559AF044}" name="MONTH" dataDxfId="52">
      <calculatedColumnFormula>MONTH(I40)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7B2D01-8D57-4A28-9D85-78CFA02AF5A1}" name="Table7" displayName="Table7" ref="L3:W42" totalsRowShown="0" headerRowDxfId="51" dataDxfId="50" tableBorderDxfId="49" headerRowCellStyle="Neutral">
  <autoFilter ref="L3:W42" xr:uid="{C67B2D01-8D57-4A28-9D85-78CFA02AF5A1}"/>
  <tableColumns count="12">
    <tableColumn id="1" xr3:uid="{06D7959B-5FD1-4D2E-BBCC-973A17047154}" name="Liabilities" dataDxfId="48"/>
    <tableColumn id="2" xr3:uid="{1ADFE02C-F608-4669-95EB-BCE09D10FDAC}" name="payment" dataDxfId="47"/>
    <tableColumn id="3" xr3:uid="{0F158AE6-0FF9-46F7-B612-A96441F93D58}" name="date payed" dataDxfId="46"/>
    <tableColumn id="4" xr3:uid="{F4BBD96D-7AA1-425A-BF14-49139E627C9C}" name="deadlines/to pay" dataDxfId="45"/>
    <tableColumn id="5" xr3:uid="{FA2526BB-0E75-4520-AD0C-1CE67497DDC7}" name="MONTH" dataDxfId="44"/>
    <tableColumn id="6" xr3:uid="{0B00E562-8634-4CF4-AD5C-7AFD19C0A2A3}" name="business" dataDxfId="43"/>
    <tableColumn id="7" xr3:uid="{29E65366-3A83-4085-84A7-685F35007ECC}" name="payment2" dataDxfId="42"/>
    <tableColumn id="8" xr3:uid="{624785EC-DB99-4701-8C60-9914BF8191DC}" name="BALANCE TO PAY" dataDxfId="41"/>
    <tableColumn id="9" xr3:uid="{C8B417BC-B3AC-4F7E-924D-52F103444ADF}" name="DATE PAYED2" dataDxfId="40"/>
    <tableColumn id="10" xr3:uid="{1C92033F-93DC-43D4-B950-96D5F1DD8E70}" name="DEBT" dataDxfId="39">
      <calculatedColumnFormula>SUM(Table7[[#This Row],[payment2]]-Table7[[#This Row],[BALANCE TO PAY]])</calculatedColumnFormula>
    </tableColumn>
    <tableColumn id="14" xr3:uid="{E2F03C2B-8227-4843-9CBE-4D5D7A07A14D}" name="DEADLINE" dataDxfId="38"/>
    <tableColumn id="15" xr3:uid="{3F3CACA7-687C-4B5C-BDC9-99FFF0CE42CD}" name="MONTH22" dataDxfId="3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FF6074-FF1C-43E7-9744-96F3ED9AF9C7}" name="Table83" displayName="Table83" ref="A2:F69" totalsRowShown="0" headerRowDxfId="26" dataDxfId="25" headerRowCellStyle="Check Cell">
  <autoFilter ref="A2:F69" xr:uid="{41230867-43B0-43F2-B188-CC6223C224AC}"/>
  <tableColumns count="6">
    <tableColumn id="1" xr3:uid="{4B07A87D-2119-427A-9C09-77AA80214E89}" name="MONTH" dataDxfId="24">
      <calculatedColumnFormula>MONTH(Table83[[#This Row],[DATE]])</calculatedColumnFormula>
    </tableColumn>
    <tableColumn id="2" xr3:uid="{A4F75F83-B67C-47B5-86E9-EDF056935C1B}" name="DATE" dataDxfId="23"/>
    <tableColumn id="3" xr3:uid="{F841024A-DB3C-48C8-83C7-3D017FCE3B7A}" name="DESCRIPTION" dataDxfId="22"/>
    <tableColumn id="4" xr3:uid="{DEA1D152-1B86-4B82-8C9A-ECAB625B224B}" name="CATEGORY" dataDxfId="21"/>
    <tableColumn id="5" xr3:uid="{88DEA2BC-6CC8-4C00-B6CA-C77016C0A080}" name="CREDIT DEBIT" dataDxfId="20"/>
    <tableColumn id="6" xr3:uid="{22CD0B27-9378-455D-9C1F-875EAEB3C1C3}" name="CASH DEBIT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E7AFB0-21EC-4DD6-B30C-941FE58705BA}" name="Table54" displayName="Table54" ref="G39:J62" totalsRowShown="0" tableBorderDxfId="18">
  <autoFilter ref="G39:J62" xr:uid="{F7C62F1D-9524-49D4-825B-A02F6B6DBF43}"/>
  <tableColumns count="4">
    <tableColumn id="1" xr3:uid="{47EFF5AB-E68E-4F51-9F40-C7D3EC679802}" name="INCOME" dataDxfId="17"/>
    <tableColumn id="2" xr3:uid="{78F651B4-488B-4B17-8C2E-704DC3A5CD2D}" name="CATEGORY"/>
    <tableColumn id="3" xr3:uid="{8C404D5D-AD27-4021-A840-505EBEFA61D7}" name="DATE" dataDxfId="16"/>
    <tableColumn id="4" xr3:uid="{6C12B76D-E992-4E19-B429-E77487814997}" name="MONTH" dataDxfId="15">
      <calculatedColumnFormula>MONTH(I40)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6F80F1-9690-4CBF-8B7F-3F7D492BFF82}" name="Table77" displayName="Table77" ref="L3:W42" totalsRowShown="0" headerRowDxfId="14" dataDxfId="13" tableBorderDxfId="12" headerRowCellStyle="Neutral">
  <autoFilter ref="L3:W42" xr:uid="{C67B2D01-8D57-4A28-9D85-78CFA02AF5A1}"/>
  <tableColumns count="12">
    <tableColumn id="1" xr3:uid="{D131E07B-4EFA-4BCA-B489-3DD9FED4503E}" name="Liabilities" dataDxfId="11"/>
    <tableColumn id="2" xr3:uid="{B5533BE0-F92C-41B6-B7B4-07BA56B645BD}" name="payment" dataDxfId="10"/>
    <tableColumn id="3" xr3:uid="{DA785CCD-2414-49D7-A648-51BF21862BBF}" name="date payed" dataDxfId="9"/>
    <tableColumn id="4" xr3:uid="{3A5CCCBE-26AC-4D39-9380-E464814076BE}" name="deadlines/to pay" dataDxfId="8"/>
    <tableColumn id="5" xr3:uid="{04930414-E723-49F6-BA0E-3C4C43418D74}" name="MONTH" dataDxfId="7"/>
    <tableColumn id="6" xr3:uid="{FE87B24B-96A3-438A-8299-B60C572BCE83}" name="business" dataDxfId="6"/>
    <tableColumn id="7" xr3:uid="{EFD85A16-4E21-4E41-8A8E-9F5AD342FA01}" name="payment2" dataDxfId="5"/>
    <tableColumn id="8" xr3:uid="{44AB5805-99C7-4594-AB57-037C3F9F1B57}" name="BALANCE TO PAY" dataDxfId="4"/>
    <tableColumn id="9" xr3:uid="{0276232D-203D-4F3D-89DD-627CD23B9F0C}" name="DATE PAYED2" dataDxfId="3"/>
    <tableColumn id="10" xr3:uid="{1FE1E5AB-F7CD-416A-8270-74DA064F9D06}" name="DEBT" dataDxfId="2">
      <calculatedColumnFormula>SUM(Table77[[#This Row],[payment2]]-Table77[[#This Row],[BALANCE TO PAY]])</calculatedColumnFormula>
    </tableColumn>
    <tableColumn id="14" xr3:uid="{0CFF66E5-B219-4B04-81DE-8470AC429AAA}" name="DEADLINE" dataDxfId="1"/>
    <tableColumn id="15" xr3:uid="{60E48411-A6AA-4D06-BA52-BB67410DCE5F}" name="MONTH22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D535E8-645A-4F1B-A4DB-FA2D4FD5E9AC}" name="Table145425" displayName="Table145425" ref="A1:I49" totalsRowShown="0" dataDxfId="36">
  <autoFilter ref="A1:I49" xr:uid="{00000000-0009-0000-0100-000003000000}"/>
  <tableColumns count="9">
    <tableColumn id="1" xr3:uid="{39309D69-6F35-42D9-B417-6C42098C3D9F}" name="Month" dataDxfId="35">
      <calculatedColumnFormula>MONTH(Table145425[[#This Row],[Date]])</calculatedColumnFormula>
    </tableColumn>
    <tableColumn id="2" xr3:uid="{1107F692-5585-46DD-8899-8B47FF0701EF}" name="Date" dataDxfId="34"/>
    <tableColumn id="3" xr3:uid="{D246CF8B-09A9-4930-B9CE-539A5686886C}" name="Description" dataDxfId="33"/>
    <tableColumn id="4" xr3:uid="{79FB080A-FB33-45C5-9798-07F203573430}" name="Category" dataDxfId="32"/>
    <tableColumn id="5" xr3:uid="{F5B9515E-C7E7-4FAF-9AA1-D4C18B4A063D}" name="Income" dataDxfId="31"/>
    <tableColumn id="6" xr3:uid="{2FEA6553-8DBA-4B37-8155-80F4790DD542}" name="Debits" dataDxfId="30"/>
    <tableColumn id="7" xr3:uid="{6E3FEAB8-E86F-423F-86DB-E26B8F0B74FA}" name="Balance" dataDxfId="29"/>
    <tableColumn id="8" xr3:uid="{15319760-CB9B-4E3E-B991-292290FC9062}" name="Month for Savings" dataDxfId="28"/>
    <tableColumn id="9" xr3:uid="{4D65A033-3786-4FE2-B622-1BD332D30862}" name="Savings Balance" dataDxfId="27">
      <calculatedColumnFormula>SUM(K9)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53FF-1D16-4D60-A1FC-7DC763C82DCE}">
  <sheetPr>
    <tabColor rgb="FF7030A0"/>
  </sheetPr>
  <dimension ref="A1:M40"/>
  <sheetViews>
    <sheetView workbookViewId="0">
      <selection activeCell="A6" sqref="A6"/>
    </sheetView>
  </sheetViews>
  <sheetFormatPr defaultRowHeight="15" x14ac:dyDescent="0.25"/>
  <cols>
    <col min="1" max="1" width="21.85546875" customWidth="1"/>
    <col min="2" max="2" width="13.28515625" style="30" bestFit="1" customWidth="1"/>
    <col min="3" max="3" width="14.7109375" customWidth="1"/>
    <col min="4" max="4" width="12" customWidth="1"/>
    <col min="5" max="5" width="16.7109375" style="29" customWidth="1"/>
    <col min="6" max="6" width="20.7109375" style="31" customWidth="1"/>
    <col min="7" max="7" width="18.85546875" style="29" customWidth="1"/>
    <col min="8" max="8" width="17" style="32" customWidth="1"/>
    <col min="9" max="9" width="19.5703125" style="30" customWidth="1"/>
    <col min="10" max="10" width="20.42578125" style="29" customWidth="1"/>
    <col min="11" max="11" width="14.85546875" customWidth="1"/>
    <col min="12" max="12" width="30.7109375" customWidth="1"/>
    <col min="13" max="13" width="26.140625" style="1" bestFit="1" customWidth="1"/>
    <col min="14" max="14" width="21.140625" customWidth="1"/>
  </cols>
  <sheetData>
    <row r="1" spans="1:13" ht="36" x14ac:dyDescent="0.55000000000000004">
      <c r="A1" s="88" t="s">
        <v>44</v>
      </c>
      <c r="B1" s="91" t="s">
        <v>67</v>
      </c>
      <c r="C1" s="44"/>
      <c r="D1" s="35"/>
      <c r="F1" s="226">
        <v>2024</v>
      </c>
      <c r="G1" s="227"/>
      <c r="H1" s="227"/>
      <c r="I1" s="227"/>
      <c r="J1" s="227"/>
      <c r="K1" s="227"/>
      <c r="L1" s="227"/>
      <c r="M1" s="228"/>
    </row>
    <row r="2" spans="1:13" ht="16.5" thickBot="1" x14ac:dyDescent="0.3">
      <c r="A2" s="66"/>
      <c r="B2" s="64"/>
      <c r="C2" s="44"/>
      <c r="D2" s="35"/>
      <c r="F2" s="46" t="s">
        <v>50</v>
      </c>
      <c r="G2" s="47" t="s">
        <v>49</v>
      </c>
      <c r="H2" s="47" t="s">
        <v>64</v>
      </c>
      <c r="I2" s="47" t="s">
        <v>51</v>
      </c>
      <c r="J2" s="48" t="s">
        <v>61</v>
      </c>
      <c r="K2" s="48" t="s">
        <v>63</v>
      </c>
      <c r="L2" s="48" t="s">
        <v>62</v>
      </c>
      <c r="M2" s="164" t="s">
        <v>100</v>
      </c>
    </row>
    <row r="3" spans="1:13" ht="15.75" thickBot="1" x14ac:dyDescent="0.3">
      <c r="A3" s="89" t="s">
        <v>45</v>
      </c>
      <c r="B3" s="64"/>
      <c r="C3" s="44"/>
      <c r="D3" s="35"/>
      <c r="F3" s="37" t="s">
        <v>68</v>
      </c>
      <c r="G3" s="29">
        <v>8246</v>
      </c>
      <c r="H3" s="29"/>
      <c r="I3" s="49">
        <v>5460</v>
      </c>
      <c r="J3" s="222">
        <f>SUM(I3+I4-L3)</f>
        <v>-80</v>
      </c>
      <c r="K3" s="50">
        <f>SUM(G3+H3-I3)</f>
        <v>2786</v>
      </c>
      <c r="L3" s="224">
        <v>8000</v>
      </c>
      <c r="M3" s="127">
        <v>45294</v>
      </c>
    </row>
    <row r="4" spans="1:13" ht="15.75" thickBot="1" x14ac:dyDescent="0.3">
      <c r="A4" s="66" t="s">
        <v>47</v>
      </c>
      <c r="B4" s="64">
        <v>2500</v>
      </c>
      <c r="C4" s="44" t="s">
        <v>108</v>
      </c>
      <c r="D4" s="35"/>
      <c r="F4" s="36" t="s">
        <v>66</v>
      </c>
      <c r="H4" s="29">
        <v>1205</v>
      </c>
      <c r="I4" s="49">
        <v>2460</v>
      </c>
      <c r="J4" s="223"/>
      <c r="K4" s="50">
        <f>SUM(G4+H4-I4)</f>
        <v>-1255</v>
      </c>
      <c r="L4" s="224"/>
      <c r="M4" s="170">
        <v>45328</v>
      </c>
    </row>
    <row r="5" spans="1:13" x14ac:dyDescent="0.25">
      <c r="A5" s="66" t="s">
        <v>52</v>
      </c>
      <c r="B5" s="64">
        <v>500</v>
      </c>
      <c r="C5" s="44"/>
      <c r="D5" s="35"/>
      <c r="F5" s="36" t="s">
        <v>69</v>
      </c>
      <c r="I5" s="49"/>
      <c r="J5" s="222">
        <f>SUM(I6+I7-L5)</f>
        <v>-9000</v>
      </c>
      <c r="K5" s="50">
        <f>SUM(G5+H5-I5)</f>
        <v>0</v>
      </c>
      <c r="L5" s="225">
        <v>9000</v>
      </c>
      <c r="M5" s="166"/>
    </row>
    <row r="6" spans="1:13" ht="15.75" thickBot="1" x14ac:dyDescent="0.3">
      <c r="A6" s="66" t="s">
        <v>153</v>
      </c>
      <c r="B6" s="64">
        <v>3200</v>
      </c>
      <c r="C6" s="44" t="s">
        <v>109</v>
      </c>
      <c r="D6" s="35"/>
      <c r="F6" s="38" t="s">
        <v>70</v>
      </c>
      <c r="G6" s="31"/>
      <c r="H6" s="29"/>
      <c r="I6" s="49"/>
      <c r="J6" s="223"/>
      <c r="K6" s="50">
        <f>SUM(G6+H6-I6)</f>
        <v>0</v>
      </c>
      <c r="L6" s="225"/>
      <c r="M6" s="165"/>
    </row>
    <row r="7" spans="1:13" x14ac:dyDescent="0.25">
      <c r="A7" s="66" t="s">
        <v>46</v>
      </c>
      <c r="B7" s="64">
        <v>1000</v>
      </c>
      <c r="C7" s="44"/>
      <c r="D7" s="35"/>
      <c r="F7" s="39" t="s">
        <v>71</v>
      </c>
      <c r="G7" s="31"/>
      <c r="H7" s="29"/>
      <c r="I7" s="49"/>
      <c r="J7" s="222">
        <f>SUM(I8+I9-L7)</f>
        <v>-9000</v>
      </c>
      <c r="K7" s="50">
        <f t="shared" ref="K7:K26" si="0">SUM(G7+H7-I7)</f>
        <v>0</v>
      </c>
      <c r="L7" s="224">
        <v>9000</v>
      </c>
      <c r="M7" s="166"/>
    </row>
    <row r="8" spans="1:13" ht="15.75" thickBot="1" x14ac:dyDescent="0.3">
      <c r="A8" s="66" t="s">
        <v>43</v>
      </c>
      <c r="B8" s="64">
        <v>2000</v>
      </c>
      <c r="C8" s="44"/>
      <c r="D8" s="35"/>
      <c r="F8" s="40" t="s">
        <v>72</v>
      </c>
      <c r="G8" s="31"/>
      <c r="H8" s="29"/>
      <c r="I8" s="49"/>
      <c r="J8" s="223"/>
      <c r="K8" s="50">
        <f t="shared" si="0"/>
        <v>0</v>
      </c>
      <c r="L8" s="224"/>
      <c r="M8" s="167"/>
    </row>
    <row r="9" spans="1:13" ht="15.75" thickBot="1" x14ac:dyDescent="0.3">
      <c r="A9" s="90" t="s">
        <v>48</v>
      </c>
      <c r="B9" s="92">
        <f>SUM(B4:B8)</f>
        <v>9200</v>
      </c>
      <c r="C9" s="44"/>
      <c r="D9" s="35"/>
      <c r="F9" s="41" t="s">
        <v>73</v>
      </c>
      <c r="G9" s="31"/>
      <c r="H9" s="29"/>
      <c r="I9" s="51"/>
      <c r="J9" s="222">
        <f>SUM(I10+I11-L9)</f>
        <v>-9000</v>
      </c>
      <c r="K9" s="50">
        <f t="shared" si="0"/>
        <v>0</v>
      </c>
      <c r="L9" s="225">
        <v>9000</v>
      </c>
      <c r="M9" s="166"/>
    </row>
    <row r="10" spans="1:13" ht="15.75" thickBot="1" x14ac:dyDescent="0.3">
      <c r="A10" s="44"/>
      <c r="B10" s="43"/>
      <c r="C10" s="44"/>
      <c r="D10" s="35"/>
      <c r="F10" s="42" t="s">
        <v>74</v>
      </c>
      <c r="G10" s="31"/>
      <c r="H10" s="29"/>
      <c r="I10" s="51"/>
      <c r="J10" s="223"/>
      <c r="K10" s="50">
        <f t="shared" si="0"/>
        <v>0</v>
      </c>
      <c r="L10" s="225"/>
      <c r="M10" s="167"/>
    </row>
    <row r="11" spans="1:13" x14ac:dyDescent="0.25">
      <c r="A11" s="44"/>
      <c r="B11" s="43"/>
      <c r="C11" s="44"/>
      <c r="D11" s="35"/>
      <c r="F11" s="41" t="s">
        <v>75</v>
      </c>
      <c r="G11" s="31"/>
      <c r="H11" s="29"/>
      <c r="I11" s="51"/>
      <c r="J11" s="222">
        <f>SUM(I12+I13-L11)</f>
        <v>-9000</v>
      </c>
      <c r="K11" s="50">
        <f t="shared" si="0"/>
        <v>0</v>
      </c>
      <c r="L11" s="224">
        <v>9000</v>
      </c>
      <c r="M11" s="166"/>
    </row>
    <row r="12" spans="1:13" ht="15.75" thickBot="1" x14ac:dyDescent="0.3">
      <c r="A12" s="44"/>
      <c r="B12" s="43"/>
      <c r="C12" s="44"/>
      <c r="D12" s="35"/>
      <c r="F12" s="42" t="s">
        <v>76</v>
      </c>
      <c r="G12" s="52"/>
      <c r="H12" s="31"/>
      <c r="I12" s="51"/>
      <c r="J12" s="223"/>
      <c r="K12" s="50">
        <f t="shared" si="0"/>
        <v>0</v>
      </c>
      <c r="L12" s="224"/>
      <c r="M12" s="167"/>
    </row>
    <row r="13" spans="1:13" ht="15.75" thickBot="1" x14ac:dyDescent="0.3">
      <c r="A13" s="219" t="s">
        <v>105</v>
      </c>
      <c r="B13" s="220"/>
      <c r="C13" s="220"/>
      <c r="D13" s="221"/>
      <c r="E13" s="29" t="s">
        <v>107</v>
      </c>
      <c r="F13" s="41" t="s">
        <v>77</v>
      </c>
      <c r="G13" s="52"/>
      <c r="H13" s="31"/>
      <c r="I13" s="51"/>
      <c r="J13" s="222">
        <f>SUM(I14+I15-L13)</f>
        <v>-9000</v>
      </c>
      <c r="K13" s="50">
        <f t="shared" si="0"/>
        <v>0</v>
      </c>
      <c r="L13" s="225">
        <v>9000</v>
      </c>
      <c r="M13" s="166"/>
    </row>
    <row r="14" spans="1:13" ht="15.75" thickBot="1" x14ac:dyDescent="0.3">
      <c r="A14" s="109" t="s">
        <v>54</v>
      </c>
      <c r="B14" s="93">
        <v>5700</v>
      </c>
      <c r="C14" s="94"/>
      <c r="D14" s="110">
        <v>2460</v>
      </c>
      <c r="E14" s="126">
        <v>2500</v>
      </c>
      <c r="F14" s="42" t="s">
        <v>78</v>
      </c>
      <c r="H14" s="31"/>
      <c r="I14" s="51"/>
      <c r="J14" s="223"/>
      <c r="K14" s="50">
        <f t="shared" si="0"/>
        <v>0</v>
      </c>
      <c r="L14" s="225"/>
      <c r="M14" s="167"/>
    </row>
    <row r="15" spans="1:13" x14ac:dyDescent="0.25">
      <c r="A15" s="111" t="s">
        <v>55</v>
      </c>
      <c r="B15" s="63">
        <v>1000</v>
      </c>
      <c r="C15" s="44" t="s">
        <v>104</v>
      </c>
      <c r="D15" s="112">
        <v>1000</v>
      </c>
      <c r="F15" s="41" t="s">
        <v>79</v>
      </c>
      <c r="H15" s="31"/>
      <c r="I15" s="51"/>
      <c r="J15" s="222">
        <f>SUM(I16+I17-L15)</f>
        <v>-9000</v>
      </c>
      <c r="K15" s="50">
        <f t="shared" si="0"/>
        <v>0</v>
      </c>
      <c r="L15" s="224">
        <v>9000</v>
      </c>
      <c r="M15" s="166"/>
    </row>
    <row r="16" spans="1:13" ht="15.75" thickBot="1" x14ac:dyDescent="0.3">
      <c r="A16" s="111" t="s">
        <v>56</v>
      </c>
      <c r="B16" s="63">
        <v>1500</v>
      </c>
      <c r="C16" s="44" t="s">
        <v>96</v>
      </c>
      <c r="D16" s="112">
        <v>1500</v>
      </c>
      <c r="F16" s="42" t="s">
        <v>80</v>
      </c>
      <c r="G16" s="52"/>
      <c r="H16" s="31"/>
      <c r="I16" s="51"/>
      <c r="J16" s="223"/>
      <c r="K16" s="50">
        <f t="shared" si="0"/>
        <v>0</v>
      </c>
      <c r="L16" s="224"/>
      <c r="M16" s="167"/>
    </row>
    <row r="17" spans="1:13" x14ac:dyDescent="0.25">
      <c r="A17" s="113" t="s">
        <v>57</v>
      </c>
      <c r="B17" s="95">
        <v>500</v>
      </c>
      <c r="C17" s="114" t="s">
        <v>59</v>
      </c>
      <c r="D17" s="115"/>
      <c r="F17" s="41" t="s">
        <v>81</v>
      </c>
      <c r="G17" s="31"/>
      <c r="H17" s="29"/>
      <c r="I17" s="51"/>
      <c r="J17" s="222">
        <f>SUM(I18+I19-L17)</f>
        <v>-9000</v>
      </c>
      <c r="K17" s="50">
        <f t="shared" si="0"/>
        <v>0</v>
      </c>
      <c r="L17" s="225">
        <v>9000</v>
      </c>
      <c r="M17" s="166"/>
    </row>
    <row r="18" spans="1:13" ht="15.75" thickBot="1" x14ac:dyDescent="0.3">
      <c r="A18" s="111" t="s">
        <v>58</v>
      </c>
      <c r="B18" s="63">
        <v>500</v>
      </c>
      <c r="C18" s="44" t="s">
        <v>97</v>
      </c>
      <c r="D18" s="122">
        <v>500</v>
      </c>
      <c r="F18" s="42" t="s">
        <v>82</v>
      </c>
      <c r="G18" s="31"/>
      <c r="H18" s="29"/>
      <c r="I18" s="51"/>
      <c r="J18" s="223"/>
      <c r="K18" s="50">
        <f t="shared" si="0"/>
        <v>0</v>
      </c>
      <c r="L18" s="225"/>
      <c r="M18" s="167"/>
    </row>
    <row r="19" spans="1:13" ht="15.75" thickTop="1" x14ac:dyDescent="0.25">
      <c r="A19" s="111" t="s">
        <v>53</v>
      </c>
      <c r="B19" s="63">
        <v>8700</v>
      </c>
      <c r="C19" s="44"/>
      <c r="D19" s="124">
        <f>SUM(D14+D15+D16+D18-B19)</f>
        <v>-3240</v>
      </c>
      <c r="E19"/>
      <c r="F19" s="41" t="s">
        <v>83</v>
      </c>
      <c r="G19" s="31"/>
      <c r="H19" s="29"/>
      <c r="I19" s="51"/>
      <c r="J19" s="222">
        <f>SUM(I20+I21-L19)</f>
        <v>-9000</v>
      </c>
      <c r="K19" s="50">
        <f t="shared" si="0"/>
        <v>0</v>
      </c>
      <c r="L19" s="224">
        <v>9000</v>
      </c>
      <c r="M19" s="166"/>
    </row>
    <row r="20" spans="1:13" ht="15.75" thickBot="1" x14ac:dyDescent="0.3">
      <c r="A20" s="116"/>
      <c r="B20" s="117"/>
      <c r="D20" s="123" t="s">
        <v>106</v>
      </c>
      <c r="F20" s="42" t="s">
        <v>84</v>
      </c>
      <c r="G20" s="31"/>
      <c r="H20" s="29"/>
      <c r="I20" s="51"/>
      <c r="J20" s="223"/>
      <c r="K20" s="50">
        <f t="shared" si="0"/>
        <v>0</v>
      </c>
      <c r="L20" s="224"/>
      <c r="M20" s="167"/>
    </row>
    <row r="21" spans="1:13" x14ac:dyDescent="0.25">
      <c r="A21" s="118"/>
      <c r="B21" s="119"/>
      <c r="C21" s="120"/>
      <c r="D21" s="121"/>
      <c r="F21" s="41" t="s">
        <v>85</v>
      </c>
      <c r="G21" s="31"/>
      <c r="H21" s="29"/>
      <c r="I21" s="51"/>
      <c r="J21" s="222">
        <f>SUM(I22+I23-L21)</f>
        <v>-9000</v>
      </c>
      <c r="K21" s="50">
        <f t="shared" si="0"/>
        <v>0</v>
      </c>
      <c r="L21" s="225">
        <v>9000</v>
      </c>
      <c r="M21" s="166"/>
    </row>
    <row r="22" spans="1:13" ht="15.75" thickBot="1" x14ac:dyDescent="0.3">
      <c r="D22" s="29"/>
      <c r="F22" s="42" t="s">
        <v>86</v>
      </c>
      <c r="G22" s="31"/>
      <c r="H22" s="29"/>
      <c r="I22" s="51"/>
      <c r="J22" s="223"/>
      <c r="K22" s="50">
        <f t="shared" si="0"/>
        <v>0</v>
      </c>
      <c r="L22" s="225"/>
      <c r="M22" s="167"/>
    </row>
    <row r="23" spans="1:13" x14ac:dyDescent="0.25">
      <c r="D23" s="29"/>
      <c r="F23" s="41" t="s">
        <v>87</v>
      </c>
      <c r="G23" s="31"/>
      <c r="H23" s="29"/>
      <c r="I23" s="51"/>
      <c r="J23" s="222">
        <f>SUM(I24+I25-L23)</f>
        <v>-9000</v>
      </c>
      <c r="K23" s="50">
        <f t="shared" si="0"/>
        <v>0</v>
      </c>
      <c r="L23" s="224">
        <v>9000</v>
      </c>
      <c r="M23" s="166"/>
    </row>
    <row r="24" spans="1:13" ht="15.75" thickBot="1" x14ac:dyDescent="0.3">
      <c r="D24" s="29"/>
      <c r="F24" s="42" t="s">
        <v>88</v>
      </c>
      <c r="G24" s="31"/>
      <c r="H24" s="29"/>
      <c r="I24" s="51"/>
      <c r="J24" s="223"/>
      <c r="K24" s="50">
        <f t="shared" si="0"/>
        <v>0</v>
      </c>
      <c r="L24" s="224"/>
      <c r="M24" s="167"/>
    </row>
    <row r="25" spans="1:13" x14ac:dyDescent="0.25">
      <c r="D25" s="29"/>
      <c r="F25" s="41" t="s">
        <v>89</v>
      </c>
      <c r="G25" s="31"/>
      <c r="H25" s="29"/>
      <c r="I25" s="51"/>
      <c r="J25" s="222">
        <f>SUM(I26+I27-L25)</f>
        <v>-9000</v>
      </c>
      <c r="K25" s="50">
        <f t="shared" si="0"/>
        <v>0</v>
      </c>
      <c r="L25" s="225">
        <v>9000</v>
      </c>
      <c r="M25" s="166"/>
    </row>
    <row r="26" spans="1:13" ht="15.75" thickBot="1" x14ac:dyDescent="0.3">
      <c r="D26" s="29"/>
      <c r="F26" s="42" t="s">
        <v>90</v>
      </c>
      <c r="G26" s="31"/>
      <c r="H26" s="29"/>
      <c r="I26" s="51"/>
      <c r="J26" s="231"/>
      <c r="K26" s="50">
        <f t="shared" si="0"/>
        <v>0</v>
      </c>
      <c r="L26" s="225"/>
      <c r="M26" s="167"/>
    </row>
    <row r="27" spans="1:13" ht="15.75" thickTop="1" x14ac:dyDescent="0.25">
      <c r="D27" s="29"/>
      <c r="F27" s="54"/>
      <c r="G27" s="55"/>
      <c r="H27" s="56"/>
      <c r="I27" s="57"/>
      <c r="J27" s="229">
        <f>SUM(J3:J26)</f>
        <v>-99080</v>
      </c>
      <c r="K27" s="56"/>
      <c r="L27" s="3"/>
      <c r="M27" s="168"/>
    </row>
    <row r="28" spans="1:13" ht="15.75" thickBot="1" x14ac:dyDescent="0.3">
      <c r="D28" s="29"/>
      <c r="F28" s="54"/>
      <c r="G28" s="55"/>
      <c r="H28" s="56"/>
      <c r="I28" s="57"/>
      <c r="J28" s="230"/>
      <c r="K28" s="56"/>
      <c r="L28" s="3"/>
      <c r="M28" s="168"/>
    </row>
    <row r="29" spans="1:13" ht="15.75" thickBot="1" x14ac:dyDescent="0.3">
      <c r="D29" s="29"/>
      <c r="F29" s="58"/>
      <c r="G29" s="59"/>
      <c r="H29" s="60"/>
      <c r="I29" s="61"/>
      <c r="J29" s="53" t="s">
        <v>91</v>
      </c>
      <c r="K29" s="60"/>
      <c r="L29" s="62"/>
      <c r="M29" s="169"/>
    </row>
    <row r="30" spans="1:13" x14ac:dyDescent="0.25">
      <c r="H30" s="31"/>
      <c r="I30" s="29"/>
      <c r="J30" s="32"/>
      <c r="K30" s="30"/>
      <c r="L30" s="29"/>
    </row>
    <row r="31" spans="1:13" x14ac:dyDescent="0.25">
      <c r="H31" s="31"/>
      <c r="I31" s="29"/>
      <c r="J31" s="32"/>
      <c r="K31" s="30"/>
      <c r="L31" s="29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</sheetData>
  <mergeCells count="27">
    <mergeCell ref="J27:J28"/>
    <mergeCell ref="L17:L18"/>
    <mergeCell ref="L21:L22"/>
    <mergeCell ref="L25:L26"/>
    <mergeCell ref="L19:L20"/>
    <mergeCell ref="L23:L24"/>
    <mergeCell ref="J17:J18"/>
    <mergeCell ref="J19:J20"/>
    <mergeCell ref="J21:J22"/>
    <mergeCell ref="J23:J24"/>
    <mergeCell ref="J25:J26"/>
    <mergeCell ref="F1:M1"/>
    <mergeCell ref="L11:L12"/>
    <mergeCell ref="L13:L14"/>
    <mergeCell ref="L15:L16"/>
    <mergeCell ref="J9:J10"/>
    <mergeCell ref="J11:J12"/>
    <mergeCell ref="J13:J14"/>
    <mergeCell ref="J15:J16"/>
    <mergeCell ref="J7:J8"/>
    <mergeCell ref="L7:L8"/>
    <mergeCell ref="L9:L10"/>
    <mergeCell ref="A13:D13"/>
    <mergeCell ref="J3:J4"/>
    <mergeCell ref="J5:J6"/>
    <mergeCell ref="L3:L4"/>
    <mergeCell ref="L5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DC93-E950-4CD3-9003-DEB63DE529EA}">
  <sheetPr>
    <tabColor rgb="FF92D050"/>
  </sheetPr>
  <dimension ref="A1:N34"/>
  <sheetViews>
    <sheetView workbookViewId="0">
      <selection activeCell="H5" sqref="H5"/>
    </sheetView>
  </sheetViews>
  <sheetFormatPr defaultRowHeight="15" x14ac:dyDescent="0.25"/>
  <cols>
    <col min="1" max="1" width="15.140625" customWidth="1"/>
    <col min="2" max="2" width="26.42578125" customWidth="1"/>
    <col min="3" max="3" width="13.5703125" style="107" customWidth="1"/>
    <col min="4" max="4" width="21" style="2" customWidth="1"/>
    <col min="5" max="5" width="13.7109375" style="107" customWidth="1"/>
    <col min="6" max="6" width="25.7109375" style="2" customWidth="1"/>
    <col min="7" max="7" width="11.28515625" style="107" customWidth="1"/>
    <col min="8" max="8" width="18.7109375" style="103" customWidth="1"/>
    <col min="9" max="9" width="12.140625" style="106" customWidth="1"/>
    <col min="10" max="10" width="17.85546875" customWidth="1"/>
    <col min="11" max="11" width="12.7109375" customWidth="1"/>
    <col min="12" max="12" width="15.85546875" customWidth="1"/>
    <col min="13" max="13" width="18.28515625" customWidth="1"/>
    <col min="14" max="14" width="28.42578125" style="76" customWidth="1"/>
  </cols>
  <sheetData>
    <row r="1" spans="1:14" ht="51" customHeight="1" x14ac:dyDescent="0.25">
      <c r="A1" s="70" t="s">
        <v>99</v>
      </c>
      <c r="B1" s="67">
        <v>5700</v>
      </c>
      <c r="C1" s="234" t="s">
        <v>101</v>
      </c>
      <c r="D1" s="96">
        <v>1000</v>
      </c>
      <c r="E1" s="234" t="s">
        <v>101</v>
      </c>
      <c r="F1" s="96">
        <v>2000</v>
      </c>
      <c r="G1" s="234" t="s">
        <v>101</v>
      </c>
      <c r="H1" s="100">
        <v>500</v>
      </c>
      <c r="I1" s="236" t="s">
        <v>101</v>
      </c>
      <c r="J1" s="68">
        <v>500</v>
      </c>
      <c r="K1" s="238" t="s">
        <v>101</v>
      </c>
      <c r="L1" s="70" t="s">
        <v>99</v>
      </c>
      <c r="M1" s="74">
        <f>B1+D1+F1+H1</f>
        <v>9200</v>
      </c>
    </row>
    <row r="2" spans="1:14" x14ac:dyDescent="0.25">
      <c r="A2" s="72" t="s">
        <v>93</v>
      </c>
      <c r="B2" s="84" t="s">
        <v>94</v>
      </c>
      <c r="C2" s="235"/>
      <c r="D2" s="97" t="s">
        <v>95</v>
      </c>
      <c r="E2" s="235"/>
      <c r="F2" s="99" t="s">
        <v>96</v>
      </c>
      <c r="G2" s="235"/>
      <c r="H2" s="101" t="s">
        <v>97</v>
      </c>
      <c r="I2" s="237"/>
      <c r="J2" s="84" t="s">
        <v>98</v>
      </c>
      <c r="K2" s="238"/>
      <c r="L2" s="72" t="s">
        <v>93</v>
      </c>
      <c r="M2" s="232" t="s">
        <v>53</v>
      </c>
    </row>
    <row r="3" spans="1:14" ht="30" x14ac:dyDescent="0.25">
      <c r="A3" s="71" t="s">
        <v>92</v>
      </c>
      <c r="B3" s="87" t="s">
        <v>54</v>
      </c>
      <c r="C3" s="235"/>
      <c r="D3" s="98" t="s">
        <v>55</v>
      </c>
      <c r="E3" s="235"/>
      <c r="F3" s="98" t="s">
        <v>56</v>
      </c>
      <c r="G3" s="235"/>
      <c r="H3" s="102" t="s">
        <v>58</v>
      </c>
      <c r="I3" s="237"/>
      <c r="J3" s="69" t="s">
        <v>57</v>
      </c>
      <c r="K3" s="238"/>
      <c r="L3" s="71" t="s">
        <v>92</v>
      </c>
      <c r="M3" s="233"/>
    </row>
    <row r="4" spans="1:14" ht="15.75" thickBot="1" x14ac:dyDescent="0.3">
      <c r="A4" s="65"/>
      <c r="B4" s="104">
        <v>-2460</v>
      </c>
      <c r="C4" s="107">
        <v>45294</v>
      </c>
      <c r="D4" s="105">
        <v>500</v>
      </c>
      <c r="E4" s="107">
        <v>45262</v>
      </c>
      <c r="F4" s="2">
        <v>263</v>
      </c>
      <c r="G4" s="107">
        <v>45262</v>
      </c>
      <c r="H4" s="103">
        <v>500</v>
      </c>
      <c r="I4" s="108">
        <v>45297</v>
      </c>
      <c r="L4" s="45"/>
      <c r="M4" s="82" t="s">
        <v>44</v>
      </c>
      <c r="N4" s="83" t="s">
        <v>67</v>
      </c>
    </row>
    <row r="5" spans="1:14" ht="15.75" thickTop="1" x14ac:dyDescent="0.25">
      <c r="A5" s="73"/>
      <c r="B5" s="43"/>
      <c r="D5" s="2">
        <v>1000</v>
      </c>
      <c r="E5" s="107">
        <v>45297</v>
      </c>
      <c r="F5" s="2">
        <v>1500</v>
      </c>
      <c r="G5" s="107">
        <v>45297</v>
      </c>
      <c r="L5" s="45"/>
      <c r="M5" s="44"/>
      <c r="N5" s="77"/>
    </row>
    <row r="6" spans="1:14" ht="15.75" thickBot="1" x14ac:dyDescent="0.3">
      <c r="A6" s="3"/>
      <c r="L6" s="3"/>
      <c r="M6" s="81" t="s">
        <v>45</v>
      </c>
      <c r="N6" s="80" t="s">
        <v>102</v>
      </c>
    </row>
    <row r="7" spans="1:14" x14ac:dyDescent="0.25">
      <c r="A7" s="3"/>
      <c r="L7" s="3"/>
      <c r="M7" s="85" t="s">
        <v>47</v>
      </c>
      <c r="N7" s="78">
        <v>45336</v>
      </c>
    </row>
    <row r="8" spans="1:14" x14ac:dyDescent="0.25">
      <c r="A8" s="3"/>
      <c r="L8" s="3"/>
      <c r="M8" s="85" t="s">
        <v>103</v>
      </c>
      <c r="N8" s="79"/>
    </row>
    <row r="9" spans="1:14" x14ac:dyDescent="0.25">
      <c r="A9" s="3"/>
      <c r="L9" s="3"/>
      <c r="M9" s="85" t="s">
        <v>46</v>
      </c>
      <c r="N9" s="79">
        <v>45327</v>
      </c>
    </row>
    <row r="10" spans="1:14" x14ac:dyDescent="0.25">
      <c r="A10" s="3"/>
      <c r="L10" s="3"/>
      <c r="M10" s="86" t="s">
        <v>43</v>
      </c>
      <c r="N10" s="79">
        <v>45327</v>
      </c>
    </row>
    <row r="11" spans="1:14" x14ac:dyDescent="0.25">
      <c r="A11" s="3"/>
      <c r="L11" s="3"/>
    </row>
    <row r="12" spans="1:14" x14ac:dyDescent="0.25">
      <c r="A12" s="3"/>
      <c r="L12" s="3"/>
    </row>
    <row r="13" spans="1:14" x14ac:dyDescent="0.25">
      <c r="A13" s="3"/>
      <c r="L13" s="3"/>
    </row>
    <row r="14" spans="1:14" x14ac:dyDescent="0.25">
      <c r="A14" s="3"/>
      <c r="L14" s="3"/>
    </row>
    <row r="15" spans="1:14" x14ac:dyDescent="0.25">
      <c r="A15" s="3"/>
      <c r="L15" s="3"/>
    </row>
    <row r="16" spans="1:14" x14ac:dyDescent="0.25">
      <c r="A16" s="3"/>
      <c r="L16" s="3"/>
    </row>
    <row r="17" spans="1:12" x14ac:dyDescent="0.25">
      <c r="A17" s="3"/>
      <c r="L17" s="3"/>
    </row>
    <row r="18" spans="1:12" x14ac:dyDescent="0.25">
      <c r="A18" s="3"/>
      <c r="L18" s="3"/>
    </row>
    <row r="19" spans="1:12" x14ac:dyDescent="0.25">
      <c r="A19" s="3"/>
      <c r="L19" s="3"/>
    </row>
    <row r="20" spans="1:12" x14ac:dyDescent="0.25">
      <c r="A20" s="3"/>
      <c r="L20" s="3"/>
    </row>
    <row r="21" spans="1:12" x14ac:dyDescent="0.25">
      <c r="A21" s="3"/>
      <c r="L21" s="3"/>
    </row>
    <row r="22" spans="1:12" x14ac:dyDescent="0.25">
      <c r="A22" s="3"/>
      <c r="L22" s="3"/>
    </row>
    <row r="23" spans="1:12" x14ac:dyDescent="0.25">
      <c r="A23" s="3"/>
      <c r="L23" s="3"/>
    </row>
    <row r="24" spans="1:12" x14ac:dyDescent="0.25">
      <c r="A24" s="3"/>
      <c r="L24" s="3"/>
    </row>
    <row r="25" spans="1:12" x14ac:dyDescent="0.25">
      <c r="A25" s="3"/>
      <c r="L25" s="3"/>
    </row>
    <row r="26" spans="1:12" x14ac:dyDescent="0.25">
      <c r="A26" s="3"/>
      <c r="L26" s="3"/>
    </row>
    <row r="27" spans="1:12" x14ac:dyDescent="0.25">
      <c r="A27" s="3"/>
      <c r="L27" s="3"/>
    </row>
    <row r="28" spans="1:12" x14ac:dyDescent="0.25">
      <c r="A28" s="3"/>
      <c r="L28" s="3"/>
    </row>
    <row r="29" spans="1:12" x14ac:dyDescent="0.25">
      <c r="A29" s="3"/>
      <c r="L29" s="3"/>
    </row>
    <row r="30" spans="1:12" x14ac:dyDescent="0.25">
      <c r="A30" s="3"/>
      <c r="L30" s="3"/>
    </row>
    <row r="31" spans="1:12" x14ac:dyDescent="0.25">
      <c r="A31" s="3"/>
      <c r="L31" s="3"/>
    </row>
    <row r="32" spans="1:12" x14ac:dyDescent="0.25">
      <c r="A32" s="3"/>
      <c r="L32" s="3"/>
    </row>
    <row r="33" spans="1:12" x14ac:dyDescent="0.25">
      <c r="A33" s="3"/>
      <c r="L33" s="3"/>
    </row>
    <row r="34" spans="1:12" x14ac:dyDescent="0.25">
      <c r="A34" s="3"/>
    </row>
  </sheetData>
  <mergeCells count="6">
    <mergeCell ref="M2:M3"/>
    <mergeCell ref="C1:C3"/>
    <mergeCell ref="E1:E3"/>
    <mergeCell ref="G1:G3"/>
    <mergeCell ref="I1:I3"/>
    <mergeCell ref="K1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82C9-56D8-4716-BD73-2D7301A0370B}">
  <sheetPr>
    <tabColor rgb="FFFF0000"/>
  </sheetPr>
  <dimension ref="A1:O77"/>
  <sheetViews>
    <sheetView workbookViewId="0">
      <selection activeCell="D37" sqref="D37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MONTH(Table14542[[#This Row],[Date]])</f>
        <v>1</v>
      </c>
      <c r="B2" s="12">
        <v>45294</v>
      </c>
      <c r="C2" s="13" t="s">
        <v>37</v>
      </c>
      <c r="D2" s="13"/>
      <c r="E2" s="14"/>
      <c r="F2" s="14"/>
      <c r="G2" s="14">
        <v>2928</v>
      </c>
      <c r="H2" t="s">
        <v>25</v>
      </c>
      <c r="I2" s="20">
        <v>0</v>
      </c>
    </row>
    <row r="3" spans="1:15" x14ac:dyDescent="0.25">
      <c r="A3" s="15">
        <f>MONTH(Table14542[[#This Row],[Date]])</f>
        <v>1</v>
      </c>
      <c r="B3" s="12">
        <v>45292</v>
      </c>
      <c r="C3" s="13" t="s">
        <v>39</v>
      </c>
      <c r="D3" s="13" t="s">
        <v>8</v>
      </c>
      <c r="E3" s="14"/>
      <c r="F3" s="14">
        <v>100</v>
      </c>
      <c r="G3" s="14">
        <f>SUM(G2+Table14542[[#This Row],[Income]]-Table14542[[#This Row],[Debits]])</f>
        <v>2828</v>
      </c>
      <c r="H3" t="s">
        <v>24</v>
      </c>
      <c r="I3" s="21">
        <f>SUMIFS(Table14542[[#All],[Debits]],Table14542[[#All],[Month]],K4, Table14542[[#All],[Category]],K9)</f>
        <v>5700</v>
      </c>
      <c r="J3" s="3"/>
      <c r="K3" s="3"/>
      <c r="L3" s="3"/>
      <c r="M3" s="3"/>
      <c r="N3" s="3"/>
      <c r="O3" s="4"/>
    </row>
    <row r="4" spans="1:15" x14ac:dyDescent="0.25">
      <c r="A4" s="11">
        <f>MONTH(Table14542[[#This Row],[Date]])</f>
        <v>1</v>
      </c>
      <c r="B4" s="12">
        <v>45292</v>
      </c>
      <c r="C4" s="13" t="s">
        <v>60</v>
      </c>
      <c r="D4" s="13" t="s">
        <v>12</v>
      </c>
      <c r="E4" s="14"/>
      <c r="F4" s="14">
        <v>100</v>
      </c>
      <c r="G4" s="14">
        <f>SUM(G3+Table14542[[#This Row],[Income]]-Table14542[[#This Row],[Debits]])</f>
        <v>2728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MONTH(Table14542[[#This Row],[Date]])</f>
        <v>1</v>
      </c>
      <c r="B5" s="12">
        <v>45293</v>
      </c>
      <c r="C5" s="15" t="s">
        <v>60</v>
      </c>
      <c r="D5" s="13" t="s">
        <v>12</v>
      </c>
      <c r="E5" s="14"/>
      <c r="F5" s="14">
        <v>100</v>
      </c>
      <c r="G5" s="14">
        <f>SUM(G4+Table14542[[#This Row],[Income]]-Table14542[[#This Row],[Debits]])</f>
        <v>2628</v>
      </c>
      <c r="H5" t="s">
        <v>28</v>
      </c>
      <c r="I5" s="21">
        <f t="shared" si="0"/>
        <v>0</v>
      </c>
      <c r="J5" s="3"/>
      <c r="K5" t="s">
        <v>4</v>
      </c>
      <c r="L5">
        <f>SUMIFS(Table14542[[#All],[Income]],Table14542[[#All],[Month]],K4,Table14542[[#All],[Category]],K5)</f>
        <v>6018</v>
      </c>
      <c r="M5" s="23">
        <v>10000</v>
      </c>
      <c r="N5">
        <v>4000</v>
      </c>
      <c r="O5" s="3"/>
    </row>
    <row r="6" spans="1:15" x14ac:dyDescent="0.25">
      <c r="A6" s="11">
        <f>MONTH(Table14542[[#This Row],[Date]])</f>
        <v>1</v>
      </c>
      <c r="B6" s="12">
        <v>45294</v>
      </c>
      <c r="C6" s="34" t="s">
        <v>42</v>
      </c>
      <c r="D6" s="34" t="s">
        <v>4</v>
      </c>
      <c r="E6" s="14">
        <v>4813</v>
      </c>
      <c r="F6" s="14"/>
      <c r="G6" s="14">
        <f>SUM(G5+Table14542[[#This Row],[Income]]-Table14542[[#This Row],[Debits]])</f>
        <v>7441</v>
      </c>
      <c r="H6" t="s">
        <v>29</v>
      </c>
      <c r="I6" s="20">
        <f>SUM(K100)</f>
        <v>0</v>
      </c>
      <c r="J6" s="3"/>
      <c r="K6" t="s">
        <v>7</v>
      </c>
      <c r="L6">
        <f>SUMIFS(Table14542[[#All],[Debits]],Table14542[[#All],[Month]],K4, Table14542[[#All],[Category]],K6)</f>
        <v>3096</v>
      </c>
      <c r="M6" s="23">
        <v>2000</v>
      </c>
      <c r="O6" s="3"/>
    </row>
    <row r="7" spans="1:15" x14ac:dyDescent="0.25">
      <c r="A7" s="15">
        <f>MONTH(Table14542[[#This Row],[Date]])</f>
        <v>1</v>
      </c>
      <c r="B7" s="12">
        <v>45294</v>
      </c>
      <c r="C7" s="33" t="s">
        <v>65</v>
      </c>
      <c r="D7" s="13" t="s">
        <v>13</v>
      </c>
      <c r="E7" s="14"/>
      <c r="F7" s="14">
        <v>5700</v>
      </c>
      <c r="G7" s="14">
        <f>SUM(G6+Table14542[[#This Row],[Income]]-Table14542[[#This Row],[Debits]])</f>
        <v>1741</v>
      </c>
      <c r="H7" t="s">
        <v>30</v>
      </c>
      <c r="I7" s="21">
        <f t="shared" si="0"/>
        <v>0</v>
      </c>
      <c r="J7" s="3"/>
      <c r="K7" t="s">
        <v>12</v>
      </c>
      <c r="L7">
        <f>SUMIFS(Table14542[[#All],[Debits]],Table14542[[#All],[Month]],K4, Table14542[[#All],[Category]],K7)</f>
        <v>1260</v>
      </c>
      <c r="M7" s="23">
        <v>2000</v>
      </c>
      <c r="O7" s="3"/>
    </row>
    <row r="8" spans="1:15" x14ac:dyDescent="0.25">
      <c r="A8" s="11">
        <f>MONTH(Table14542[[#This Row],[Date]])</f>
        <v>1</v>
      </c>
      <c r="B8" s="12">
        <v>45295</v>
      </c>
      <c r="C8" s="13" t="s">
        <v>110</v>
      </c>
      <c r="D8" s="13" t="s">
        <v>8</v>
      </c>
      <c r="E8" s="14"/>
      <c r="F8" s="14">
        <v>25</v>
      </c>
      <c r="G8" s="14">
        <f>SUM(G7+Table14542[[#This Row],[Income]]-Table14542[[#This Row],[Debits]])</f>
        <v>1716</v>
      </c>
      <c r="H8" t="s">
        <v>31</v>
      </c>
      <c r="I8" s="20">
        <f t="shared" si="0"/>
        <v>0</v>
      </c>
      <c r="J8" s="3"/>
      <c r="K8" t="s">
        <v>8</v>
      </c>
      <c r="L8">
        <f>SUMIFS(Table14542[[#All],[Debits]],Table14542[[#All],[Month]],K4, Table14542[[#All],[Category]],K8)</f>
        <v>1772</v>
      </c>
      <c r="M8" s="23">
        <v>3500</v>
      </c>
      <c r="O8" s="3"/>
    </row>
    <row r="9" spans="1:15" x14ac:dyDescent="0.25">
      <c r="A9" s="15">
        <f>MONTH(Table14542[[#This Row],[Date]])</f>
        <v>1</v>
      </c>
      <c r="B9" s="12">
        <v>45295</v>
      </c>
      <c r="C9" s="13" t="s">
        <v>111</v>
      </c>
      <c r="D9" s="13" t="s">
        <v>12</v>
      </c>
      <c r="E9" s="14"/>
      <c r="F9" s="14">
        <v>100</v>
      </c>
      <c r="G9" s="14">
        <f>SUM(G8+Table14542[[#This Row],[Income]]-Table14542[[#This Row],[Debits]])</f>
        <v>1616</v>
      </c>
      <c r="H9" t="s">
        <v>32</v>
      </c>
      <c r="I9" s="21"/>
      <c r="J9" s="3"/>
      <c r="K9" s="75" t="s">
        <v>13</v>
      </c>
      <c r="L9">
        <f>SUMIFS(Table14542[[#All],[Debits]],Table14542[[#All],[Month]],K4, Table14542[[#All],[Category]],K9)</f>
        <v>5700</v>
      </c>
      <c r="M9" s="23">
        <v>8000</v>
      </c>
      <c r="O9" s="3"/>
    </row>
    <row r="10" spans="1:15" x14ac:dyDescent="0.25">
      <c r="A10" s="11">
        <f>MONTH(Table14542[[#This Row],[Date]])</f>
        <v>1</v>
      </c>
      <c r="B10" s="12">
        <v>45295</v>
      </c>
      <c r="C10" s="13" t="s">
        <v>112</v>
      </c>
      <c r="D10" s="13" t="s">
        <v>8</v>
      </c>
      <c r="E10" s="14"/>
      <c r="F10" s="14">
        <v>95</v>
      </c>
      <c r="G10" s="14">
        <f>SUM(G9+Table14542[[#This Row],[Income]]-Table14542[[#This Row],[Debits]])</f>
        <v>1521</v>
      </c>
      <c r="H10" t="s">
        <v>33</v>
      </c>
      <c r="I10" s="20">
        <f t="shared" si="0"/>
        <v>0</v>
      </c>
      <c r="J10" s="3"/>
      <c r="K10" t="s">
        <v>21</v>
      </c>
      <c r="L10">
        <f>SUMIFS(Table14542[[#All],[Income]],Table14542[[#All],[Month]],K4,Table14542[[#All],[Category]],K10)</f>
        <v>2850</v>
      </c>
      <c r="M10" s="23">
        <v>10000</v>
      </c>
      <c r="N10">
        <v>1000</v>
      </c>
      <c r="O10" s="3"/>
    </row>
    <row r="11" spans="1:15" x14ac:dyDescent="0.25">
      <c r="A11" s="15">
        <f>MONTH(Table14542[[#This Row],[Date]])</f>
        <v>1</v>
      </c>
      <c r="B11" s="12">
        <v>45298</v>
      </c>
      <c r="C11" s="13" t="s">
        <v>113</v>
      </c>
      <c r="D11" s="13" t="s">
        <v>8</v>
      </c>
      <c r="E11" s="14"/>
      <c r="F11" s="14">
        <v>330</v>
      </c>
      <c r="G11" s="14">
        <f>SUM(G10+Table14542[[#This Row],[Income]]-Table14542[[#This Row],[Debits]])</f>
        <v>1191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MONTH(Table14542[[#This Row],[Date]])</f>
        <v>1</v>
      </c>
      <c r="B12" s="12">
        <v>45298</v>
      </c>
      <c r="C12" s="13" t="s">
        <v>111</v>
      </c>
      <c r="D12" s="13" t="s">
        <v>12</v>
      </c>
      <c r="E12" s="14"/>
      <c r="F12" s="14">
        <v>100</v>
      </c>
      <c r="G12" s="14">
        <f>SUM(G11+Table14542[[#This Row],[Income]]-Table14542[[#This Row],[Debits]])</f>
        <v>1091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MONTH(Table14542[[#This Row],[Date]])</f>
        <v>1</v>
      </c>
      <c r="B13" s="12">
        <v>45298</v>
      </c>
      <c r="C13" s="13" t="s">
        <v>114</v>
      </c>
      <c r="D13" s="13" t="s">
        <v>12</v>
      </c>
      <c r="E13" s="14"/>
      <c r="F13" s="14">
        <v>40</v>
      </c>
      <c r="G13" s="14">
        <f>SUM(G12+Table14542[[#This Row],[Income]]-Table14542[[#This Row],[Debits]])</f>
        <v>1051</v>
      </c>
      <c r="H13" t="s">
        <v>36</v>
      </c>
      <c r="I13" s="21">
        <f t="shared" si="0"/>
        <v>0</v>
      </c>
      <c r="K13" s="27">
        <f>SUM(F2:F42)</f>
        <v>9743</v>
      </c>
      <c r="L13" s="27">
        <f>SUM(Table14542[Savings Balance])</f>
        <v>11400</v>
      </c>
      <c r="M13" s="28">
        <f>SUM(1921-1400)</f>
        <v>521</v>
      </c>
    </row>
    <row r="14" spans="1:15" x14ac:dyDescent="0.25">
      <c r="A14" s="11">
        <f>MONTH(Table14542[[#This Row],[Date]])</f>
        <v>1</v>
      </c>
      <c r="B14" s="12">
        <v>45300</v>
      </c>
      <c r="C14" s="11" t="s">
        <v>114</v>
      </c>
      <c r="D14" s="11" t="s">
        <v>12</v>
      </c>
      <c r="E14" s="14"/>
      <c r="F14" s="14">
        <v>90</v>
      </c>
      <c r="G14" s="14">
        <f>SUM(G13+Table14542[[#This Row],[Income]]-Table14542[[#This Row],[Debits]])</f>
        <v>961</v>
      </c>
      <c r="I14" s="24">
        <f t="shared" si="0"/>
        <v>0</v>
      </c>
      <c r="L14" t="s">
        <v>20</v>
      </c>
    </row>
    <row r="15" spans="1:15" ht="30" x14ac:dyDescent="0.25">
      <c r="A15" s="13">
        <f>MONTH(Table14542[[#This Row],[Date]])</f>
        <v>1</v>
      </c>
      <c r="B15" s="12"/>
      <c r="C15" s="13" t="s">
        <v>115</v>
      </c>
      <c r="D15" s="13" t="s">
        <v>8</v>
      </c>
      <c r="E15" s="14"/>
      <c r="F15" s="14">
        <v>160</v>
      </c>
      <c r="G15" s="14">
        <f>SUM(G14+Table14542[[#This Row],[Income]]-Table14542[[#This Row],[Debits]])</f>
        <v>801</v>
      </c>
      <c r="H15" t="s">
        <v>40</v>
      </c>
      <c r="I15" s="21">
        <f>SUM(I2:I13)</f>
        <v>5700</v>
      </c>
    </row>
    <row r="16" spans="1:15" x14ac:dyDescent="0.25">
      <c r="A16" s="11">
        <f>MONTH(Table14542[[#This Row],[Date]])</f>
        <v>1</v>
      </c>
      <c r="B16" s="12">
        <v>45301</v>
      </c>
      <c r="C16" s="13" t="s">
        <v>116</v>
      </c>
      <c r="D16" s="13" t="s">
        <v>7</v>
      </c>
      <c r="E16" s="14"/>
      <c r="F16" s="14">
        <v>40</v>
      </c>
      <c r="G16" s="14">
        <f>SUM(G15+Table14542[[#This Row],[Income]]-Table14542[[#This Row],[Debits]])</f>
        <v>761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MONTH(Table14542[[#This Row],[Date]])</f>
        <v>1</v>
      </c>
      <c r="B17" s="12">
        <v>45302</v>
      </c>
      <c r="C17" s="16" t="s">
        <v>114</v>
      </c>
      <c r="D17" s="15" t="s">
        <v>12</v>
      </c>
      <c r="E17" s="14"/>
      <c r="F17" s="14">
        <v>50</v>
      </c>
      <c r="G17" s="14">
        <f>SUM(G16+Table14542[[#This Row],[Income]]-Table14542[[#This Row],[Debits]])</f>
        <v>711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MONTH(Table14542[[#This Row],[Date]])</f>
        <v>1</v>
      </c>
      <c r="B18" s="12"/>
      <c r="C18" s="13" t="s">
        <v>117</v>
      </c>
      <c r="D18" s="13" t="s">
        <v>7</v>
      </c>
      <c r="E18" s="14"/>
      <c r="F18" s="14">
        <v>59</v>
      </c>
      <c r="G18" s="14">
        <f>SUM(G17+Table14542[[#This Row],[Income]]-Table14542[[#This Row],[Debits]])</f>
        <v>652</v>
      </c>
      <c r="I18" s="24">
        <f t="shared" si="0"/>
        <v>0</v>
      </c>
    </row>
    <row r="19" spans="1:13" x14ac:dyDescent="0.25">
      <c r="A19" s="13">
        <f>MONTH(Table14542[[#This Row],[Date]])</f>
        <v>1</v>
      </c>
      <c r="B19" s="12">
        <v>45303</v>
      </c>
      <c r="C19" s="15" t="s">
        <v>118</v>
      </c>
      <c r="D19" s="15" t="s">
        <v>8</v>
      </c>
      <c r="E19" s="14"/>
      <c r="F19" s="14">
        <v>120</v>
      </c>
      <c r="G19" s="14">
        <f>SUM(G18+Table14542[[#This Row],[Income]]-Table14542[[#This Row],[Debits]])</f>
        <v>532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MONTH(Table14542[[#This Row],[Date]])</f>
        <v>1</v>
      </c>
      <c r="B20" s="12"/>
      <c r="C20" s="11" t="s">
        <v>114</v>
      </c>
      <c r="D20" s="11" t="s">
        <v>12</v>
      </c>
      <c r="E20" s="14"/>
      <c r="F20" s="14">
        <v>50</v>
      </c>
      <c r="G20" s="14">
        <f>SUM(G19+Table14542[[#This Row],[Income]]-Table14542[[#This Row],[Debits]])</f>
        <v>482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MONTH(Table14542[[#This Row],[Date]])</f>
        <v>1</v>
      </c>
      <c r="B21" s="12">
        <v>45304</v>
      </c>
      <c r="C21" s="13" t="s">
        <v>119</v>
      </c>
      <c r="D21" s="13" t="s">
        <v>8</v>
      </c>
      <c r="E21" s="14"/>
      <c r="F21" s="14">
        <v>50</v>
      </c>
      <c r="G21" s="14">
        <f>SUM(G20+Table14542[[#This Row],[Income]]-Table14542[[#This Row],[Debits]])</f>
        <v>432</v>
      </c>
      <c r="I21" s="21">
        <f t="shared" si="0"/>
        <v>0</v>
      </c>
    </row>
    <row r="22" spans="1:13" x14ac:dyDescent="0.25">
      <c r="A22" s="13">
        <f>MONTH(Table14542[[#This Row],[Date]])</f>
        <v>1</v>
      </c>
      <c r="B22" s="12"/>
      <c r="C22" s="17" t="s">
        <v>111</v>
      </c>
      <c r="D22" s="13" t="s">
        <v>12</v>
      </c>
      <c r="E22" s="14"/>
      <c r="F22" s="14">
        <v>50</v>
      </c>
      <c r="G22" s="14">
        <f>SUM(G21+Table14542[[#This Row],[Income]]-Table14542[[#This Row],[Debits]])</f>
        <v>382</v>
      </c>
      <c r="I22" s="24">
        <f t="shared" si="0"/>
        <v>0</v>
      </c>
    </row>
    <row r="23" spans="1:13" x14ac:dyDescent="0.25">
      <c r="A23" s="13">
        <f>MONTH(Table14542[[#This Row],[Date]])</f>
        <v>1</v>
      </c>
      <c r="B23" s="12">
        <v>45306</v>
      </c>
      <c r="C23" s="15" t="s">
        <v>120</v>
      </c>
      <c r="D23" s="15" t="s">
        <v>7</v>
      </c>
      <c r="E23" s="14"/>
      <c r="F23" s="14">
        <v>65</v>
      </c>
      <c r="G23" s="14">
        <f>SUM(G22+Table14542[[#This Row],[Income]]-Table14542[[#This Row],[Debits]])</f>
        <v>317</v>
      </c>
      <c r="I23" s="21">
        <f t="shared" si="0"/>
        <v>0</v>
      </c>
    </row>
    <row r="24" spans="1:13" x14ac:dyDescent="0.25">
      <c r="A24" s="13">
        <f>MONTH(Table14542[[#This Row],[Date]])</f>
        <v>1</v>
      </c>
      <c r="B24" s="12"/>
      <c r="C24" s="13" t="s">
        <v>121</v>
      </c>
      <c r="D24" s="13" t="s">
        <v>12</v>
      </c>
      <c r="E24" s="14"/>
      <c r="F24" s="14">
        <v>280</v>
      </c>
      <c r="G24" s="14">
        <f>SUM(G23+Table14542[[#This Row],[Income]]-Table14542[[#This Row],[Debits]])</f>
        <v>37</v>
      </c>
      <c r="I24" s="24">
        <f t="shared" si="0"/>
        <v>0</v>
      </c>
    </row>
    <row r="25" spans="1:13" x14ac:dyDescent="0.25">
      <c r="A25" s="13">
        <f>MONTH(Table14542[[#This Row],[Date]])</f>
        <v>1</v>
      </c>
      <c r="B25" s="12"/>
      <c r="C25" s="13" t="s">
        <v>117</v>
      </c>
      <c r="D25" s="13" t="s">
        <v>8</v>
      </c>
      <c r="E25" s="14"/>
      <c r="F25" s="14">
        <v>99</v>
      </c>
      <c r="G25" s="14">
        <f>SUM(G24+Table14542[[#This Row],[Income]]-Table14542[[#This Row],[Debits]])</f>
        <v>-62</v>
      </c>
      <c r="I25" s="21">
        <f t="shared" si="0"/>
        <v>0</v>
      </c>
      <c r="K25" s="239" t="s">
        <v>38</v>
      </c>
      <c r="L25" s="239"/>
    </row>
    <row r="26" spans="1:13" x14ac:dyDescent="0.25">
      <c r="A26" s="13">
        <f>MONTH(Table14542[[#This Row],[Date]])</f>
        <v>1</v>
      </c>
      <c r="B26" s="12"/>
      <c r="C26" s="13" t="s">
        <v>122</v>
      </c>
      <c r="D26" s="13" t="s">
        <v>8</v>
      </c>
      <c r="E26" s="14"/>
      <c r="F26" s="14">
        <v>74</v>
      </c>
      <c r="G26" s="14">
        <f>SUM(G25+Table14542[[#This Row],[Income]]-Table14542[[#This Row],[Debits]])</f>
        <v>-136</v>
      </c>
      <c r="I26" s="24">
        <f t="shared" si="0"/>
        <v>0</v>
      </c>
    </row>
    <row r="27" spans="1:13" x14ac:dyDescent="0.25">
      <c r="A27" s="13">
        <f>MONTH(Table14542[[#This Row],[Date]])</f>
        <v>1</v>
      </c>
      <c r="B27" s="12">
        <v>45307</v>
      </c>
      <c r="C27" s="13" t="s">
        <v>123</v>
      </c>
      <c r="D27" s="13" t="s">
        <v>12</v>
      </c>
      <c r="E27" s="14"/>
      <c r="F27" s="14">
        <v>50</v>
      </c>
      <c r="G27" s="14">
        <f>SUM(G26+Table14542[[#This Row],[Income]]-Table14542[[#This Row],[Debits]])</f>
        <v>-186</v>
      </c>
      <c r="I27" s="21">
        <f t="shared" si="0"/>
        <v>0</v>
      </c>
    </row>
    <row r="28" spans="1:13" x14ac:dyDescent="0.25">
      <c r="A28" s="13">
        <f>MONTH(Table14542[[#This Row],[Date]])</f>
        <v>1</v>
      </c>
      <c r="B28" s="12">
        <v>45308</v>
      </c>
      <c r="C28" s="13" t="s">
        <v>124</v>
      </c>
      <c r="D28" s="13" t="s">
        <v>8</v>
      </c>
      <c r="E28" s="14"/>
      <c r="F28" s="14">
        <v>52</v>
      </c>
      <c r="G28" s="14">
        <f>SUM(G27+Table14542[[#This Row],[Income]]-Table14542[[#This Row],[Debits]])</f>
        <v>-238</v>
      </c>
      <c r="I28" s="24">
        <f t="shared" si="0"/>
        <v>0</v>
      </c>
    </row>
    <row r="29" spans="1:13" x14ac:dyDescent="0.25">
      <c r="A29" s="13">
        <f>MONTH(Table14542[[#This Row],[Date]])</f>
        <v>1</v>
      </c>
      <c r="B29" s="12"/>
      <c r="C29" s="15" t="s">
        <v>125</v>
      </c>
      <c r="D29" s="15" t="s">
        <v>4</v>
      </c>
      <c r="E29" s="14">
        <v>305</v>
      </c>
      <c r="F29" s="14"/>
      <c r="G29" s="14">
        <f>SUM(G28+Table14542[[#This Row],[Income]]-Table14542[[#This Row],[Debits]])</f>
        <v>67</v>
      </c>
      <c r="I29" s="21">
        <f t="shared" si="0"/>
        <v>0</v>
      </c>
    </row>
    <row r="30" spans="1:13" x14ac:dyDescent="0.25">
      <c r="A30" s="13">
        <f>MONTH(Table14542[[#This Row],[Date]])</f>
        <v>1</v>
      </c>
      <c r="B30" s="12">
        <v>45309</v>
      </c>
      <c r="C30" s="13" t="s">
        <v>126</v>
      </c>
      <c r="D30" s="13" t="s">
        <v>8</v>
      </c>
      <c r="E30" s="14"/>
      <c r="F30" s="14">
        <v>72</v>
      </c>
      <c r="G30" s="14">
        <f>SUM(G29+Table14542[[#This Row],[Income]]-Table14542[[#This Row],[Debits]])</f>
        <v>-5</v>
      </c>
      <c r="I30" s="24">
        <f t="shared" si="0"/>
        <v>0</v>
      </c>
    </row>
    <row r="31" spans="1:13" x14ac:dyDescent="0.25">
      <c r="A31" s="13">
        <f>MONTH(Table14542[[#This Row],[Date]])</f>
        <v>1</v>
      </c>
      <c r="B31" s="12">
        <v>45310</v>
      </c>
      <c r="C31" s="13" t="s">
        <v>127</v>
      </c>
      <c r="D31" s="13" t="s">
        <v>8</v>
      </c>
      <c r="E31" s="14"/>
      <c r="F31" s="14">
        <v>75</v>
      </c>
      <c r="G31" s="14">
        <f>SUM(G30+Table14542[[#This Row],[Income]]-Table14542[[#This Row],[Debits]])</f>
        <v>-80</v>
      </c>
      <c r="I31" s="21">
        <f t="shared" si="0"/>
        <v>0</v>
      </c>
    </row>
    <row r="32" spans="1:13" x14ac:dyDescent="0.25">
      <c r="A32" s="13">
        <f>MONTH(Table14542[[#This Row],[Date]])</f>
        <v>1</v>
      </c>
      <c r="B32" s="12"/>
      <c r="C32" s="11" t="s">
        <v>128</v>
      </c>
      <c r="D32" s="11" t="s">
        <v>8</v>
      </c>
      <c r="E32" s="14"/>
      <c r="F32" s="14">
        <v>35</v>
      </c>
      <c r="G32" s="14">
        <f>SUM(G31+Table14542[[#This Row],[Income]]-Table14542[[#This Row],[Debits]])</f>
        <v>-115</v>
      </c>
      <c r="I32" s="24">
        <f t="shared" si="0"/>
        <v>0</v>
      </c>
    </row>
    <row r="33" spans="1:9" x14ac:dyDescent="0.25">
      <c r="A33" s="13">
        <f>MONTH(Table14542[[#This Row],[Date]])</f>
        <v>1</v>
      </c>
      <c r="B33" s="12">
        <v>45311</v>
      </c>
      <c r="C33" s="13" t="s">
        <v>129</v>
      </c>
      <c r="D33" s="13" t="s">
        <v>8</v>
      </c>
      <c r="E33" s="14"/>
      <c r="F33" s="14">
        <v>40</v>
      </c>
      <c r="G33" s="14">
        <f>SUM(G32+Table14542[[#This Row],[Income]]-Table14542[[#This Row],[Debits]])</f>
        <v>-155</v>
      </c>
      <c r="I33" s="21">
        <f t="shared" si="0"/>
        <v>0</v>
      </c>
    </row>
    <row r="34" spans="1:9" x14ac:dyDescent="0.25">
      <c r="A34" s="13">
        <f>MONTH(Table14542[[#This Row],[Date]])</f>
        <v>1</v>
      </c>
      <c r="B34" s="12"/>
      <c r="C34" s="13" t="s">
        <v>128</v>
      </c>
      <c r="D34" s="13" t="s">
        <v>8</v>
      </c>
      <c r="E34" s="14"/>
      <c r="F34" s="14">
        <v>35</v>
      </c>
      <c r="G34" s="14">
        <f>SUM(G33+Table14542[[#This Row],[Income]]-Table14542[[#This Row],[Debits]])</f>
        <v>-190</v>
      </c>
      <c r="I34" s="24">
        <f t="shared" si="0"/>
        <v>0</v>
      </c>
    </row>
    <row r="35" spans="1:9" x14ac:dyDescent="0.25">
      <c r="A35" s="13">
        <f>MONTH(Table14542[[#This Row],[Date]])</f>
        <v>1</v>
      </c>
      <c r="B35" s="12">
        <v>45312</v>
      </c>
      <c r="C35" s="15" t="s">
        <v>130</v>
      </c>
      <c r="D35" s="15" t="s">
        <v>8</v>
      </c>
      <c r="E35" s="14"/>
      <c r="F35" s="14">
        <v>22</v>
      </c>
      <c r="G35" s="14">
        <f>SUM(G34+Table14542[[#This Row],[Income]]-Table14542[[#This Row],[Debits]])</f>
        <v>-212</v>
      </c>
      <c r="I35" s="21">
        <f t="shared" si="0"/>
        <v>0</v>
      </c>
    </row>
    <row r="36" spans="1:9" x14ac:dyDescent="0.25">
      <c r="A36" s="13">
        <f>MONTH(Table14542[[#This Row],[Date]])</f>
        <v>1</v>
      </c>
      <c r="B36" s="12"/>
      <c r="C36" s="18" t="s">
        <v>131</v>
      </c>
      <c r="D36" s="13" t="s">
        <v>4</v>
      </c>
      <c r="E36" s="14">
        <v>400</v>
      </c>
      <c r="F36" s="14"/>
      <c r="G36" s="14">
        <f>SUM(G35+Table14542[[#This Row],[Income]]-Table14542[[#This Row],[Debits]])</f>
        <v>188</v>
      </c>
      <c r="I36" s="24">
        <f t="shared" si="0"/>
        <v>0</v>
      </c>
    </row>
    <row r="37" spans="1:9" x14ac:dyDescent="0.25">
      <c r="A37" s="13">
        <f>MONTH(Table14542[[#This Row],[Date]])</f>
        <v>1</v>
      </c>
      <c r="B37" s="12">
        <v>45313</v>
      </c>
      <c r="C37" s="13" t="s">
        <v>60</v>
      </c>
      <c r="D37" s="13" t="s">
        <v>12</v>
      </c>
      <c r="E37" s="14"/>
      <c r="F37" s="14">
        <v>100</v>
      </c>
      <c r="G37" s="14">
        <f>SUM(G36+Table14542[[#This Row],[Income]]-Table14542[[#This Row],[Debits]])</f>
        <v>88</v>
      </c>
      <c r="I37" s="21">
        <f t="shared" si="0"/>
        <v>0</v>
      </c>
    </row>
    <row r="38" spans="1:9" x14ac:dyDescent="0.25">
      <c r="A38" s="13">
        <f>MONTH(Table14542[[#This Row],[Date]])</f>
        <v>1</v>
      </c>
      <c r="B38" s="12"/>
      <c r="C38" s="13" t="s">
        <v>132</v>
      </c>
      <c r="D38" s="13" t="s">
        <v>8</v>
      </c>
      <c r="E38" s="14"/>
      <c r="F38" s="14">
        <v>55</v>
      </c>
      <c r="G38" s="14">
        <f>SUM(G37+Table14542[[#This Row],[Income]]-Table14542[[#This Row],[Debits]])</f>
        <v>33</v>
      </c>
      <c r="I38" s="24">
        <f t="shared" si="0"/>
        <v>0</v>
      </c>
    </row>
    <row r="39" spans="1:9" x14ac:dyDescent="0.25">
      <c r="A39" s="13">
        <f>MONTH(Table14542[[#This Row],[Date]])</f>
        <v>1</v>
      </c>
      <c r="B39" s="12">
        <v>45314</v>
      </c>
      <c r="C39" s="15" t="s">
        <v>133</v>
      </c>
      <c r="D39" s="15" t="s">
        <v>7</v>
      </c>
      <c r="E39" s="14"/>
      <c r="F39" s="14">
        <v>30</v>
      </c>
      <c r="G39" s="14">
        <f>SUM(G38+Table14542[[#This Row],[Income]]-Table14542[[#This Row],[Debits]])</f>
        <v>3</v>
      </c>
      <c r="I39" s="21">
        <f t="shared" si="0"/>
        <v>0</v>
      </c>
    </row>
    <row r="40" spans="1:9" ht="30" x14ac:dyDescent="0.25">
      <c r="A40" s="13">
        <f>MONTH(Table14542[[#This Row],[Date]])</f>
        <v>1</v>
      </c>
      <c r="B40" s="12"/>
      <c r="C40" s="11" t="s">
        <v>134</v>
      </c>
      <c r="D40" s="11" t="s">
        <v>21</v>
      </c>
      <c r="E40" s="14">
        <v>2500</v>
      </c>
      <c r="F40" s="14"/>
      <c r="G40" s="14">
        <f>SUM(G39+Table14542[[#This Row],[Income]]-Table14542[[#This Row],[Debits]])</f>
        <v>2503</v>
      </c>
      <c r="I40" s="24">
        <f t="shared" si="0"/>
        <v>0</v>
      </c>
    </row>
    <row r="41" spans="1:9" x14ac:dyDescent="0.25">
      <c r="A41" s="13">
        <f>MONTH(Table14542[[#This Row],[Date]])</f>
        <v>1</v>
      </c>
      <c r="B41" s="12"/>
      <c r="C41" s="13" t="s">
        <v>135</v>
      </c>
      <c r="D41" s="13" t="s">
        <v>7</v>
      </c>
      <c r="E41" s="14"/>
      <c r="F41" s="14">
        <v>650</v>
      </c>
      <c r="G41" s="14">
        <f>SUM(G40+Table14542[[#This Row],[Income]]-Table14542[[#This Row],[Debits]])</f>
        <v>1853</v>
      </c>
      <c r="I41" s="21">
        <f t="shared" si="0"/>
        <v>0</v>
      </c>
    </row>
    <row r="42" spans="1:9" x14ac:dyDescent="0.25">
      <c r="A42" s="13">
        <f>MONTH(Table14542[[#This Row],[Date]])</f>
        <v>1</v>
      </c>
      <c r="B42" s="12"/>
      <c r="C42" s="11" t="s">
        <v>136</v>
      </c>
      <c r="D42" s="11" t="s">
        <v>7</v>
      </c>
      <c r="E42" s="14"/>
      <c r="F42" s="14">
        <v>650</v>
      </c>
      <c r="G42" s="14">
        <f>SUM(G41+Table14542[[#This Row],[Income]]-Table14542[[#This Row],[Debits]])</f>
        <v>1203</v>
      </c>
      <c r="I42" s="24">
        <f t="shared" si="0"/>
        <v>0</v>
      </c>
    </row>
    <row r="43" spans="1:9" x14ac:dyDescent="0.25">
      <c r="A43" s="13">
        <f>MONTH(Table14542[[#This Row],[Date]])</f>
        <v>1</v>
      </c>
      <c r="B43" s="12"/>
      <c r="C43" s="13" t="s">
        <v>137</v>
      </c>
      <c r="D43" s="13" t="s">
        <v>7</v>
      </c>
      <c r="E43" s="14"/>
      <c r="F43" s="14">
        <v>1000</v>
      </c>
      <c r="G43" s="14">
        <f>SUM(G42+Table14542[[#This Row],[Income]]-Table14542[[#This Row],[Debits]])</f>
        <v>203</v>
      </c>
      <c r="I43" s="21">
        <f t="shared" si="0"/>
        <v>0</v>
      </c>
    </row>
    <row r="44" spans="1:9" x14ac:dyDescent="0.25">
      <c r="A44" s="13">
        <f>MONTH(Table14542[[#This Row],[Date]])</f>
        <v>1</v>
      </c>
      <c r="B44" s="12"/>
      <c r="C44" s="13" t="s">
        <v>132</v>
      </c>
      <c r="D44" s="13" t="s">
        <v>8</v>
      </c>
      <c r="E44" s="14"/>
      <c r="F44" s="14">
        <v>51</v>
      </c>
      <c r="G44" s="14">
        <f>SUM(G43+Table14542[[#This Row],[Income]]-Table14542[[#This Row],[Debits]])</f>
        <v>152</v>
      </c>
      <c r="I44" s="24">
        <f t="shared" si="0"/>
        <v>0</v>
      </c>
    </row>
    <row r="45" spans="1:9" x14ac:dyDescent="0.25">
      <c r="A45" s="13">
        <f>MONTH(Table14542[[#This Row],[Date]])</f>
        <v>1</v>
      </c>
      <c r="B45" s="12"/>
      <c r="C45" s="13" t="s">
        <v>138</v>
      </c>
      <c r="D45" s="13" t="s">
        <v>8</v>
      </c>
      <c r="E45" s="14"/>
      <c r="F45" s="14">
        <v>20</v>
      </c>
      <c r="G45" s="14">
        <f>SUM(G44+Table14542[[#This Row],[Income]]-Table14542[[#This Row],[Debits]])</f>
        <v>132</v>
      </c>
      <c r="I45" s="21">
        <f t="shared" si="0"/>
        <v>0</v>
      </c>
    </row>
    <row r="46" spans="1:9" x14ac:dyDescent="0.25">
      <c r="A46" s="13">
        <f>MONTH(Table14542[[#This Row],[Date]])</f>
        <v>1</v>
      </c>
      <c r="B46" s="12">
        <v>45315</v>
      </c>
      <c r="C46" s="13" t="s">
        <v>139</v>
      </c>
      <c r="D46" s="13" t="s">
        <v>7</v>
      </c>
      <c r="E46" s="14"/>
      <c r="F46" s="14">
        <v>26</v>
      </c>
      <c r="G46" s="14">
        <f>SUM(G45+Table14542[[#This Row],[Income]]-Table14542[[#This Row],[Debits]])</f>
        <v>106</v>
      </c>
      <c r="I46" s="24">
        <f t="shared" si="0"/>
        <v>0</v>
      </c>
    </row>
    <row r="47" spans="1:9" x14ac:dyDescent="0.25">
      <c r="A47" s="13">
        <f>MONTH(Table14542[[#This Row],[Date]])</f>
        <v>1</v>
      </c>
      <c r="B47" s="12"/>
      <c r="C47" s="13" t="s">
        <v>140</v>
      </c>
      <c r="D47" s="13" t="s">
        <v>8</v>
      </c>
      <c r="E47" s="14"/>
      <c r="F47" s="14">
        <v>20</v>
      </c>
      <c r="G47" s="14">
        <f>SUM(G46+Table14542[[#This Row],[Income]]-Table14542[[#This Row],[Debits]])</f>
        <v>86</v>
      </c>
      <c r="I47" s="21">
        <f t="shared" si="0"/>
        <v>0</v>
      </c>
    </row>
    <row r="48" spans="1:9" x14ac:dyDescent="0.25">
      <c r="A48" s="13">
        <f>MONTH(Table14542[[#This Row],[Date]])</f>
        <v>1</v>
      </c>
      <c r="B48" s="12"/>
      <c r="C48" s="13" t="s">
        <v>141</v>
      </c>
      <c r="D48" s="13" t="s">
        <v>8</v>
      </c>
      <c r="E48" s="14"/>
      <c r="F48" s="14">
        <v>65</v>
      </c>
      <c r="G48" s="14">
        <f>SUM(G47+Table14542[[#This Row],[Income]]-Table14542[[#This Row],[Debits]])</f>
        <v>21</v>
      </c>
      <c r="I48" s="24">
        <f t="shared" si="0"/>
        <v>0</v>
      </c>
    </row>
    <row r="49" spans="1:9" ht="15.75" thickBot="1" x14ac:dyDescent="0.3">
      <c r="A49" s="13">
        <f>MONTH(Table14542[[#This Row],[Date]])</f>
        <v>1</v>
      </c>
      <c r="B49" s="12">
        <v>45316</v>
      </c>
      <c r="C49" s="13" t="s">
        <v>142</v>
      </c>
      <c r="D49" s="13" t="s">
        <v>8</v>
      </c>
      <c r="E49" s="14"/>
      <c r="F49" s="14">
        <v>28</v>
      </c>
      <c r="G49" s="14">
        <f>SUM(G48+Table14542[[#This Row],[Income]]-Table14542[[#This Row],[Debits]])</f>
        <v>-7</v>
      </c>
      <c r="I49" s="25">
        <f t="shared" si="0"/>
        <v>0</v>
      </c>
    </row>
    <row r="50" spans="1:9" x14ac:dyDescent="0.25">
      <c r="A50" s="13">
        <f>MONTH(Table14542[[#This Row],[Date]])</f>
        <v>1</v>
      </c>
      <c r="B50" s="12">
        <v>45317</v>
      </c>
      <c r="C50" s="13" t="s">
        <v>139</v>
      </c>
      <c r="D50" s="13" t="s">
        <v>8</v>
      </c>
      <c r="E50" s="14"/>
      <c r="F50" s="14">
        <v>26</v>
      </c>
      <c r="G50" s="14">
        <f>SUM(G49+Table14542[[#This Row],[Income]]-Table14542[[#This Row],[Debits]])</f>
        <v>-33</v>
      </c>
      <c r="H50" s="14"/>
      <c r="I50" s="125">
        <f t="shared" ref="I50:I65" si="1">SUM(K57)</f>
        <v>0</v>
      </c>
    </row>
    <row r="51" spans="1:9" x14ac:dyDescent="0.25">
      <c r="A51" s="13">
        <f>MONTH(Table14542[[#This Row],[Date]])</f>
        <v>1</v>
      </c>
      <c r="B51" s="12"/>
      <c r="C51" s="13" t="s">
        <v>143</v>
      </c>
      <c r="D51" s="13" t="s">
        <v>8</v>
      </c>
      <c r="E51" s="14"/>
      <c r="F51" s="14">
        <v>23</v>
      </c>
      <c r="G51" s="14">
        <f>SUM(G50+Table14542[[#This Row],[Income]]-Table14542[[#This Row],[Debits]])</f>
        <v>-56</v>
      </c>
      <c r="H51" s="14"/>
      <c r="I51" s="21">
        <f t="shared" si="1"/>
        <v>0</v>
      </c>
    </row>
    <row r="52" spans="1:9" x14ac:dyDescent="0.25">
      <c r="A52" s="13">
        <f>MONTH(Table14542[[#This Row],[Date]])</f>
        <v>1</v>
      </c>
      <c r="B52" s="12">
        <v>45318</v>
      </c>
      <c r="C52" s="13" t="s">
        <v>60</v>
      </c>
      <c r="D52" s="13" t="s">
        <v>12</v>
      </c>
      <c r="E52" s="14"/>
      <c r="F52" s="14">
        <v>50</v>
      </c>
      <c r="G52" s="14">
        <f>SUM(G51+Table14542[[#This Row],[Income]]-Table14542[[#This Row],[Debits]])</f>
        <v>-106</v>
      </c>
      <c r="H52" s="14"/>
      <c r="I52" s="125">
        <f t="shared" si="1"/>
        <v>0</v>
      </c>
    </row>
    <row r="53" spans="1:9" x14ac:dyDescent="0.25">
      <c r="A53" s="13">
        <f>MONTH(Table14542[[#This Row],[Date]])</f>
        <v>1</v>
      </c>
      <c r="B53" s="12"/>
      <c r="C53" s="13" t="s">
        <v>144</v>
      </c>
      <c r="D53" s="13" t="s">
        <v>8</v>
      </c>
      <c r="E53" s="14"/>
      <c r="F53" s="14">
        <v>50</v>
      </c>
      <c r="G53" s="14">
        <f>SUM(G52+Table14542[[#This Row],[Income]]-Table14542[[#This Row],[Debits]])</f>
        <v>-156</v>
      </c>
      <c r="H53" s="14"/>
      <c r="I53" s="21">
        <f t="shared" si="1"/>
        <v>0</v>
      </c>
    </row>
    <row r="54" spans="1:9" x14ac:dyDescent="0.25">
      <c r="A54" s="13">
        <f>MONTH(Table14542[[#This Row],[Date]])</f>
        <v>1</v>
      </c>
      <c r="B54" s="12">
        <v>45319</v>
      </c>
      <c r="C54" s="13" t="s">
        <v>145</v>
      </c>
      <c r="D54" s="13" t="s">
        <v>7</v>
      </c>
      <c r="E54" s="14"/>
      <c r="F54" s="14">
        <v>350</v>
      </c>
      <c r="G54" s="14">
        <f>SUM(G53+Table14542[[#This Row],[Income]]-Table14542[[#This Row],[Debits]])</f>
        <v>-506</v>
      </c>
      <c r="H54" s="14"/>
      <c r="I54" s="125">
        <f t="shared" si="1"/>
        <v>0</v>
      </c>
    </row>
    <row r="55" spans="1:9" x14ac:dyDescent="0.25">
      <c r="A55" s="13">
        <f>MONTH(Table14542[[#This Row],[Date]])</f>
        <v>1</v>
      </c>
      <c r="B55" s="12"/>
      <c r="C55" s="13" t="s">
        <v>146</v>
      </c>
      <c r="D55" s="13" t="s">
        <v>7</v>
      </c>
      <c r="E55" s="14"/>
      <c r="F55" s="14">
        <v>200</v>
      </c>
      <c r="G55" s="14">
        <f>SUM(G54+Table14542[[#This Row],[Income]]-Table14542[[#This Row],[Debits]])</f>
        <v>-706</v>
      </c>
      <c r="H55" s="14"/>
      <c r="I55" s="21">
        <f t="shared" si="1"/>
        <v>0</v>
      </c>
    </row>
    <row r="56" spans="1:9" x14ac:dyDescent="0.25">
      <c r="A56" s="13">
        <f>MONTH(Table14542[[#This Row],[Date]])</f>
        <v>1</v>
      </c>
      <c r="B56" s="12"/>
      <c r="C56" s="13" t="s">
        <v>147</v>
      </c>
      <c r="D56" s="13" t="s">
        <v>4</v>
      </c>
      <c r="E56" s="14">
        <v>200</v>
      </c>
      <c r="F56" s="14"/>
      <c r="G56" s="14">
        <f>SUM(G55+Table14542[[#This Row],[Income]]-Table14542[[#This Row],[Debits]])</f>
        <v>-506</v>
      </c>
      <c r="H56" s="14"/>
      <c r="I56" s="125">
        <f t="shared" si="1"/>
        <v>0</v>
      </c>
    </row>
    <row r="57" spans="1:9" ht="30" x14ac:dyDescent="0.25">
      <c r="A57" s="13">
        <f>MONTH(Table14542[[#This Row],[Date]])</f>
        <v>1</v>
      </c>
      <c r="B57" s="12">
        <v>45320</v>
      </c>
      <c r="C57" s="13" t="s">
        <v>148</v>
      </c>
      <c r="D57" s="13" t="s">
        <v>21</v>
      </c>
      <c r="E57" s="14">
        <v>350</v>
      </c>
      <c r="F57" s="14"/>
      <c r="G57" s="14">
        <f>SUM(G56+Table14542[[#This Row],[Income]]-Table14542[[#This Row],[Debits]])</f>
        <v>-156</v>
      </c>
      <c r="H57" s="14"/>
      <c r="I57" s="21">
        <f t="shared" si="1"/>
        <v>0</v>
      </c>
    </row>
    <row r="58" spans="1:9" x14ac:dyDescent="0.25">
      <c r="A58" s="13">
        <f>MONTH(Table14542[[#This Row],[Date]])</f>
        <v>1</v>
      </c>
      <c r="B58" s="12"/>
      <c r="C58" s="13" t="s">
        <v>131</v>
      </c>
      <c r="D58" s="13" t="s">
        <v>4</v>
      </c>
      <c r="E58" s="14">
        <v>200</v>
      </c>
      <c r="F58" s="14"/>
      <c r="G58" s="14">
        <f>SUM(G57+Table14542[[#This Row],[Income]]-Table14542[[#This Row],[Debits]])</f>
        <v>44</v>
      </c>
      <c r="H58" s="14"/>
      <c r="I58" s="125">
        <f t="shared" si="1"/>
        <v>0</v>
      </c>
    </row>
    <row r="59" spans="1:9" x14ac:dyDescent="0.25">
      <c r="A59" s="13">
        <f>MONTH(Table14542[[#This Row],[Date]])</f>
        <v>1</v>
      </c>
      <c r="B59" s="12">
        <v>45321</v>
      </c>
      <c r="C59" s="13" t="s">
        <v>149</v>
      </c>
      <c r="D59" s="13" t="s">
        <v>8</v>
      </c>
      <c r="E59" s="14"/>
      <c r="F59" s="14">
        <v>50</v>
      </c>
      <c r="G59" s="14">
        <f>SUM(G58+Table14542[[#This Row],[Income]]-Table14542[[#This Row],[Debits]])</f>
        <v>-6</v>
      </c>
      <c r="H59" s="14"/>
      <c r="I59" s="21">
        <f t="shared" si="1"/>
        <v>0</v>
      </c>
    </row>
    <row r="60" spans="1:9" x14ac:dyDescent="0.25">
      <c r="A60" s="13">
        <f>MONTH(Table14542[[#This Row],[Date]])</f>
        <v>1</v>
      </c>
      <c r="B60" s="12">
        <v>45322</v>
      </c>
      <c r="C60" s="13" t="s">
        <v>147</v>
      </c>
      <c r="D60" s="13" t="s">
        <v>4</v>
      </c>
      <c r="E60" s="14">
        <v>100</v>
      </c>
      <c r="F60" s="14"/>
      <c r="G60" s="14">
        <f>SUM(G59+Table14542[[#This Row],[Income]]-Table14542[[#This Row],[Debits]])</f>
        <v>94</v>
      </c>
      <c r="H60" s="14"/>
      <c r="I60" s="125">
        <f t="shared" si="1"/>
        <v>0</v>
      </c>
    </row>
    <row r="61" spans="1:9" x14ac:dyDescent="0.25">
      <c r="A61" s="13">
        <f>MONTH(Table14542[[#This Row],[Date]])</f>
        <v>1</v>
      </c>
      <c r="B61" s="12"/>
      <c r="C61" s="13" t="s">
        <v>60</v>
      </c>
      <c r="D61" s="13" t="s">
        <v>12</v>
      </c>
      <c r="E61" s="14"/>
      <c r="F61" s="14">
        <v>100</v>
      </c>
      <c r="G61" s="14">
        <f>SUM(G60+Table14542[[#This Row],[Income]]-Table14542[[#This Row],[Debits]])</f>
        <v>-6</v>
      </c>
      <c r="H61" s="14"/>
      <c r="I61" s="21">
        <f t="shared" si="1"/>
        <v>0</v>
      </c>
    </row>
    <row r="62" spans="1:9" x14ac:dyDescent="0.25">
      <c r="A62" s="13">
        <f>MONTH(Table14542[[#This Row],[Date]])</f>
        <v>1</v>
      </c>
      <c r="B62" s="12"/>
      <c r="C62" s="13" t="s">
        <v>150</v>
      </c>
      <c r="D62" s="13" t="s">
        <v>7</v>
      </c>
      <c r="E62" s="14"/>
      <c r="F62" s="14">
        <v>26</v>
      </c>
      <c r="G62" s="14">
        <f>SUM(G61+Table14542[[#This Row],[Income]]-Table14542[[#This Row],[Debits]])</f>
        <v>-32</v>
      </c>
      <c r="H62" s="14"/>
      <c r="I62" s="125">
        <f t="shared" si="1"/>
        <v>0</v>
      </c>
    </row>
    <row r="63" spans="1:9" x14ac:dyDescent="0.25">
      <c r="A63" s="13">
        <f>MONTH(Table14542[[#This Row],[Date]])</f>
        <v>1</v>
      </c>
      <c r="B63" s="12"/>
      <c r="C63" s="13"/>
      <c r="D63" s="13"/>
      <c r="E63" s="14"/>
      <c r="F63" s="14"/>
      <c r="G63" s="14">
        <f>SUM(G62+Table14542[[#This Row],[Income]]-Table14542[[#This Row],[Debits]])</f>
        <v>-32</v>
      </c>
      <c r="H63" s="14"/>
      <c r="I63" s="21">
        <f t="shared" si="1"/>
        <v>0</v>
      </c>
    </row>
    <row r="64" spans="1:9" x14ac:dyDescent="0.25">
      <c r="A64" s="13">
        <f>MONTH(Table14542[[#This Row],[Date]])</f>
        <v>1</v>
      </c>
      <c r="B64" s="12"/>
      <c r="C64" s="13"/>
      <c r="D64" s="13"/>
      <c r="E64" s="14"/>
      <c r="F64" s="14"/>
      <c r="G64" s="14">
        <f>SUM(G63+Table14542[[#This Row],[Income]]-Table14542[[#This Row],[Debits]])</f>
        <v>-32</v>
      </c>
      <c r="H64" s="14"/>
      <c r="I64" s="125">
        <f t="shared" si="1"/>
        <v>0</v>
      </c>
    </row>
    <row r="65" spans="1:9" x14ac:dyDescent="0.25">
      <c r="A65" s="13">
        <f>MONTH(Table14542[[#This Row],[Date]])</f>
        <v>1</v>
      </c>
      <c r="B65" s="12"/>
      <c r="C65" s="13"/>
      <c r="D65" s="13"/>
      <c r="E65" s="14"/>
      <c r="F65" s="14"/>
      <c r="G65" s="14">
        <f>SUM(G64+Table14542[[#This Row],[Income]]-Table14542[[#This Row],[Debits]])</f>
        <v>-32</v>
      </c>
      <c r="H65" s="14"/>
      <c r="I65" s="21">
        <f t="shared" si="1"/>
        <v>0</v>
      </c>
    </row>
    <row r="66" spans="1:9" x14ac:dyDescent="0.25">
      <c r="A66" s="13">
        <f>MONTH(Table14542[[#This Row],[Date]])</f>
        <v>1</v>
      </c>
      <c r="B66" s="12"/>
      <c r="C66" s="13"/>
      <c r="D66" s="13"/>
      <c r="E66" s="14"/>
      <c r="F66" s="14"/>
      <c r="G66" s="14">
        <f>SUM(G65+Table14542[[#This Row],[Income]]-Table14542[[#This Row],[Debits]])</f>
        <v>-32</v>
      </c>
      <c r="H66" s="14"/>
      <c r="I66" s="125">
        <f t="shared" ref="I66:I77" si="2">SUM(K73)</f>
        <v>0</v>
      </c>
    </row>
    <row r="67" spans="1:9" x14ac:dyDescent="0.25">
      <c r="A67" s="13">
        <f>MONTH(Table14542[[#This Row],[Date]])</f>
        <v>1</v>
      </c>
      <c r="B67" s="12"/>
      <c r="C67" s="13"/>
      <c r="D67" s="13"/>
      <c r="E67" s="14"/>
      <c r="F67" s="14"/>
      <c r="G67" s="14">
        <f>SUM(G66+Table14542[[#This Row],[Income]]-Table14542[[#This Row],[Debits]])</f>
        <v>-32</v>
      </c>
      <c r="H67" s="14"/>
      <c r="I67" s="21">
        <f t="shared" si="2"/>
        <v>0</v>
      </c>
    </row>
    <row r="68" spans="1:9" x14ac:dyDescent="0.25">
      <c r="A68" s="13">
        <f>MONTH(Table14542[[#This Row],[Date]])</f>
        <v>1</v>
      </c>
      <c r="B68" s="12"/>
      <c r="C68" s="13"/>
      <c r="D68" s="13"/>
      <c r="E68" s="14"/>
      <c r="F68" s="14"/>
      <c r="G68" s="14">
        <f>SUM(G67+Table14542[[#This Row],[Income]]-Table14542[[#This Row],[Debits]])</f>
        <v>-32</v>
      </c>
      <c r="H68" s="14"/>
      <c r="I68" s="125">
        <f t="shared" si="2"/>
        <v>0</v>
      </c>
    </row>
    <row r="69" spans="1:9" x14ac:dyDescent="0.25">
      <c r="A69" s="13">
        <f>MONTH(Table14542[[#This Row],[Date]])</f>
        <v>1</v>
      </c>
      <c r="B69" s="12"/>
      <c r="C69" s="13"/>
      <c r="D69" s="13"/>
      <c r="E69" s="14"/>
      <c r="F69" s="14"/>
      <c r="G69" s="14">
        <f>SUM(G68+Table14542[[#This Row],[Income]]-Table14542[[#This Row],[Debits]])</f>
        <v>-32</v>
      </c>
      <c r="H69" s="14"/>
      <c r="I69" s="21">
        <f t="shared" si="2"/>
        <v>0</v>
      </c>
    </row>
    <row r="70" spans="1:9" x14ac:dyDescent="0.25">
      <c r="A70" s="13">
        <f>MONTH(Table14542[[#This Row],[Date]])</f>
        <v>1</v>
      </c>
      <c r="B70" s="12"/>
      <c r="C70" s="13"/>
      <c r="D70" s="13"/>
      <c r="E70" s="14"/>
      <c r="F70" s="14"/>
      <c r="G70" s="14">
        <f>SUM(G69+Table14542[[#This Row],[Income]]-Table14542[[#This Row],[Debits]])</f>
        <v>-32</v>
      </c>
      <c r="H70" s="14"/>
      <c r="I70" s="125">
        <f t="shared" si="2"/>
        <v>0</v>
      </c>
    </row>
    <row r="71" spans="1:9" x14ac:dyDescent="0.25">
      <c r="A71" s="13">
        <f>MONTH(Table14542[[#This Row],[Date]])</f>
        <v>1</v>
      </c>
      <c r="B71" s="12"/>
      <c r="C71" s="13"/>
      <c r="D71" s="13"/>
      <c r="E71" s="14"/>
      <c r="F71" s="14"/>
      <c r="G71" s="14">
        <f>SUM(G70+Table14542[[#This Row],[Income]]-Table14542[[#This Row],[Debits]])</f>
        <v>-32</v>
      </c>
      <c r="H71" s="14"/>
      <c r="I71" s="21">
        <f t="shared" si="2"/>
        <v>0</v>
      </c>
    </row>
    <row r="72" spans="1:9" x14ac:dyDescent="0.25">
      <c r="A72" s="13">
        <f>MONTH(Table14542[[#This Row],[Date]])</f>
        <v>1</v>
      </c>
      <c r="B72" s="12"/>
      <c r="C72" s="13"/>
      <c r="D72" s="13"/>
      <c r="E72" s="14"/>
      <c r="F72" s="14"/>
      <c r="G72" s="14">
        <f>SUM(G71+Table14542[[#This Row],[Income]]-Table14542[[#This Row],[Debits]])</f>
        <v>-32</v>
      </c>
      <c r="H72" s="14"/>
      <c r="I72" s="125">
        <f t="shared" si="2"/>
        <v>0</v>
      </c>
    </row>
    <row r="73" spans="1:9" x14ac:dyDescent="0.25">
      <c r="A73" s="13">
        <f>MONTH(Table14542[[#This Row],[Date]])</f>
        <v>1</v>
      </c>
      <c r="B73" s="12"/>
      <c r="C73" s="13"/>
      <c r="D73" s="13"/>
      <c r="E73" s="14"/>
      <c r="F73" s="14"/>
      <c r="G73" s="14">
        <f>SUM(G72+Table14542[[#This Row],[Income]]-Table14542[[#This Row],[Debits]])</f>
        <v>-32</v>
      </c>
      <c r="H73" s="14"/>
      <c r="I73" s="21">
        <f t="shared" si="2"/>
        <v>0</v>
      </c>
    </row>
    <row r="74" spans="1:9" x14ac:dyDescent="0.25">
      <c r="A74" s="13">
        <f>MONTH(Table14542[[#This Row],[Date]])</f>
        <v>1</v>
      </c>
      <c r="B74" s="12"/>
      <c r="C74" s="13"/>
      <c r="D74" s="13"/>
      <c r="E74" s="14"/>
      <c r="F74" s="14"/>
      <c r="G74" s="14">
        <f>SUM(G73+Table14542[[#This Row],[Income]]-Table14542[[#This Row],[Debits]])</f>
        <v>-32</v>
      </c>
      <c r="H74" s="14"/>
      <c r="I74" s="125">
        <f t="shared" si="2"/>
        <v>0</v>
      </c>
    </row>
    <row r="75" spans="1:9" x14ac:dyDescent="0.25">
      <c r="A75" s="13">
        <f>MONTH(Table14542[[#This Row],[Date]])</f>
        <v>1</v>
      </c>
      <c r="B75" s="12"/>
      <c r="C75" s="13"/>
      <c r="D75" s="13"/>
      <c r="E75" s="14"/>
      <c r="F75" s="14"/>
      <c r="G75" s="14">
        <f>SUM(G74+Table14542[[#This Row],[Income]]-Table14542[[#This Row],[Debits]])</f>
        <v>-32</v>
      </c>
      <c r="H75" s="14"/>
      <c r="I75" s="21">
        <f t="shared" si="2"/>
        <v>0</v>
      </c>
    </row>
    <row r="76" spans="1:9" x14ac:dyDescent="0.25">
      <c r="A76" s="13">
        <f>MONTH(Table14542[[#This Row],[Date]])</f>
        <v>1</v>
      </c>
      <c r="B76" s="12"/>
      <c r="C76" s="13"/>
      <c r="D76" s="13"/>
      <c r="E76" s="14"/>
      <c r="F76" s="14"/>
      <c r="G76" s="14">
        <f>SUM(G75+Table14542[[#This Row],[Income]]-Table14542[[#This Row],[Debits]])</f>
        <v>-32</v>
      </c>
      <c r="H76" s="14"/>
      <c r="I76" s="125">
        <f t="shared" si="2"/>
        <v>0</v>
      </c>
    </row>
    <row r="77" spans="1:9" x14ac:dyDescent="0.25">
      <c r="A77" s="13">
        <f>MONTH(Table14542[[#This Row],[Date]])</f>
        <v>1</v>
      </c>
      <c r="B77" s="12"/>
      <c r="C77" s="13"/>
      <c r="D77" s="13"/>
      <c r="E77" s="14"/>
      <c r="F77" s="14"/>
      <c r="G77" s="14">
        <f>SUM(G76+Table14542[[#This Row],[Income]]-Table14542[[#This Row],[Debits]])</f>
        <v>-32</v>
      </c>
      <c r="H77" s="14"/>
      <c r="I77" s="21">
        <f t="shared" si="2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{55352FA6-CA52-4611-93FA-CA36AEA239B7}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{921810C7-B5E4-4E29-8289-EBB5A40A334B}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{A4B50F6B-70C1-4CDC-94E7-451638D27E0C}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{3F8E7C38-6F2F-40A3-AC9B-7CFC018C3DF5}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{4134823A-D699-48CF-9188-5FB25BA8207D}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{FF97BAB7-8F74-45BD-A780-90B95EA90859}</x14:id>
        </ext>
      </extLst>
    </cfRule>
  </conditionalFormatting>
  <dataValidations count="1">
    <dataValidation type="list" allowBlank="1" showInputMessage="1" showErrorMessage="1" sqref="K9 D1:D1048576" xr:uid="{F8A0E710-FBF0-4A81-B56F-0AD821A7261C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352FA6-CA52-4611-93FA-CA36AEA239B7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921810C7-B5E4-4E29-8289-EBB5A40A334B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A4B50F6B-70C1-4CDC-94E7-451638D27E0C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3F8E7C38-6F2F-40A3-AC9B-7CFC018C3DF5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4134823A-D699-48CF-9188-5FB25BA8207D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FF97BAB7-8F74-45BD-A780-90B95EA90859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72E2F-E2B0-47A2-BF58-42FC76E6AC48}">
  <dimension ref="A1:Y369"/>
  <sheetViews>
    <sheetView tabSelected="1" topLeftCell="D1" zoomScale="85" zoomScaleNormal="85" workbookViewId="0">
      <selection activeCell="R7" sqref="R7:R11"/>
    </sheetView>
  </sheetViews>
  <sheetFormatPr defaultRowHeight="15" x14ac:dyDescent="0.25"/>
  <cols>
    <col min="1" max="1" width="16.85546875" style="128" customWidth="1"/>
    <col min="2" max="2" width="16.7109375" style="13" customWidth="1"/>
    <col min="3" max="3" width="28.140625" customWidth="1"/>
    <col min="4" max="4" width="16.85546875" style="13" customWidth="1"/>
    <col min="5" max="5" width="18.140625" style="138" customWidth="1"/>
    <col min="6" max="6" width="14.85546875" style="138" customWidth="1"/>
    <col min="7" max="7" width="21.5703125" style="138" customWidth="1"/>
    <col min="8" max="8" width="17.5703125" style="13" customWidth="1"/>
    <col min="9" max="9" width="22.42578125" style="13" customWidth="1"/>
    <col min="10" max="10" width="22.85546875" style="13" customWidth="1"/>
    <col min="11" max="11" width="17" style="13" customWidth="1"/>
    <col min="12" max="12" width="13.140625" style="13" customWidth="1"/>
    <col min="13" max="13" width="17" style="13" customWidth="1"/>
    <col min="14" max="14" width="14.85546875" style="136" customWidth="1"/>
    <col min="15" max="15" width="15.42578125" style="158" customWidth="1"/>
    <col min="16" max="16" width="16.42578125" customWidth="1"/>
    <col min="17" max="17" width="14.140625" style="155" customWidth="1"/>
    <col min="18" max="18" width="11" style="14" customWidth="1"/>
    <col min="19" max="19" width="14.5703125" style="14" customWidth="1"/>
    <col min="20" max="20" width="12.5703125" style="12" customWidth="1"/>
    <col min="21" max="22" width="13.28515625" style="13" customWidth="1"/>
    <col min="23" max="23" width="11.7109375" style="13" customWidth="1"/>
    <col min="24" max="24" width="19.140625" style="13" customWidth="1"/>
    <col min="25" max="25" width="19.7109375" style="13" customWidth="1"/>
    <col min="26" max="16384" width="9.140625" style="13"/>
  </cols>
  <sheetData>
    <row r="1" spans="1:25" ht="21.75" customHeight="1" thickBot="1" x14ac:dyDescent="0.3">
      <c r="A1" s="240" t="s">
        <v>232</v>
      </c>
      <c r="B1" s="241"/>
      <c r="C1" s="241"/>
      <c r="D1" s="241"/>
      <c r="E1" s="241"/>
      <c r="F1" s="242"/>
      <c r="G1" s="152">
        <v>2</v>
      </c>
      <c r="H1" s="161" t="s">
        <v>212</v>
      </c>
      <c r="K1" s="153"/>
      <c r="L1" s="197" t="s">
        <v>213</v>
      </c>
      <c r="M1" s="198"/>
      <c r="N1" s="198"/>
      <c r="O1" s="198"/>
      <c r="P1" s="198"/>
      <c r="Q1" s="198"/>
      <c r="R1" s="210"/>
      <c r="S1" s="210"/>
      <c r="T1" s="214"/>
      <c r="U1" s="198"/>
      <c r="V1" s="135"/>
    </row>
    <row r="2" spans="1:25" ht="15" customHeight="1" thickTop="1" thickBot="1" x14ac:dyDescent="0.3">
      <c r="A2" s="150" t="s">
        <v>50</v>
      </c>
      <c r="B2" s="150" t="s">
        <v>101</v>
      </c>
      <c r="C2" s="150" t="s">
        <v>198</v>
      </c>
      <c r="D2" s="150" t="s">
        <v>214</v>
      </c>
      <c r="E2" s="151" t="s">
        <v>210</v>
      </c>
      <c r="F2" s="151" t="s">
        <v>211</v>
      </c>
      <c r="G2" s="141" t="s">
        <v>192</v>
      </c>
      <c r="H2" s="162" t="s">
        <v>193</v>
      </c>
      <c r="I2" s="141" t="s">
        <v>202</v>
      </c>
      <c r="J2" s="141" t="s">
        <v>201</v>
      </c>
      <c r="K2" s="177" t="s">
        <v>206</v>
      </c>
      <c r="L2" s="199">
        <v>6000</v>
      </c>
      <c r="M2" s="199"/>
      <c r="N2" s="199"/>
      <c r="O2" s="199"/>
      <c r="P2" s="199"/>
      <c r="Q2" s="243">
        <v>6000</v>
      </c>
      <c r="R2" s="243"/>
      <c r="S2" s="243"/>
      <c r="T2" s="243"/>
      <c r="U2" s="243"/>
      <c r="V2" s="135"/>
    </row>
    <row r="3" spans="1:25" ht="31.5" thickTop="1" thickBot="1" x14ac:dyDescent="0.3">
      <c r="A3" s="128">
        <f>MONTH(Table8[[#This Row],[DATE]])</f>
        <v>2</v>
      </c>
      <c r="B3" s="140">
        <v>45323</v>
      </c>
      <c r="C3" t="s">
        <v>219</v>
      </c>
      <c r="D3" s="13" t="s">
        <v>205</v>
      </c>
      <c r="F3" s="174">
        <v>34</v>
      </c>
      <c r="G3" s="13" t="s">
        <v>222</v>
      </c>
      <c r="H3" s="138">
        <f>SUM(I3+J3)</f>
        <v>7401.75</v>
      </c>
      <c r="I3" s="138">
        <f t="shared" ref="I3:I8" si="0">SUMIFS(E:E,A:A,$G$1,D:D,G3)</f>
        <v>7401.75</v>
      </c>
      <c r="J3" s="138">
        <f t="shared" ref="J3:J8" si="1">SUMIFS(F:F,A:A,$G$1,D:D,G3)</f>
        <v>0</v>
      </c>
      <c r="K3" s="143">
        <v>5000</v>
      </c>
      <c r="L3" s="178" t="s">
        <v>7</v>
      </c>
      <c r="M3" s="137" t="s">
        <v>244</v>
      </c>
      <c r="N3" s="137" t="s">
        <v>251</v>
      </c>
      <c r="O3" s="137" t="s">
        <v>250</v>
      </c>
      <c r="P3" s="179" t="s">
        <v>50</v>
      </c>
      <c r="Q3" s="188" t="s">
        <v>247</v>
      </c>
      <c r="R3" s="211" t="s">
        <v>248</v>
      </c>
      <c r="S3" s="211" t="s">
        <v>264</v>
      </c>
      <c r="T3" s="215" t="s">
        <v>269</v>
      </c>
      <c r="U3" s="159" t="s">
        <v>271</v>
      </c>
      <c r="V3" s="179" t="s">
        <v>270</v>
      </c>
      <c r="W3" s="179" t="s">
        <v>268</v>
      </c>
      <c r="X3" s="176" t="s">
        <v>274</v>
      </c>
      <c r="Y3" s="176" t="s">
        <v>273</v>
      </c>
    </row>
    <row r="4" spans="1:25" x14ac:dyDescent="0.25">
      <c r="A4" s="128">
        <f>MONTH(Table8[[#This Row],[DATE]])</f>
        <v>2</v>
      </c>
      <c r="B4" s="140">
        <v>45323</v>
      </c>
      <c r="C4" t="s">
        <v>151</v>
      </c>
      <c r="D4" s="13" t="s">
        <v>199</v>
      </c>
      <c r="F4" s="175">
        <v>45</v>
      </c>
      <c r="G4" s="13" t="s">
        <v>199</v>
      </c>
      <c r="H4" s="138">
        <f>SUM(I4+J4)</f>
        <v>1481</v>
      </c>
      <c r="I4" s="138">
        <f t="shared" si="0"/>
        <v>186</v>
      </c>
      <c r="J4" s="138">
        <f t="shared" si="1"/>
        <v>1295</v>
      </c>
      <c r="K4" s="143">
        <v>2000</v>
      </c>
      <c r="L4" s="201" t="s">
        <v>245</v>
      </c>
      <c r="M4" s="202">
        <v>2460</v>
      </c>
      <c r="N4" s="203">
        <v>45328</v>
      </c>
      <c r="O4" s="204">
        <v>45336</v>
      </c>
      <c r="P4" s="205" t="s">
        <v>252</v>
      </c>
      <c r="Q4" s="208" t="s">
        <v>265</v>
      </c>
      <c r="R4" s="212">
        <v>1500</v>
      </c>
      <c r="S4" s="212">
        <v>1000</v>
      </c>
      <c r="T4" s="204">
        <v>45297</v>
      </c>
      <c r="U4" s="212">
        <f>SUM(Table7[[#This Row],[payment2]]-Table7[[#This Row],[BALANCE TO PAY]])</f>
        <v>500</v>
      </c>
      <c r="V4" s="205">
        <v>45297</v>
      </c>
      <c r="W4" s="205" t="s">
        <v>263</v>
      </c>
      <c r="X4" s="244">
        <f>SUM(Table7[[#This Row],[payment2]]+R5+R6)</f>
        <v>3763</v>
      </c>
      <c r="Y4" s="246">
        <f>SUM(Table7[[#This Row],[DEBT]]+U5+U6)</f>
        <v>263</v>
      </c>
    </row>
    <row r="5" spans="1:25" ht="15.75" thickBot="1" x14ac:dyDescent="0.3">
      <c r="A5" s="128">
        <f>MONTH(Table8[[#This Row],[DATE]])</f>
        <v>2</v>
      </c>
      <c r="B5" s="140">
        <v>45324</v>
      </c>
      <c r="C5" t="s">
        <v>220</v>
      </c>
      <c r="D5" s="13" t="s">
        <v>222</v>
      </c>
      <c r="E5" s="138">
        <v>3500</v>
      </c>
      <c r="F5" s="174"/>
      <c r="G5" s="13" t="s">
        <v>12</v>
      </c>
      <c r="H5" s="138">
        <f t="shared" ref="H5:H7" si="2">SUM(I5+J5)</f>
        <v>480</v>
      </c>
      <c r="I5" s="138">
        <f t="shared" si="0"/>
        <v>0</v>
      </c>
      <c r="J5" s="138">
        <f t="shared" si="1"/>
        <v>480</v>
      </c>
      <c r="K5" s="143">
        <v>1000</v>
      </c>
      <c r="L5" s="206" t="s">
        <v>246</v>
      </c>
      <c r="M5" s="191">
        <v>7200</v>
      </c>
      <c r="N5" s="207">
        <v>45324</v>
      </c>
      <c r="O5" s="200">
        <v>45324</v>
      </c>
      <c r="P5" s="184" t="s">
        <v>252</v>
      </c>
      <c r="Q5" s="189" t="s">
        <v>266</v>
      </c>
      <c r="R5" s="14">
        <v>1763</v>
      </c>
      <c r="S5" s="14">
        <v>2000</v>
      </c>
      <c r="T5" s="12">
        <v>45297</v>
      </c>
      <c r="U5" s="14">
        <f>SUM(Table7[[#This Row],[payment2]]-Table7[[#This Row],[BALANCE TO PAY]])</f>
        <v>-237</v>
      </c>
      <c r="V5" s="180">
        <v>45297</v>
      </c>
      <c r="W5" s="182" t="s">
        <v>263</v>
      </c>
      <c r="X5" s="245"/>
      <c r="Y5" s="247"/>
    </row>
    <row r="6" spans="1:25" ht="15.75" thickBot="1" x14ac:dyDescent="0.3">
      <c r="A6" s="128">
        <f>MONTH(Table8[[#This Row],[DATE]])</f>
        <v>2</v>
      </c>
      <c r="B6" s="140">
        <v>45324</v>
      </c>
      <c r="C6" t="s">
        <v>223</v>
      </c>
      <c r="D6" s="13" t="s">
        <v>222</v>
      </c>
      <c r="E6" s="138">
        <v>2000</v>
      </c>
      <c r="F6" s="175"/>
      <c r="G6" s="13" t="s">
        <v>205</v>
      </c>
      <c r="H6" s="138">
        <f t="shared" si="2"/>
        <v>1019</v>
      </c>
      <c r="I6" s="138">
        <f t="shared" si="0"/>
        <v>856</v>
      </c>
      <c r="J6" s="138">
        <f t="shared" si="1"/>
        <v>163</v>
      </c>
      <c r="K6" s="143">
        <v>2000</v>
      </c>
      <c r="L6" s="201" t="s">
        <v>245</v>
      </c>
      <c r="M6" s="202"/>
      <c r="N6" s="186"/>
      <c r="O6" s="204">
        <v>45365</v>
      </c>
      <c r="P6" s="205" t="s">
        <v>253</v>
      </c>
      <c r="Q6" s="190" t="s">
        <v>267</v>
      </c>
      <c r="R6" s="213">
        <v>500</v>
      </c>
      <c r="S6" s="213">
        <v>500</v>
      </c>
      <c r="T6" s="200">
        <v>45297</v>
      </c>
      <c r="U6" s="213">
        <f>SUM(Table7[[#This Row],[payment2]]-Table7[[#This Row],[BALANCE TO PAY]])</f>
        <v>0</v>
      </c>
      <c r="V6" s="216">
        <v>45297</v>
      </c>
      <c r="W6" s="184" t="s">
        <v>263</v>
      </c>
      <c r="X6" s="245"/>
      <c r="Y6" s="247"/>
    </row>
    <row r="7" spans="1:25" ht="15.75" thickBot="1" x14ac:dyDescent="0.3">
      <c r="A7" s="128">
        <f>MONTH(Table8[[#This Row],[DATE]])</f>
        <v>2</v>
      </c>
      <c r="B7" s="140">
        <v>45324</v>
      </c>
      <c r="C7" t="s">
        <v>224</v>
      </c>
      <c r="D7" s="13" t="s">
        <v>199</v>
      </c>
      <c r="F7" s="174">
        <v>110</v>
      </c>
      <c r="G7" s="13" t="s">
        <v>203</v>
      </c>
      <c r="H7" s="138">
        <f t="shared" si="2"/>
        <v>100</v>
      </c>
      <c r="I7" s="138">
        <f t="shared" si="0"/>
        <v>0</v>
      </c>
      <c r="J7" s="138">
        <f t="shared" si="1"/>
        <v>100</v>
      </c>
      <c r="K7" s="143">
        <v>1000</v>
      </c>
      <c r="L7" s="206" t="s">
        <v>246</v>
      </c>
      <c r="M7" s="191"/>
      <c r="N7" s="183"/>
      <c r="O7" s="200">
        <v>45350</v>
      </c>
      <c r="P7" s="184" t="s">
        <v>253</v>
      </c>
      <c r="Q7" s="208" t="s">
        <v>265</v>
      </c>
      <c r="R7" s="212"/>
      <c r="S7" s="212">
        <v>1500</v>
      </c>
      <c r="T7" s="204"/>
      <c r="U7" s="212">
        <f>SUM(Table7[[#This Row],[payment2]]-Table7[[#This Row],[BALANCE TO PAY]])</f>
        <v>-1500</v>
      </c>
      <c r="V7" s="205">
        <v>45328</v>
      </c>
      <c r="W7" s="205" t="s">
        <v>252</v>
      </c>
      <c r="X7" s="244">
        <f>SUM(Table7[[#This Row],[payment2]]+R8+R9)</f>
        <v>0</v>
      </c>
      <c r="Y7" s="246">
        <f>SUM(Table7[[#This Row],[DEBT]]+U8+U9)</f>
        <v>-5500</v>
      </c>
    </row>
    <row r="8" spans="1:25" x14ac:dyDescent="0.25">
      <c r="A8" s="128">
        <f>MONTH(Table8[[#This Row],[DATE]])</f>
        <v>2</v>
      </c>
      <c r="B8" s="140">
        <v>45325</v>
      </c>
      <c r="C8" t="s">
        <v>152</v>
      </c>
      <c r="D8" s="13" t="s">
        <v>199</v>
      </c>
      <c r="F8" s="175">
        <v>100</v>
      </c>
      <c r="G8" s="13" t="s">
        <v>204</v>
      </c>
      <c r="H8" s="138">
        <f>SUM(I8+J8)</f>
        <v>1634</v>
      </c>
      <c r="I8" s="138">
        <f t="shared" si="0"/>
        <v>0</v>
      </c>
      <c r="J8" s="138">
        <f t="shared" si="1"/>
        <v>1634</v>
      </c>
      <c r="K8" s="143">
        <v>2000</v>
      </c>
      <c r="L8" s="201" t="s">
        <v>245</v>
      </c>
      <c r="M8" s="202"/>
      <c r="N8" s="186"/>
      <c r="O8" s="204">
        <v>45396</v>
      </c>
      <c r="P8" s="205" t="s">
        <v>254</v>
      </c>
      <c r="Q8" s="189" t="s">
        <v>266</v>
      </c>
      <c r="S8" s="14">
        <v>3000</v>
      </c>
      <c r="U8" s="14">
        <f>SUM(Table7[[#This Row],[payment2]]-Table7[[#This Row],[BALANCE TO PAY]])</f>
        <v>-3000</v>
      </c>
      <c r="V8" s="180">
        <v>45328</v>
      </c>
      <c r="W8" s="182" t="s">
        <v>252</v>
      </c>
      <c r="X8" s="245"/>
      <c r="Y8" s="247"/>
    </row>
    <row r="9" spans="1:25" ht="15.75" thickBot="1" x14ac:dyDescent="0.3">
      <c r="A9" s="128">
        <f>MONTH(Table8[[#This Row],[DATE]])</f>
        <v>2</v>
      </c>
      <c r="B9" s="140">
        <v>45326</v>
      </c>
      <c r="C9" t="s">
        <v>225</v>
      </c>
      <c r="D9" s="13" t="s">
        <v>199</v>
      </c>
      <c r="F9" s="174">
        <v>24</v>
      </c>
      <c r="G9" s="13"/>
      <c r="H9" s="138"/>
      <c r="I9" s="142">
        <f>SUM(I3:I8)</f>
        <v>8443.75</v>
      </c>
      <c r="J9" s="142">
        <f>SUM(J3:J8)</f>
        <v>3672</v>
      </c>
      <c r="K9" s="160">
        <f>SUM(K4:K8)</f>
        <v>8000</v>
      </c>
      <c r="L9" s="206" t="s">
        <v>246</v>
      </c>
      <c r="M9" s="191"/>
      <c r="N9" s="183"/>
      <c r="O9" s="200">
        <v>45379</v>
      </c>
      <c r="P9" s="184" t="s">
        <v>254</v>
      </c>
      <c r="Q9" s="190" t="s">
        <v>267</v>
      </c>
      <c r="R9" s="213"/>
      <c r="S9" s="213">
        <v>1000</v>
      </c>
      <c r="T9" s="200"/>
      <c r="U9" s="213">
        <f>SUM(Table7[[#This Row],[payment2]]-Table7[[#This Row],[BALANCE TO PAY]])</f>
        <v>-1000</v>
      </c>
      <c r="V9" s="216">
        <v>45328</v>
      </c>
      <c r="W9" s="184" t="s">
        <v>252</v>
      </c>
      <c r="X9" s="245"/>
      <c r="Y9" s="247"/>
    </row>
    <row r="10" spans="1:25" x14ac:dyDescent="0.25">
      <c r="A10" s="128">
        <f>MONTH(Table8[[#This Row],[DATE]])</f>
        <v>2</v>
      </c>
      <c r="B10" s="140">
        <v>45326</v>
      </c>
      <c r="C10" t="s">
        <v>226</v>
      </c>
      <c r="D10" s="13" t="s">
        <v>205</v>
      </c>
      <c r="F10" s="175">
        <v>25</v>
      </c>
      <c r="G10" s="13"/>
      <c r="H10" s="138"/>
      <c r="I10" s="138"/>
      <c r="J10" s="138"/>
      <c r="K10" s="138" t="s">
        <v>194</v>
      </c>
      <c r="L10" s="201" t="s">
        <v>245</v>
      </c>
      <c r="M10" s="202"/>
      <c r="N10" s="186"/>
      <c r="O10" s="204">
        <v>45426</v>
      </c>
      <c r="P10" s="205" t="s">
        <v>255</v>
      </c>
      <c r="Q10" s="208" t="s">
        <v>265</v>
      </c>
      <c r="R10" s="212"/>
      <c r="S10" s="212">
        <v>1500</v>
      </c>
      <c r="T10" s="204"/>
      <c r="U10" s="212">
        <f>SUM(Table7[[#This Row],[payment2]]-Table7[[#This Row],[BALANCE TO PAY]])</f>
        <v>-1500</v>
      </c>
      <c r="V10" s="205">
        <v>45357</v>
      </c>
      <c r="W10" s="205" t="s">
        <v>253</v>
      </c>
      <c r="X10" s="244">
        <f>SUM(Table7[[#This Row],[payment2]]+R11+R12)</f>
        <v>0</v>
      </c>
      <c r="Y10" s="246">
        <f>SUM(Table7[[#This Row],[DEBT]]+U11+U12)</f>
        <v>-5500</v>
      </c>
    </row>
    <row r="11" spans="1:25" ht="15" customHeight="1" thickBot="1" x14ac:dyDescent="0.3">
      <c r="A11" s="128">
        <f>MONTH(Table8[[#This Row],[DATE]])</f>
        <v>2</v>
      </c>
      <c r="B11" s="140">
        <v>45326</v>
      </c>
      <c r="C11" t="s">
        <v>227</v>
      </c>
      <c r="D11" s="13" t="s">
        <v>199</v>
      </c>
      <c r="F11" s="174">
        <v>80</v>
      </c>
      <c r="G11" s="13"/>
      <c r="H11" s="138"/>
      <c r="L11" s="206" t="s">
        <v>246</v>
      </c>
      <c r="M11" s="191"/>
      <c r="N11" s="183"/>
      <c r="O11" s="200">
        <v>45410</v>
      </c>
      <c r="P11" s="184" t="s">
        <v>255</v>
      </c>
      <c r="Q11" s="189" t="s">
        <v>266</v>
      </c>
      <c r="S11" s="14">
        <v>3000</v>
      </c>
      <c r="U11" s="14">
        <f>SUM(Table7[[#This Row],[payment2]]-Table7[[#This Row],[BALANCE TO PAY]])</f>
        <v>-3000</v>
      </c>
      <c r="V11" s="180">
        <v>45357</v>
      </c>
      <c r="W11" s="182" t="s">
        <v>253</v>
      </c>
      <c r="X11" s="245"/>
      <c r="Y11" s="247"/>
    </row>
    <row r="12" spans="1:25" ht="30.75" thickBot="1" x14ac:dyDescent="0.3">
      <c r="A12" s="128">
        <f>MONTH(Table8[[#This Row],[DATE]])</f>
        <v>2</v>
      </c>
      <c r="B12" s="140">
        <v>45326</v>
      </c>
      <c r="C12" t="s">
        <v>152</v>
      </c>
      <c r="D12" s="13" t="s">
        <v>199</v>
      </c>
      <c r="F12" s="175">
        <v>204</v>
      </c>
      <c r="G12" s="171" t="s">
        <v>162</v>
      </c>
      <c r="H12" s="172" t="s">
        <v>91</v>
      </c>
      <c r="I12" s="195"/>
      <c r="J12" s="257" t="s">
        <v>214</v>
      </c>
      <c r="K12" s="258" t="s">
        <v>279</v>
      </c>
      <c r="L12" s="201" t="s">
        <v>245</v>
      </c>
      <c r="M12" s="202"/>
      <c r="N12" s="186"/>
      <c r="O12" s="204">
        <v>45457</v>
      </c>
      <c r="P12" s="205" t="s">
        <v>256</v>
      </c>
      <c r="Q12" s="190" t="s">
        <v>267</v>
      </c>
      <c r="R12" s="213"/>
      <c r="S12" s="213">
        <v>1000</v>
      </c>
      <c r="T12" s="200"/>
      <c r="U12" s="213">
        <f>SUM(Table7[[#This Row],[payment2]]-Table7[[#This Row],[BALANCE TO PAY]])</f>
        <v>-1000</v>
      </c>
      <c r="V12" s="216">
        <v>45357</v>
      </c>
      <c r="W12" s="184" t="s">
        <v>253</v>
      </c>
      <c r="X12" s="245"/>
      <c r="Y12" s="247"/>
    </row>
    <row r="13" spans="1:25" ht="15.75" thickBot="1" x14ac:dyDescent="0.3">
      <c r="A13" s="128">
        <f>MONTH(Table8[[#This Row],[DATE]])</f>
        <v>2</v>
      </c>
      <c r="B13" s="140">
        <v>45327</v>
      </c>
      <c r="C13" t="s">
        <v>228</v>
      </c>
      <c r="D13" s="13" t="s">
        <v>205</v>
      </c>
      <c r="E13" s="138">
        <v>89</v>
      </c>
      <c r="F13" s="174"/>
      <c r="G13" s="149" t="s">
        <v>6</v>
      </c>
      <c r="H13" s="157">
        <f>SUMIFS(Table5[INCOME],Table5[MONTH],$G$1,Table5[CATEGORY],G13)</f>
        <v>-32</v>
      </c>
      <c r="I13" s="195"/>
      <c r="J13" s="255" t="s">
        <v>199</v>
      </c>
      <c r="K13" s="261">
        <f>SUM(K4-H4)</f>
        <v>519</v>
      </c>
      <c r="L13" s="206" t="s">
        <v>246</v>
      </c>
      <c r="M13" s="191"/>
      <c r="N13" s="183"/>
      <c r="O13" s="200">
        <v>45440</v>
      </c>
      <c r="P13" s="184" t="s">
        <v>256</v>
      </c>
      <c r="Q13" s="208" t="s">
        <v>265</v>
      </c>
      <c r="R13" s="212"/>
      <c r="S13" s="212">
        <v>1500</v>
      </c>
      <c r="T13" s="204"/>
      <c r="U13" s="212">
        <f>SUM(Table7[[#This Row],[payment2]]-Table7[[#This Row],[BALANCE TO PAY]])</f>
        <v>-1500</v>
      </c>
      <c r="V13" s="205">
        <v>45388</v>
      </c>
      <c r="W13" s="205" t="s">
        <v>254</v>
      </c>
      <c r="X13" s="244">
        <f>SUM(Table7[[#This Row],[payment2]]+R14+R15)</f>
        <v>0</v>
      </c>
      <c r="Y13" s="246">
        <f>SUM(Table7[[#This Row],[DEBT]]+U14+U15)</f>
        <v>-5500</v>
      </c>
    </row>
    <row r="14" spans="1:25" x14ac:dyDescent="0.25">
      <c r="A14" s="128">
        <f>MONTH(Table8[[#This Row],[DATE]])</f>
        <v>2</v>
      </c>
      <c r="B14" s="140">
        <v>45328</v>
      </c>
      <c r="C14" t="s">
        <v>150</v>
      </c>
      <c r="D14" s="13" t="s">
        <v>205</v>
      </c>
      <c r="F14" s="175">
        <v>26</v>
      </c>
      <c r="G14" s="149" t="s">
        <v>215</v>
      </c>
      <c r="H14" s="157">
        <f>SUMIFS(Table5[INCOME],Table5[MONTH],$G$1,Table5[CATEGORY],G14)</f>
        <v>19466.68</v>
      </c>
      <c r="I14" s="195"/>
      <c r="J14" s="181" t="s">
        <v>12</v>
      </c>
      <c r="K14" s="261">
        <f>SUM(K5-H5)</f>
        <v>520</v>
      </c>
      <c r="L14" s="201" t="s">
        <v>245</v>
      </c>
      <c r="M14" s="202"/>
      <c r="N14" s="186"/>
      <c r="O14" s="204">
        <v>45487</v>
      </c>
      <c r="P14" s="205" t="s">
        <v>257</v>
      </c>
      <c r="Q14" s="189" t="s">
        <v>266</v>
      </c>
      <c r="S14" s="14">
        <v>3000</v>
      </c>
      <c r="U14" s="14">
        <f>SUM(Table7[[#This Row],[payment2]]-Table7[[#This Row],[BALANCE TO PAY]])</f>
        <v>-3000</v>
      </c>
      <c r="V14" s="180">
        <v>45388</v>
      </c>
      <c r="W14" s="182" t="s">
        <v>254</v>
      </c>
      <c r="X14" s="245"/>
      <c r="Y14" s="247"/>
    </row>
    <row r="15" spans="1:25" ht="15.75" thickBot="1" x14ac:dyDescent="0.3">
      <c r="A15" s="128">
        <f>MONTH(Table8[[#This Row],[DATE]])</f>
        <v>2</v>
      </c>
      <c r="B15" s="140">
        <v>45328</v>
      </c>
      <c r="C15" t="s">
        <v>229</v>
      </c>
      <c r="D15" s="13" t="s">
        <v>199</v>
      </c>
      <c r="F15" s="174">
        <v>29</v>
      </c>
      <c r="G15" s="149" t="s">
        <v>203</v>
      </c>
      <c r="H15" s="157">
        <f>SUMIFS(Table5[INCOME],Table5[MONTH],$G$1,Table5[CATEGORY],G15)</f>
        <v>800</v>
      </c>
      <c r="I15" s="196"/>
      <c r="J15" s="181" t="s">
        <v>205</v>
      </c>
      <c r="K15" s="261">
        <f>SUM(K6-H6)</f>
        <v>981</v>
      </c>
      <c r="L15" s="206" t="s">
        <v>246</v>
      </c>
      <c r="M15" s="191"/>
      <c r="N15" s="183"/>
      <c r="O15" s="200">
        <v>45471</v>
      </c>
      <c r="P15" s="184" t="s">
        <v>257</v>
      </c>
      <c r="Q15" s="190" t="s">
        <v>267</v>
      </c>
      <c r="R15" s="213"/>
      <c r="S15" s="213">
        <v>1000</v>
      </c>
      <c r="T15" s="200"/>
      <c r="U15" s="213">
        <f>SUM(Table7[[#This Row],[payment2]]-Table7[[#This Row],[BALANCE TO PAY]])</f>
        <v>-1000</v>
      </c>
      <c r="V15" s="216">
        <v>45388</v>
      </c>
      <c r="W15" s="184" t="s">
        <v>254</v>
      </c>
      <c r="X15" s="245"/>
      <c r="Y15" s="247"/>
    </row>
    <row r="16" spans="1:25" x14ac:dyDescent="0.25">
      <c r="A16" s="128">
        <f>MONTH(Table8[[#This Row],[DATE]])</f>
        <v>2</v>
      </c>
      <c r="B16" s="140">
        <v>45329</v>
      </c>
      <c r="C16" t="s">
        <v>60</v>
      </c>
      <c r="D16" s="13" t="s">
        <v>12</v>
      </c>
      <c r="F16" s="175">
        <v>100</v>
      </c>
      <c r="G16" s="149" t="s">
        <v>216</v>
      </c>
      <c r="H16" s="157">
        <f>SUMIFS(Table5[INCOME],Table5[MONTH],$G$1,Table5[CATEGORY],G16)</f>
        <v>100</v>
      </c>
      <c r="I16" s="196"/>
      <c r="J16" s="255" t="s">
        <v>203</v>
      </c>
      <c r="K16" s="261">
        <f>SUM(K7-H7)</f>
        <v>900</v>
      </c>
      <c r="L16" s="201" t="s">
        <v>245</v>
      </c>
      <c r="M16" s="202"/>
      <c r="N16" s="186"/>
      <c r="O16" s="204">
        <v>45518</v>
      </c>
      <c r="P16" s="205" t="s">
        <v>258</v>
      </c>
      <c r="Q16" s="208"/>
      <c r="R16" s="212"/>
      <c r="S16" s="212">
        <v>1500</v>
      </c>
      <c r="T16" s="204"/>
      <c r="U16" s="212">
        <f>SUM(Table7[[#This Row],[payment2]]-Table7[[#This Row],[BALANCE TO PAY]])</f>
        <v>-1500</v>
      </c>
      <c r="V16" s="205">
        <v>45418</v>
      </c>
      <c r="W16" s="205" t="s">
        <v>255</v>
      </c>
    </row>
    <row r="17" spans="1:23" ht="15.75" thickBot="1" x14ac:dyDescent="0.3">
      <c r="A17" s="128">
        <f>MONTH(Table8[[#This Row],[DATE]])</f>
        <v>2</v>
      </c>
      <c r="B17" s="140">
        <v>45330</v>
      </c>
      <c r="C17" t="s">
        <v>150</v>
      </c>
      <c r="D17" s="13" t="s">
        <v>205</v>
      </c>
      <c r="F17" s="174">
        <v>26</v>
      </c>
      <c r="G17" s="173" t="s">
        <v>9</v>
      </c>
      <c r="H17" s="193">
        <f>SUM(H14:H16)</f>
        <v>20366.68</v>
      </c>
      <c r="I17" s="196"/>
      <c r="J17" s="253" t="s">
        <v>280</v>
      </c>
      <c r="K17" s="262">
        <f>SUM(K13:K16)</f>
        <v>2920</v>
      </c>
      <c r="L17" s="206" t="s">
        <v>246</v>
      </c>
      <c r="M17" s="191"/>
      <c r="N17" s="183"/>
      <c r="O17" s="200">
        <v>45501</v>
      </c>
      <c r="P17" s="184" t="s">
        <v>258</v>
      </c>
      <c r="Q17" s="189"/>
      <c r="S17" s="14">
        <v>3000</v>
      </c>
      <c r="U17" s="14">
        <f>SUM(Table7[[#This Row],[payment2]]-Table7[[#This Row],[BALANCE TO PAY]])</f>
        <v>-3000</v>
      </c>
      <c r="V17" s="180">
        <v>45418</v>
      </c>
      <c r="W17" s="182" t="s">
        <v>255</v>
      </c>
    </row>
    <row r="18" spans="1:23" ht="15.75" thickBot="1" x14ac:dyDescent="0.3">
      <c r="A18" s="128">
        <f>MONTH(Table8[[#This Row],[DATE]])</f>
        <v>2</v>
      </c>
      <c r="B18" s="140">
        <v>45330</v>
      </c>
      <c r="C18" t="s">
        <v>230</v>
      </c>
      <c r="D18" s="13" t="s">
        <v>199</v>
      </c>
      <c r="E18" s="138">
        <v>150</v>
      </c>
      <c r="F18" s="175"/>
      <c r="I18" s="196"/>
      <c r="L18" s="201" t="s">
        <v>245</v>
      </c>
      <c r="M18" s="202"/>
      <c r="N18" s="186"/>
      <c r="O18" s="204">
        <v>45549</v>
      </c>
      <c r="P18" s="205" t="s">
        <v>259</v>
      </c>
      <c r="Q18" s="190"/>
      <c r="R18" s="213"/>
      <c r="S18" s="213">
        <v>1000</v>
      </c>
      <c r="T18" s="200"/>
      <c r="U18" s="213">
        <f>SUM(Table7[[#This Row],[payment2]]-Table7[[#This Row],[BALANCE TO PAY]])</f>
        <v>-1000</v>
      </c>
      <c r="V18" s="216">
        <v>45418</v>
      </c>
      <c r="W18" s="184" t="s">
        <v>255</v>
      </c>
    </row>
    <row r="19" spans="1:23" ht="15.75" thickBot="1" x14ac:dyDescent="0.3">
      <c r="A19" s="128">
        <f>MONTH(Table8[[#This Row],[DATE]])</f>
        <v>2</v>
      </c>
      <c r="B19" s="140">
        <v>45331</v>
      </c>
      <c r="C19" t="s">
        <v>231</v>
      </c>
      <c r="D19" s="13" t="s">
        <v>199</v>
      </c>
      <c r="F19" s="174">
        <v>200</v>
      </c>
      <c r="G19" s="13"/>
      <c r="H19" s="138"/>
      <c r="I19" s="196"/>
      <c r="L19" s="206" t="s">
        <v>246</v>
      </c>
      <c r="M19" s="191"/>
      <c r="N19" s="183"/>
      <c r="O19" s="200">
        <v>45532</v>
      </c>
      <c r="P19" s="184" t="s">
        <v>259</v>
      </c>
      <c r="Q19" s="208"/>
      <c r="R19" s="212"/>
      <c r="S19" s="212">
        <v>1500</v>
      </c>
      <c r="T19" s="204"/>
      <c r="U19" s="212">
        <f>SUM(Table7[[#This Row],[payment2]]-Table7[[#This Row],[BALANCE TO PAY]])</f>
        <v>-1500</v>
      </c>
      <c r="V19" s="205">
        <v>45449</v>
      </c>
      <c r="W19" s="205" t="s">
        <v>256</v>
      </c>
    </row>
    <row r="20" spans="1:23" x14ac:dyDescent="0.25">
      <c r="A20" s="128">
        <f>MONTH(Table8[[#This Row],[DATE]])</f>
        <v>2</v>
      </c>
      <c r="B20" s="140">
        <v>45332</v>
      </c>
      <c r="C20" t="s">
        <v>60</v>
      </c>
      <c r="D20" s="13" t="s">
        <v>12</v>
      </c>
      <c r="F20" s="175">
        <v>100</v>
      </c>
      <c r="G20" s="13"/>
      <c r="H20" s="138"/>
      <c r="I20" s="196"/>
      <c r="L20" s="201" t="s">
        <v>245</v>
      </c>
      <c r="M20" s="202"/>
      <c r="N20" s="186"/>
      <c r="O20" s="204">
        <v>45579</v>
      </c>
      <c r="P20" s="13" t="s">
        <v>261</v>
      </c>
      <c r="Q20" s="189"/>
      <c r="S20" s="14">
        <v>3000</v>
      </c>
      <c r="U20" s="14">
        <f>SUM(Table7[[#This Row],[payment2]]-Table7[[#This Row],[BALANCE TO PAY]])</f>
        <v>-3000</v>
      </c>
      <c r="V20" s="180">
        <v>45449</v>
      </c>
      <c r="W20" s="182" t="s">
        <v>256</v>
      </c>
    </row>
    <row r="21" spans="1:23" ht="15.75" thickBot="1" x14ac:dyDescent="0.3">
      <c r="A21" s="128">
        <f>MONTH(Table8[[#This Row],[DATE]])</f>
        <v>2</v>
      </c>
      <c r="B21" s="140">
        <v>45332</v>
      </c>
      <c r="C21" t="s">
        <v>234</v>
      </c>
      <c r="D21" s="13" t="s">
        <v>199</v>
      </c>
      <c r="F21" s="174">
        <v>100</v>
      </c>
      <c r="G21" s="13" t="s">
        <v>222</v>
      </c>
      <c r="H21" s="138">
        <f>SUM(I21+J21)</f>
        <v>7401.75</v>
      </c>
      <c r="I21" s="138">
        <f>SUMIFS(E:E,A:A,$G$1,D:D,G21)</f>
        <v>7401.75</v>
      </c>
      <c r="J21" s="138">
        <f>SUMIFS(F:F,A:A,$G$1,D:D,G21)</f>
        <v>0</v>
      </c>
      <c r="K21" s="143">
        <v>5000</v>
      </c>
      <c r="L21" s="206" t="s">
        <v>246</v>
      </c>
      <c r="M21" s="191"/>
      <c r="N21" s="183"/>
      <c r="O21" s="200">
        <v>45563</v>
      </c>
      <c r="P21" s="13" t="s">
        <v>261</v>
      </c>
      <c r="Q21" s="190"/>
      <c r="R21" s="213"/>
      <c r="S21" s="213">
        <v>1000</v>
      </c>
      <c r="T21" s="200"/>
      <c r="U21" s="213">
        <f>SUM(Table7[[#This Row],[payment2]]-Table7[[#This Row],[BALANCE TO PAY]])</f>
        <v>-1000</v>
      </c>
      <c r="V21" s="216">
        <v>45449</v>
      </c>
      <c r="W21" s="184" t="s">
        <v>256</v>
      </c>
    </row>
    <row r="22" spans="1:23" x14ac:dyDescent="0.25">
      <c r="A22" s="128">
        <f>MONTH(Table8[[#This Row],[DATE]])</f>
        <v>2</v>
      </c>
      <c r="B22" s="140">
        <v>45332</v>
      </c>
      <c r="C22" t="s">
        <v>233</v>
      </c>
      <c r="D22" s="13" t="s">
        <v>222</v>
      </c>
      <c r="E22" s="138">
        <v>150</v>
      </c>
      <c r="F22" s="175"/>
      <c r="G22" s="138" t="s">
        <v>221</v>
      </c>
      <c r="H22" s="157">
        <f>SUMIFS(Table5[INCOME],Table5[MONTH],$G$1,Table5[CATEGORY],G22)</f>
        <v>3924</v>
      </c>
      <c r="L22" s="201" t="s">
        <v>245</v>
      </c>
      <c r="M22" s="202"/>
      <c r="N22" s="186"/>
      <c r="O22" s="204">
        <v>45610</v>
      </c>
      <c r="P22" s="205" t="s">
        <v>260</v>
      </c>
      <c r="Q22" s="208"/>
      <c r="R22" s="212"/>
      <c r="S22" s="212"/>
      <c r="T22" s="204"/>
      <c r="U22" s="212">
        <f>SUM(Table7[[#This Row],[payment2]]-Table7[[#This Row],[BALANCE TO PAY]])</f>
        <v>0</v>
      </c>
      <c r="V22" s="205"/>
      <c r="W22" s="205" t="s">
        <v>257</v>
      </c>
    </row>
    <row r="23" spans="1:23" ht="15.75" thickBot="1" x14ac:dyDescent="0.3">
      <c r="A23" s="128">
        <f>MONTH(Table8[[#This Row],[DATE]])</f>
        <v>2</v>
      </c>
      <c r="B23" s="140">
        <v>45333</v>
      </c>
      <c r="C23" t="s">
        <v>235</v>
      </c>
      <c r="D23" s="13" t="s">
        <v>199</v>
      </c>
      <c r="F23" s="174">
        <v>100</v>
      </c>
      <c r="G23" s="13" t="s">
        <v>286</v>
      </c>
      <c r="H23" s="263">
        <f>SUM(H22-H21)</f>
        <v>-3477.75</v>
      </c>
      <c r="L23" s="206" t="s">
        <v>246</v>
      </c>
      <c r="M23" s="191"/>
      <c r="N23" s="183"/>
      <c r="O23" s="200">
        <v>45593</v>
      </c>
      <c r="P23" s="184" t="s">
        <v>260</v>
      </c>
      <c r="Q23" s="189"/>
      <c r="U23" s="14">
        <f>SUM(Table7[[#This Row],[payment2]]-Table7[[#This Row],[BALANCE TO PAY]])</f>
        <v>0</v>
      </c>
      <c r="V23" s="182"/>
      <c r="W23" s="182" t="s">
        <v>257</v>
      </c>
    </row>
    <row r="24" spans="1:23" ht="15.75" thickBot="1" x14ac:dyDescent="0.3">
      <c r="A24" s="128">
        <f>MONTH(Table8[[#This Row],[DATE]])</f>
        <v>2</v>
      </c>
      <c r="B24" s="140">
        <v>45334</v>
      </c>
      <c r="C24" t="s">
        <v>60</v>
      </c>
      <c r="D24" s="13" t="s">
        <v>12</v>
      </c>
      <c r="F24" s="175">
        <v>100</v>
      </c>
      <c r="L24" s="201" t="s">
        <v>245</v>
      </c>
      <c r="M24" s="202"/>
      <c r="N24" s="186"/>
      <c r="O24" s="204">
        <v>45640</v>
      </c>
      <c r="P24" s="187" t="s">
        <v>262</v>
      </c>
      <c r="Q24" s="190"/>
      <c r="R24" s="213"/>
      <c r="S24" s="213"/>
      <c r="T24" s="200"/>
      <c r="U24" s="213">
        <f>SUM(Table7[[#This Row],[payment2]]-Table7[[#This Row],[BALANCE TO PAY]])</f>
        <v>0</v>
      </c>
      <c r="V24" s="184"/>
      <c r="W24" s="184" t="s">
        <v>257</v>
      </c>
    </row>
    <row r="25" spans="1:23" ht="15.75" thickBot="1" x14ac:dyDescent="0.3">
      <c r="A25" s="128">
        <f>MONTH(Table8[[#This Row],[DATE]])</f>
        <v>2</v>
      </c>
      <c r="B25" s="140">
        <v>45334</v>
      </c>
      <c r="C25" t="s">
        <v>150</v>
      </c>
      <c r="D25" s="13" t="s">
        <v>205</v>
      </c>
      <c r="E25" s="138">
        <v>26</v>
      </c>
      <c r="F25" s="174"/>
      <c r="G25" s="13" t="s">
        <v>208</v>
      </c>
      <c r="I25" s="138">
        <v>2000</v>
      </c>
      <c r="L25" s="206" t="s">
        <v>246</v>
      </c>
      <c r="M25" s="191"/>
      <c r="N25" s="183"/>
      <c r="O25" s="200">
        <v>45624</v>
      </c>
      <c r="P25" s="184" t="s">
        <v>262</v>
      </c>
      <c r="Q25" s="208"/>
      <c r="R25" s="212"/>
      <c r="S25" s="212"/>
      <c r="T25" s="204"/>
      <c r="U25" s="212">
        <f>SUM(Table7[[#This Row],[payment2]]-Table7[[#This Row],[BALANCE TO PAY]])</f>
        <v>0</v>
      </c>
      <c r="V25" s="205"/>
      <c r="W25" s="205" t="s">
        <v>258</v>
      </c>
    </row>
    <row r="26" spans="1:23" ht="16.5" thickTop="1" thickBot="1" x14ac:dyDescent="0.3">
      <c r="A26" s="128">
        <f>MONTH(Table8[[#This Row],[DATE]])</f>
        <v>2</v>
      </c>
      <c r="B26" s="140">
        <v>45334</v>
      </c>
      <c r="C26" t="s">
        <v>236</v>
      </c>
      <c r="D26" s="13" t="s">
        <v>12</v>
      </c>
      <c r="F26" s="175">
        <v>30</v>
      </c>
      <c r="G26" s="13"/>
      <c r="I26" s="150" t="s">
        <v>197</v>
      </c>
      <c r="J26" s="150" t="s">
        <v>94</v>
      </c>
      <c r="K26" s="163"/>
      <c r="L26" s="201" t="s">
        <v>245</v>
      </c>
      <c r="M26" s="202"/>
      <c r="N26" s="186"/>
      <c r="O26" s="204">
        <v>45305</v>
      </c>
      <c r="P26" s="187" t="s">
        <v>263</v>
      </c>
      <c r="Q26" s="189"/>
      <c r="U26" s="14">
        <f>SUM(Table7[[#This Row],[payment2]]-Table7[[#This Row],[BALANCE TO PAY]])</f>
        <v>0</v>
      </c>
      <c r="V26" s="182"/>
      <c r="W26" s="182" t="s">
        <v>258</v>
      </c>
    </row>
    <row r="27" spans="1:23" ht="16.5" thickTop="1" thickBot="1" x14ac:dyDescent="0.3">
      <c r="A27" s="128">
        <f>MONTH(Table8[[#This Row],[DATE]])</f>
        <v>2</v>
      </c>
      <c r="B27" s="140">
        <v>45334</v>
      </c>
      <c r="C27" t="s">
        <v>237</v>
      </c>
      <c r="D27" s="13" t="s">
        <v>12</v>
      </c>
      <c r="F27" s="174">
        <v>50</v>
      </c>
      <c r="G27" s="13" t="s">
        <v>277</v>
      </c>
      <c r="H27" s="145">
        <f>SUM(I27+J27)</f>
        <v>12115.75</v>
      </c>
      <c r="I27" s="145">
        <f>SUM(E:E)</f>
        <v>8443.75</v>
      </c>
      <c r="J27" s="146">
        <f>SUM(F:F)</f>
        <v>3672</v>
      </c>
      <c r="L27" s="206" t="s">
        <v>246</v>
      </c>
      <c r="M27" s="191"/>
      <c r="N27" s="183"/>
      <c r="O27" s="200">
        <v>45654</v>
      </c>
      <c r="P27" s="184" t="s">
        <v>263</v>
      </c>
      <c r="Q27" s="190"/>
      <c r="R27" s="213"/>
      <c r="S27" s="213"/>
      <c r="T27" s="200"/>
      <c r="U27" s="213">
        <f>SUM(Table7[[#This Row],[payment2]]-Table7[[#This Row],[BALANCE TO PAY]])</f>
        <v>0</v>
      </c>
      <c r="V27" s="184"/>
      <c r="W27" s="184" t="s">
        <v>258</v>
      </c>
    </row>
    <row r="28" spans="1:23" x14ac:dyDescent="0.25">
      <c r="A28" s="128">
        <f>MONTH(Table8[[#This Row],[DATE]])</f>
        <v>2</v>
      </c>
      <c r="B28" s="140">
        <v>45334</v>
      </c>
      <c r="C28" t="s">
        <v>228</v>
      </c>
      <c r="D28" s="13" t="s">
        <v>205</v>
      </c>
      <c r="E28" s="138">
        <v>95</v>
      </c>
      <c r="F28" s="175"/>
      <c r="G28" s="13" t="s">
        <v>209</v>
      </c>
      <c r="H28" s="145">
        <f>SUM(H29-H27)</f>
        <v>-4115.75</v>
      </c>
      <c r="I28" s="145">
        <f>SUM(I29-I27)</f>
        <v>-4443.75</v>
      </c>
      <c r="J28" s="145">
        <f>SUM(J29-J27)</f>
        <v>328</v>
      </c>
      <c r="L28" s="181"/>
      <c r="M28" s="138"/>
      <c r="N28" s="13"/>
      <c r="O28" s="12"/>
      <c r="P28" s="13"/>
      <c r="Q28" s="208"/>
      <c r="R28" s="212"/>
      <c r="S28" s="212"/>
      <c r="T28" s="204"/>
      <c r="U28" s="212">
        <f>SUM(Table7[[#This Row],[payment2]]-Table7[[#This Row],[BALANCE TO PAY]])</f>
        <v>0</v>
      </c>
      <c r="V28" s="205"/>
      <c r="W28" s="205" t="s">
        <v>259</v>
      </c>
    </row>
    <row r="29" spans="1:23" ht="30.75" thickBot="1" x14ac:dyDescent="0.3">
      <c r="A29" s="128">
        <f>MONTH(Table8[[#This Row],[DATE]])</f>
        <v>2</v>
      </c>
      <c r="B29" s="140">
        <v>45335</v>
      </c>
      <c r="C29" t="s">
        <v>238</v>
      </c>
      <c r="D29" s="13" t="s">
        <v>199</v>
      </c>
      <c r="F29" s="174">
        <v>138</v>
      </c>
      <c r="G29" s="13" t="s">
        <v>206</v>
      </c>
      <c r="H29" s="145">
        <v>8000</v>
      </c>
      <c r="I29" s="145">
        <f>SUM(K9/2)</f>
        <v>4000</v>
      </c>
      <c r="J29" s="145">
        <f>SUM(K9/2)</f>
        <v>4000</v>
      </c>
      <c r="L29" s="181" t="s">
        <v>287</v>
      </c>
      <c r="M29" s="266">
        <v>5601</v>
      </c>
      <c r="N29" s="13"/>
      <c r="O29" s="12"/>
      <c r="P29" s="13"/>
      <c r="Q29" s="189"/>
      <c r="U29" s="14">
        <f>SUM(Table7[[#This Row],[payment2]]-Table7[[#This Row],[BALANCE TO PAY]])</f>
        <v>0</v>
      </c>
      <c r="V29" s="182"/>
      <c r="W29" s="182" t="s">
        <v>259</v>
      </c>
    </row>
    <row r="30" spans="1:23" ht="15.75" thickBot="1" x14ac:dyDescent="0.3">
      <c r="A30" s="128">
        <f>MONTH(Table8[[#This Row],[DATE]])</f>
        <v>2</v>
      </c>
      <c r="B30" s="140">
        <v>45336</v>
      </c>
      <c r="C30" t="s">
        <v>239</v>
      </c>
      <c r="D30" s="13" t="s">
        <v>205</v>
      </c>
      <c r="E30" s="138">
        <v>63</v>
      </c>
      <c r="F30" s="175"/>
      <c r="G30" s="13"/>
      <c r="H30" s="218" t="s">
        <v>272</v>
      </c>
      <c r="I30" s="217" t="s">
        <v>285</v>
      </c>
      <c r="J30" s="146"/>
      <c r="L30" s="181"/>
      <c r="M30" s="138"/>
      <c r="N30" s="13"/>
      <c r="O30" s="12"/>
      <c r="P30" s="13"/>
      <c r="Q30" s="190"/>
      <c r="R30" s="213"/>
      <c r="S30" s="213"/>
      <c r="T30" s="200"/>
      <c r="U30" s="213">
        <f>SUM(Table7[[#This Row],[payment2]]-Table7[[#This Row],[BALANCE TO PAY]])</f>
        <v>0</v>
      </c>
      <c r="V30" s="184"/>
      <c r="W30" s="184" t="s">
        <v>259</v>
      </c>
    </row>
    <row r="31" spans="1:23" x14ac:dyDescent="0.25">
      <c r="A31" s="128">
        <f>MONTH(Table8[[#This Row],[DATE]])</f>
        <v>2</v>
      </c>
      <c r="B31" s="140">
        <v>45336</v>
      </c>
      <c r="C31" t="s">
        <v>240</v>
      </c>
      <c r="D31" s="13" t="s">
        <v>199</v>
      </c>
      <c r="E31" s="138">
        <v>36</v>
      </c>
      <c r="F31" s="174"/>
      <c r="G31" s="13" t="s">
        <v>200</v>
      </c>
      <c r="H31" s="147">
        <f>SUM(H27+I27+J27)</f>
        <v>24231.5</v>
      </c>
      <c r="I31" s="147"/>
      <c r="J31" s="147"/>
      <c r="L31" s="181"/>
      <c r="M31" s="138"/>
      <c r="N31" s="13"/>
      <c r="O31" s="12"/>
      <c r="P31" s="13"/>
      <c r="Q31" s="208"/>
      <c r="R31" s="212"/>
      <c r="S31" s="212"/>
      <c r="T31" s="204"/>
      <c r="U31" s="212">
        <f>SUM(Table7[[#This Row],[payment2]]-Table7[[#This Row],[BALANCE TO PAY]])</f>
        <v>0</v>
      </c>
      <c r="V31" s="187"/>
      <c r="W31" s="187" t="s">
        <v>261</v>
      </c>
    </row>
    <row r="32" spans="1:23" ht="15" customHeight="1" x14ac:dyDescent="0.25">
      <c r="A32" s="128">
        <f>MONTH(Table8[[#This Row],[DATE]])</f>
        <v>2</v>
      </c>
      <c r="B32" s="140">
        <v>45337</v>
      </c>
      <c r="C32" t="s">
        <v>150</v>
      </c>
      <c r="D32" s="13" t="s">
        <v>205</v>
      </c>
      <c r="F32" s="175">
        <v>26</v>
      </c>
      <c r="G32" s="13" t="s">
        <v>196</v>
      </c>
      <c r="H32" s="148">
        <f>SUM(K9+Q2+L2)</f>
        <v>20000</v>
      </c>
      <c r="I32" s="145"/>
      <c r="J32" s="146"/>
      <c r="L32" s="181"/>
      <c r="M32" s="138"/>
      <c r="N32" s="13"/>
      <c r="O32" s="12"/>
      <c r="P32" s="13"/>
      <c r="Q32" s="189"/>
      <c r="U32" s="14">
        <f>SUM(Table7[[#This Row],[payment2]]-Table7[[#This Row],[BALANCE TO PAY]])</f>
        <v>0</v>
      </c>
      <c r="V32" s="182"/>
      <c r="W32" s="182" t="s">
        <v>261</v>
      </c>
    </row>
    <row r="33" spans="1:23" ht="24" thickBot="1" x14ac:dyDescent="0.3">
      <c r="A33" s="128">
        <f>MONTH(Table8[[#This Row],[DATE]])</f>
        <v>2</v>
      </c>
      <c r="B33" s="140">
        <v>45337</v>
      </c>
      <c r="C33" t="s">
        <v>60</v>
      </c>
      <c r="D33" s="13" t="s">
        <v>12</v>
      </c>
      <c r="F33" s="175">
        <v>100</v>
      </c>
      <c r="G33" s="13"/>
      <c r="I33" s="154" t="s">
        <v>154</v>
      </c>
      <c r="J33" s="138">
        <f>SUM(E13+E18+E25+E28+E30+E31)</f>
        <v>459</v>
      </c>
      <c r="L33" s="181"/>
      <c r="M33" s="138"/>
      <c r="N33" s="13"/>
      <c r="O33" s="12"/>
      <c r="P33" s="13"/>
      <c r="Q33" s="190"/>
      <c r="R33" s="213"/>
      <c r="S33" s="213"/>
      <c r="T33" s="200"/>
      <c r="U33" s="213">
        <f>SUM(Table7[[#This Row],[payment2]]-Table7[[#This Row],[BALANCE TO PAY]])</f>
        <v>0</v>
      </c>
      <c r="V33" s="184"/>
      <c r="W33" s="184" t="s">
        <v>261</v>
      </c>
    </row>
    <row r="34" spans="1:23" x14ac:dyDescent="0.25">
      <c r="A34" s="128">
        <f>MONTH(Table8[[#This Row],[DATE]])</f>
        <v>2</v>
      </c>
      <c r="B34" s="140">
        <v>45338</v>
      </c>
      <c r="C34" t="s">
        <v>241</v>
      </c>
      <c r="D34" s="13" t="s">
        <v>204</v>
      </c>
      <c r="F34" s="175">
        <v>461</v>
      </c>
      <c r="G34" s="13"/>
      <c r="H34" s="149"/>
      <c r="L34" s="181"/>
      <c r="M34" s="138"/>
      <c r="N34" s="12"/>
      <c r="O34" s="12"/>
      <c r="P34" s="13"/>
      <c r="Q34" s="189"/>
      <c r="U34" s="14">
        <f>SUM(Table7[[#This Row],[payment2]]-Table7[[#This Row],[BALANCE TO PAY]])</f>
        <v>0</v>
      </c>
      <c r="V34" s="180"/>
      <c r="W34" s="205" t="s">
        <v>260</v>
      </c>
    </row>
    <row r="35" spans="1:23" x14ac:dyDescent="0.25">
      <c r="A35" s="128">
        <f>MONTH(Table8[[#This Row],[DATE]])</f>
        <v>2</v>
      </c>
      <c r="B35" s="140">
        <v>45324</v>
      </c>
      <c r="C35" t="s">
        <v>241</v>
      </c>
      <c r="D35" s="13" t="s">
        <v>204</v>
      </c>
      <c r="F35" s="174">
        <v>1158</v>
      </c>
      <c r="H35" s="143"/>
      <c r="L35" s="181"/>
      <c r="M35" s="138"/>
      <c r="N35" s="13"/>
      <c r="O35" s="12"/>
      <c r="P35" s="13"/>
      <c r="Q35" s="189"/>
      <c r="U35" s="14">
        <f>SUM(Table7[[#This Row],[payment2]]-Table7[[#This Row],[BALANCE TO PAY]])</f>
        <v>0</v>
      </c>
      <c r="V35" s="182"/>
      <c r="W35" s="182" t="s">
        <v>260</v>
      </c>
    </row>
    <row r="36" spans="1:23" ht="15.75" thickBot="1" x14ac:dyDescent="0.3">
      <c r="A36" s="128">
        <f>MONTH(Table8[[#This Row],[DATE]])</f>
        <v>2</v>
      </c>
      <c r="B36" s="140">
        <v>45338</v>
      </c>
      <c r="C36" s="26" t="s">
        <v>242</v>
      </c>
      <c r="D36" s="13" t="s">
        <v>203</v>
      </c>
      <c r="F36" s="175">
        <v>100</v>
      </c>
      <c r="L36" s="181"/>
      <c r="M36" s="138"/>
      <c r="N36" s="13"/>
      <c r="O36" s="12"/>
      <c r="P36" s="13"/>
      <c r="Q36" s="190"/>
      <c r="R36" s="213"/>
      <c r="S36" s="213"/>
      <c r="T36" s="200"/>
      <c r="U36" s="14">
        <f>SUM(Table7[[#This Row],[payment2]]-Table7[[#This Row],[BALANCE TO PAY]])</f>
        <v>0</v>
      </c>
      <c r="V36" s="182"/>
      <c r="W36" s="184" t="s">
        <v>260</v>
      </c>
    </row>
    <row r="37" spans="1:23" x14ac:dyDescent="0.25">
      <c r="A37" s="128">
        <f>MONTH(Table8[[#This Row],[DATE]])</f>
        <v>2</v>
      </c>
      <c r="B37" s="140">
        <v>45338</v>
      </c>
      <c r="C37" t="s">
        <v>150</v>
      </c>
      <c r="D37" s="13" t="s">
        <v>205</v>
      </c>
      <c r="F37" s="174">
        <v>26</v>
      </c>
      <c r="L37" s="181"/>
      <c r="M37" s="138"/>
      <c r="N37" s="13"/>
      <c r="O37" s="12"/>
      <c r="P37" s="13"/>
      <c r="Q37" s="208"/>
      <c r="R37" s="212"/>
      <c r="S37" s="212"/>
      <c r="T37" s="204"/>
      <c r="U37" s="14">
        <f>SUM(Table7[[#This Row],[payment2]]-Table7[[#This Row],[BALANCE TO PAY]])</f>
        <v>0</v>
      </c>
      <c r="V37" s="182"/>
      <c r="W37" s="187" t="s">
        <v>262</v>
      </c>
    </row>
    <row r="38" spans="1:23" x14ac:dyDescent="0.25">
      <c r="A38" s="128">
        <f>MONTH(Table8[[#This Row],[DATE]])</f>
        <v>2</v>
      </c>
      <c r="B38" s="140">
        <v>45338</v>
      </c>
      <c r="C38" t="s">
        <v>275</v>
      </c>
      <c r="D38" s="13" t="s">
        <v>199</v>
      </c>
      <c r="F38" s="175">
        <v>165</v>
      </c>
      <c r="L38" s="181"/>
      <c r="M38" s="138"/>
      <c r="N38" s="13"/>
      <c r="O38" s="12"/>
      <c r="P38" s="13"/>
      <c r="Q38" s="189"/>
      <c r="U38" s="14">
        <f>SUM(Table7[[#This Row],[payment2]]-Table7[[#This Row],[BALANCE TO PAY]])</f>
        <v>0</v>
      </c>
      <c r="V38" s="182"/>
      <c r="W38" s="182" t="s">
        <v>262</v>
      </c>
    </row>
    <row r="39" spans="1:23" ht="15.75" thickBot="1" x14ac:dyDescent="0.3">
      <c r="A39" s="128">
        <f>MONTH(Table8[[#This Row],[DATE]])</f>
        <v>2</v>
      </c>
      <c r="B39" s="140">
        <v>45338</v>
      </c>
      <c r="C39" t="s">
        <v>220</v>
      </c>
      <c r="D39" s="13" t="s">
        <v>222</v>
      </c>
      <c r="E39" s="138">
        <v>1751.75</v>
      </c>
      <c r="F39" s="174"/>
      <c r="G39" s="144" t="s">
        <v>154</v>
      </c>
      <c r="H39" s="144" t="s">
        <v>214</v>
      </c>
      <c r="I39" s="137" t="s">
        <v>101</v>
      </c>
      <c r="J39" s="137" t="s">
        <v>50</v>
      </c>
      <c r="L39" s="181"/>
      <c r="M39" s="138"/>
      <c r="N39" s="13"/>
      <c r="O39" s="12"/>
      <c r="P39" s="13"/>
      <c r="Q39" s="190"/>
      <c r="R39" s="213"/>
      <c r="S39" s="213"/>
      <c r="T39" s="200"/>
      <c r="U39" s="14">
        <f>SUM(Table7[[#This Row],[payment2]]-Table7[[#This Row],[BALANCE TO PAY]])</f>
        <v>0</v>
      </c>
      <c r="V39" s="182"/>
      <c r="W39" s="184" t="s">
        <v>262</v>
      </c>
    </row>
    <row r="40" spans="1:23" ht="15.75" thickBot="1" x14ac:dyDescent="0.3">
      <c r="A40" s="128">
        <f>MONTH(Table8[[#This Row],[DATE]])</f>
        <v>2</v>
      </c>
      <c r="B40" s="140">
        <v>45338</v>
      </c>
      <c r="C40" t="s">
        <v>276</v>
      </c>
      <c r="D40" s="13" t="s">
        <v>205</v>
      </c>
      <c r="E40" s="138">
        <v>583</v>
      </c>
      <c r="F40" s="175"/>
      <c r="G40" s="143">
        <v>9404</v>
      </c>
      <c r="H40" t="s">
        <v>215</v>
      </c>
      <c r="I40" s="139">
        <v>45324</v>
      </c>
      <c r="J40" s="13">
        <f>MONTH(I40)</f>
        <v>2</v>
      </c>
      <c r="L40" s="181"/>
      <c r="M40" s="138"/>
      <c r="N40" s="13"/>
      <c r="O40" s="12"/>
      <c r="P40" s="13"/>
      <c r="Q40" s="208"/>
      <c r="R40" s="212"/>
      <c r="S40" s="212"/>
      <c r="T40" s="204"/>
      <c r="U40" s="14">
        <f>SUM(Table7[[#This Row],[payment2]]-Table7[[#This Row],[BALANCE TO PAY]])</f>
        <v>0</v>
      </c>
      <c r="V40" s="182"/>
      <c r="W40" s="209" t="s">
        <v>263</v>
      </c>
    </row>
    <row r="41" spans="1:23" x14ac:dyDescent="0.25">
      <c r="A41" s="128">
        <f>MONTH(Table8[[#This Row],[DATE]])</f>
        <v>2</v>
      </c>
      <c r="B41" s="140">
        <v>45338</v>
      </c>
      <c r="C41" t="s">
        <v>283</v>
      </c>
      <c r="D41" s="13" t="s">
        <v>204</v>
      </c>
      <c r="F41" s="174">
        <v>15</v>
      </c>
      <c r="G41" s="143">
        <v>100</v>
      </c>
      <c r="H41" t="s">
        <v>203</v>
      </c>
      <c r="I41" s="139">
        <v>45325</v>
      </c>
      <c r="J41" s="13">
        <f t="shared" ref="J41:J62" si="3">MONTH(I41)</f>
        <v>2</v>
      </c>
      <c r="L41" s="181"/>
      <c r="M41" s="138"/>
      <c r="N41" s="13"/>
      <c r="O41" s="12"/>
      <c r="P41" s="13"/>
      <c r="Q41" s="189"/>
      <c r="U41" s="14">
        <f>SUM(Table7[[#This Row],[payment2]]-Table7[[#This Row],[BALANCE TO PAY]])</f>
        <v>0</v>
      </c>
      <c r="V41" s="182"/>
      <c r="W41" s="182" t="s">
        <v>263</v>
      </c>
    </row>
    <row r="42" spans="1:23" ht="15.75" thickBot="1" x14ac:dyDescent="0.3">
      <c r="A42" s="128">
        <f>MONTH(Table8[[#This Row],[DATE]])</f>
        <v>2</v>
      </c>
      <c r="B42" s="140">
        <v>45338</v>
      </c>
      <c r="C42" t="s">
        <v>284</v>
      </c>
      <c r="D42" s="13" t="s">
        <v>199</v>
      </c>
      <c r="F42" s="175"/>
      <c r="G42" s="143">
        <v>10062.68</v>
      </c>
      <c r="H42" t="s">
        <v>215</v>
      </c>
      <c r="I42" s="156">
        <v>45338</v>
      </c>
      <c r="J42" s="13">
        <f t="shared" si="3"/>
        <v>2</v>
      </c>
      <c r="L42" s="256"/>
      <c r="M42" s="191"/>
      <c r="N42" s="183"/>
      <c r="O42" s="200"/>
      <c r="P42" s="13"/>
      <c r="Q42" s="190"/>
      <c r="R42" s="213"/>
      <c r="S42" s="213"/>
      <c r="T42" s="200"/>
      <c r="U42" s="14">
        <f>SUM(Table7[[#This Row],[payment2]]-Table7[[#This Row],[BALANCE TO PAY]])</f>
        <v>0</v>
      </c>
      <c r="V42" s="182"/>
      <c r="W42" s="184" t="s">
        <v>263</v>
      </c>
    </row>
    <row r="43" spans="1:23" x14ac:dyDescent="0.25">
      <c r="A43" s="128">
        <f>MONTH(Table8[[#This Row],[DATE]])</f>
        <v>1</v>
      </c>
      <c r="F43" s="174"/>
      <c r="G43" s="143">
        <v>200</v>
      </c>
      <c r="H43" t="s">
        <v>203</v>
      </c>
      <c r="I43" s="156">
        <v>45326</v>
      </c>
      <c r="J43" s="13">
        <f t="shared" si="3"/>
        <v>2</v>
      </c>
      <c r="L43" s="260"/>
      <c r="M43" s="138"/>
      <c r="N43" s="13"/>
      <c r="O43" s="12"/>
      <c r="P43" s="185"/>
    </row>
    <row r="44" spans="1:23" x14ac:dyDescent="0.25">
      <c r="A44" s="128">
        <f>MONTH(Table8[[#This Row],[DATE]])</f>
        <v>1</v>
      </c>
      <c r="F44" s="175"/>
      <c r="G44" s="143">
        <v>50</v>
      </c>
      <c r="H44" t="s">
        <v>221</v>
      </c>
      <c r="I44" s="156">
        <v>45330</v>
      </c>
      <c r="J44" s="13">
        <f t="shared" si="3"/>
        <v>2</v>
      </c>
      <c r="K44" s="254"/>
      <c r="L44" s="254"/>
      <c r="N44" s="13"/>
    </row>
    <row r="45" spans="1:23" x14ac:dyDescent="0.25">
      <c r="A45" s="128">
        <f>MONTH(Table8[[#This Row],[DATE]])</f>
        <v>1</v>
      </c>
      <c r="F45" s="174"/>
      <c r="G45" s="143">
        <v>200</v>
      </c>
      <c r="H45" t="s">
        <v>203</v>
      </c>
      <c r="I45" s="156">
        <v>45331</v>
      </c>
      <c r="J45" s="13">
        <f t="shared" si="3"/>
        <v>2</v>
      </c>
      <c r="N45" s="13"/>
    </row>
    <row r="46" spans="1:23" ht="15.75" thickBot="1" x14ac:dyDescent="0.3">
      <c r="A46" s="128">
        <f>MONTH(Table8[[#This Row],[DATE]])</f>
        <v>1</v>
      </c>
      <c r="F46" s="175"/>
      <c r="G46" s="143">
        <v>300</v>
      </c>
      <c r="H46" t="s">
        <v>203</v>
      </c>
      <c r="I46" s="156">
        <v>45334</v>
      </c>
      <c r="J46" s="13">
        <f t="shared" si="3"/>
        <v>2</v>
      </c>
      <c r="N46" s="13"/>
    </row>
    <row r="47" spans="1:23" ht="30" x14ac:dyDescent="0.25">
      <c r="A47" s="128">
        <f>MONTH(Table8[[#This Row],[DATE]])</f>
        <v>1</v>
      </c>
      <c r="F47" s="174"/>
      <c r="G47" s="158">
        <v>100</v>
      </c>
      <c r="H47" t="s">
        <v>221</v>
      </c>
      <c r="I47" s="156">
        <v>45334</v>
      </c>
      <c r="J47" s="13">
        <f t="shared" si="3"/>
        <v>2</v>
      </c>
      <c r="L47" s="257" t="s">
        <v>278</v>
      </c>
      <c r="M47" s="258" t="s">
        <v>198</v>
      </c>
      <c r="N47" s="258" t="s">
        <v>101</v>
      </c>
    </row>
    <row r="48" spans="1:23" x14ac:dyDescent="0.25">
      <c r="A48" s="128">
        <f>MONTH(Table8[[#This Row],[DATE]])</f>
        <v>1</v>
      </c>
      <c r="F48" s="175"/>
      <c r="G48" s="158">
        <v>-32</v>
      </c>
      <c r="H48" t="s">
        <v>6</v>
      </c>
      <c r="I48" s="156">
        <v>45323</v>
      </c>
      <c r="J48" s="13">
        <f t="shared" si="3"/>
        <v>2</v>
      </c>
      <c r="L48" s="181">
        <v>3141</v>
      </c>
      <c r="M48" s="182" t="s">
        <v>153</v>
      </c>
      <c r="N48" s="259">
        <v>45339</v>
      </c>
    </row>
    <row r="49" spans="1:14" x14ac:dyDescent="0.25">
      <c r="A49" s="128">
        <f>MONTH(Table8[[#This Row],[DATE]])</f>
        <v>1</v>
      </c>
      <c r="F49" s="174"/>
      <c r="G49" s="158">
        <v>100</v>
      </c>
      <c r="H49" t="s">
        <v>216</v>
      </c>
      <c r="I49" s="156">
        <v>45334</v>
      </c>
      <c r="J49" s="13">
        <f t="shared" si="3"/>
        <v>2</v>
      </c>
      <c r="L49" s="181">
        <v>3477</v>
      </c>
      <c r="M49" s="182" t="s">
        <v>282</v>
      </c>
      <c r="N49" s="259">
        <v>45339</v>
      </c>
    </row>
    <row r="50" spans="1:14" x14ac:dyDescent="0.25">
      <c r="A50" s="128">
        <f>MONTH(Table8[[#This Row],[DATE]])</f>
        <v>1</v>
      </c>
      <c r="F50" s="175"/>
      <c r="G50" s="158">
        <v>3774</v>
      </c>
      <c r="H50" t="s">
        <v>221</v>
      </c>
      <c r="I50" s="156">
        <v>45338</v>
      </c>
      <c r="J50" s="13">
        <f t="shared" si="3"/>
        <v>2</v>
      </c>
      <c r="L50" s="181"/>
      <c r="M50" s="182"/>
      <c r="N50" s="182"/>
    </row>
    <row r="51" spans="1:14" x14ac:dyDescent="0.25">
      <c r="A51" s="128">
        <f>MONTH(Table8[[#This Row],[DATE]])</f>
        <v>1</v>
      </c>
      <c r="F51" s="174"/>
      <c r="G51" s="158"/>
      <c r="H51"/>
      <c r="I51" s="155"/>
      <c r="J51" s="13">
        <f t="shared" si="3"/>
        <v>1</v>
      </c>
      <c r="L51" s="181"/>
      <c r="M51" s="182"/>
      <c r="N51" s="182"/>
    </row>
    <row r="52" spans="1:14" x14ac:dyDescent="0.25">
      <c r="A52" s="128">
        <f>MONTH(Table8[[#This Row],[DATE]])</f>
        <v>1</v>
      </c>
      <c r="F52" s="175"/>
      <c r="G52" s="158"/>
      <c r="H52"/>
      <c r="I52" s="155"/>
      <c r="J52" s="13">
        <f t="shared" si="3"/>
        <v>1</v>
      </c>
      <c r="L52" s="181"/>
      <c r="M52" s="182"/>
      <c r="N52" s="182"/>
    </row>
    <row r="53" spans="1:14" x14ac:dyDescent="0.25">
      <c r="A53" s="128">
        <f>MONTH(Table8[[#This Row],[DATE]])</f>
        <v>1</v>
      </c>
      <c r="F53" s="174"/>
      <c r="G53" s="158"/>
      <c r="H53"/>
      <c r="I53" s="155"/>
      <c r="J53" s="13">
        <f t="shared" si="3"/>
        <v>1</v>
      </c>
      <c r="L53" s="181"/>
      <c r="M53" s="182"/>
      <c r="N53" s="182"/>
    </row>
    <row r="54" spans="1:14" x14ac:dyDescent="0.25">
      <c r="A54" s="128">
        <f>MONTH(Table8[[#This Row],[DATE]])</f>
        <v>1</v>
      </c>
      <c r="F54" s="175"/>
      <c r="G54" s="158"/>
      <c r="H54"/>
      <c r="I54" s="155"/>
      <c r="J54" s="13">
        <f t="shared" si="3"/>
        <v>1</v>
      </c>
      <c r="L54" s="181"/>
      <c r="M54" s="182"/>
      <c r="N54" s="182"/>
    </row>
    <row r="55" spans="1:14" x14ac:dyDescent="0.25">
      <c r="A55" s="128">
        <f>MONTH(Table8[[#This Row],[DATE]])</f>
        <v>1</v>
      </c>
      <c r="F55" s="174"/>
      <c r="G55" s="158"/>
      <c r="H55"/>
      <c r="I55" s="155"/>
      <c r="J55" s="13">
        <f t="shared" si="3"/>
        <v>1</v>
      </c>
      <c r="L55" s="181"/>
      <c r="M55" s="182"/>
      <c r="N55" s="182"/>
    </row>
    <row r="56" spans="1:14" x14ac:dyDescent="0.25">
      <c r="A56" s="128">
        <f>MONTH(Table8[[#This Row],[DATE]])</f>
        <v>1</v>
      </c>
      <c r="F56" s="175"/>
      <c r="G56" s="158"/>
      <c r="H56"/>
      <c r="I56" s="155"/>
      <c r="J56" s="13">
        <f t="shared" si="3"/>
        <v>1</v>
      </c>
      <c r="L56" s="181"/>
      <c r="M56" s="182"/>
      <c r="N56" s="182"/>
    </row>
    <row r="57" spans="1:14" x14ac:dyDescent="0.25">
      <c r="A57" s="128">
        <f>MONTH(Table8[[#This Row],[DATE]])</f>
        <v>1</v>
      </c>
      <c r="F57" s="174"/>
      <c r="G57" s="158"/>
      <c r="H57"/>
      <c r="I57" s="155"/>
      <c r="J57" s="13">
        <f t="shared" si="3"/>
        <v>1</v>
      </c>
      <c r="L57" s="181"/>
      <c r="M57" s="182"/>
      <c r="N57" s="182"/>
    </row>
    <row r="58" spans="1:14" x14ac:dyDescent="0.25">
      <c r="A58" s="128">
        <f>MONTH(Table8[[#This Row],[DATE]])</f>
        <v>1</v>
      </c>
      <c r="F58" s="175"/>
      <c r="G58" s="158"/>
      <c r="H58"/>
      <c r="I58" s="155"/>
      <c r="J58" s="13">
        <f t="shared" si="3"/>
        <v>1</v>
      </c>
      <c r="L58" s="181"/>
      <c r="M58" s="182"/>
      <c r="N58" s="182"/>
    </row>
    <row r="59" spans="1:14" x14ac:dyDescent="0.25">
      <c r="A59" s="128">
        <f>MONTH(Table8[[#This Row],[DATE]])</f>
        <v>1</v>
      </c>
      <c r="F59" s="174"/>
      <c r="G59" s="158"/>
      <c r="H59"/>
      <c r="I59" s="155"/>
      <c r="J59" s="13">
        <f t="shared" si="3"/>
        <v>1</v>
      </c>
      <c r="L59" s="181"/>
      <c r="M59" s="182"/>
      <c r="N59" s="182"/>
    </row>
    <row r="60" spans="1:14" ht="15.75" thickBot="1" x14ac:dyDescent="0.3">
      <c r="A60" s="128">
        <f>MONTH(Table8[[#This Row],[DATE]])</f>
        <v>1</v>
      </c>
      <c r="F60" s="175"/>
      <c r="G60" s="158"/>
      <c r="H60"/>
      <c r="I60" s="155"/>
      <c r="J60" s="13">
        <f t="shared" si="3"/>
        <v>1</v>
      </c>
      <c r="L60" s="264">
        <f>SUM(L48:L59)</f>
        <v>6618</v>
      </c>
      <c r="M60" s="265" t="s">
        <v>281</v>
      </c>
      <c r="N60" s="184"/>
    </row>
    <row r="61" spans="1:14" x14ac:dyDescent="0.25">
      <c r="A61" s="128">
        <f>MONTH(Table8[[#This Row],[DATE]])</f>
        <v>1</v>
      </c>
      <c r="F61" s="174"/>
      <c r="G61" s="158"/>
      <c r="H61"/>
      <c r="I61" s="155"/>
      <c r="J61" s="13">
        <f t="shared" si="3"/>
        <v>1</v>
      </c>
      <c r="L61" s="13">
        <v>6718</v>
      </c>
      <c r="N61" s="13"/>
    </row>
    <row r="62" spans="1:14" x14ac:dyDescent="0.25">
      <c r="A62" s="128">
        <f>MONTH(Table8[[#This Row],[DATE]])</f>
        <v>1</v>
      </c>
      <c r="F62" s="175"/>
      <c r="G62" s="158"/>
      <c r="H62"/>
      <c r="I62" s="155"/>
      <c r="J62" s="13">
        <f t="shared" si="3"/>
        <v>1</v>
      </c>
      <c r="N62" s="13"/>
    </row>
    <row r="63" spans="1:14" x14ac:dyDescent="0.25">
      <c r="A63" s="128">
        <f>MONTH(Table8[[#This Row],[DATE]])</f>
        <v>1</v>
      </c>
      <c r="F63" s="174"/>
      <c r="N63" s="13"/>
    </row>
    <row r="64" spans="1:14" x14ac:dyDescent="0.25">
      <c r="A64" s="128">
        <f>MONTH(Table8[[#This Row],[DATE]])</f>
        <v>1</v>
      </c>
      <c r="F64" s="175"/>
      <c r="N64" s="13"/>
    </row>
    <row r="65" spans="1:14" x14ac:dyDescent="0.25">
      <c r="A65" s="128">
        <f>MONTH(Table8[[#This Row],[DATE]])</f>
        <v>1</v>
      </c>
      <c r="F65" s="174"/>
      <c r="N65" s="13"/>
    </row>
    <row r="66" spans="1:14" x14ac:dyDescent="0.25">
      <c r="A66" s="128">
        <f>MONTH(Table8[[#This Row],[DATE]])</f>
        <v>1</v>
      </c>
      <c r="F66" s="175"/>
      <c r="N66" s="13"/>
    </row>
    <row r="67" spans="1:14" x14ac:dyDescent="0.25">
      <c r="A67" s="128">
        <f>MONTH(Table8[[#This Row],[DATE]])</f>
        <v>1</v>
      </c>
      <c r="F67" s="174"/>
      <c r="N67" s="13"/>
    </row>
    <row r="68" spans="1:14" x14ac:dyDescent="0.25">
      <c r="A68" s="128">
        <f>MONTH(Table8[[#This Row],[DATE]])</f>
        <v>1</v>
      </c>
      <c r="F68" s="175"/>
      <c r="N68" s="13"/>
    </row>
    <row r="69" spans="1:14" x14ac:dyDescent="0.25">
      <c r="A69" s="128">
        <f>MONTH(Table8[[#This Row],[DATE]])</f>
        <v>1</v>
      </c>
      <c r="F69" s="174"/>
      <c r="N69" s="13"/>
    </row>
    <row r="70" spans="1:14" x14ac:dyDescent="0.25">
      <c r="F70" s="13"/>
      <c r="N70" s="13"/>
    </row>
    <row r="71" spans="1:14" x14ac:dyDescent="0.25">
      <c r="A71" s="13"/>
      <c r="F71" s="13"/>
      <c r="N71" s="13"/>
    </row>
    <row r="72" spans="1:14" x14ac:dyDescent="0.25">
      <c r="A72" s="13"/>
      <c r="F72" s="13"/>
      <c r="N72" s="13"/>
    </row>
    <row r="73" spans="1:14" x14ac:dyDescent="0.25">
      <c r="A73" s="13"/>
      <c r="F73" s="13"/>
      <c r="N73" s="13"/>
    </row>
    <row r="74" spans="1:14" x14ac:dyDescent="0.25">
      <c r="A74" s="13"/>
      <c r="F74" s="13"/>
      <c r="N74" s="13"/>
    </row>
    <row r="75" spans="1:14" x14ac:dyDescent="0.25">
      <c r="A75" s="13"/>
      <c r="F75" s="13"/>
      <c r="N75" s="13"/>
    </row>
    <row r="76" spans="1:14" x14ac:dyDescent="0.25">
      <c r="A76" s="13"/>
      <c r="F76" s="13"/>
      <c r="N76" s="13"/>
    </row>
    <row r="77" spans="1:14" x14ac:dyDescent="0.25">
      <c r="A77" s="13"/>
      <c r="F77" s="13"/>
      <c r="N77" s="13"/>
    </row>
    <row r="78" spans="1:14" x14ac:dyDescent="0.25">
      <c r="A78" s="13"/>
      <c r="F78" s="13"/>
      <c r="N78" s="13"/>
    </row>
    <row r="79" spans="1:14" x14ac:dyDescent="0.25">
      <c r="A79" s="13"/>
      <c r="F79" s="13"/>
      <c r="N79" s="13"/>
    </row>
    <row r="80" spans="1:14" x14ac:dyDescent="0.25">
      <c r="A80" s="13"/>
      <c r="F80" s="13"/>
      <c r="N80" s="13"/>
    </row>
    <row r="81" spans="1:14" x14ac:dyDescent="0.25">
      <c r="A81" s="13"/>
      <c r="F81" s="13"/>
      <c r="N81" s="13"/>
    </row>
    <row r="82" spans="1:14" x14ac:dyDescent="0.25">
      <c r="A82" s="13"/>
      <c r="F82" s="13"/>
      <c r="N82" s="13"/>
    </row>
    <row r="83" spans="1:14" x14ac:dyDescent="0.25">
      <c r="A83" s="13"/>
      <c r="F83" s="13"/>
      <c r="N83" s="13"/>
    </row>
    <row r="84" spans="1:14" x14ac:dyDescent="0.25">
      <c r="A84" s="13"/>
      <c r="F84" s="13"/>
      <c r="N84" s="13"/>
    </row>
    <row r="85" spans="1:14" x14ac:dyDescent="0.25">
      <c r="A85" s="13"/>
      <c r="F85" s="13"/>
      <c r="N85" s="13"/>
    </row>
    <row r="86" spans="1:14" x14ac:dyDescent="0.25">
      <c r="A86" s="13"/>
      <c r="F86" s="13"/>
      <c r="N86" s="13"/>
    </row>
    <row r="87" spans="1:14" x14ac:dyDescent="0.25">
      <c r="A87" s="13"/>
      <c r="F87" s="13"/>
      <c r="N87" s="13"/>
    </row>
    <row r="88" spans="1:14" x14ac:dyDescent="0.25">
      <c r="A88" s="13"/>
      <c r="F88" s="13"/>
      <c r="N88" s="13"/>
    </row>
    <row r="89" spans="1:14" x14ac:dyDescent="0.25">
      <c r="A89" s="13"/>
      <c r="F89" s="13"/>
      <c r="N89" s="13"/>
    </row>
    <row r="90" spans="1:14" x14ac:dyDescent="0.25">
      <c r="A90" s="13"/>
      <c r="F90" s="13"/>
      <c r="N90" s="13"/>
    </row>
    <row r="91" spans="1:14" x14ac:dyDescent="0.25">
      <c r="A91" s="13"/>
      <c r="F91" s="13"/>
      <c r="N91" s="13"/>
    </row>
    <row r="92" spans="1:14" x14ac:dyDescent="0.25">
      <c r="A92" s="13"/>
      <c r="F92" s="13"/>
      <c r="N92" s="13"/>
    </row>
    <row r="93" spans="1:14" x14ac:dyDescent="0.25">
      <c r="A93" s="13"/>
      <c r="F93" s="13"/>
      <c r="N93" s="13"/>
    </row>
    <row r="94" spans="1:14" x14ac:dyDescent="0.25">
      <c r="A94" s="13"/>
      <c r="F94" s="13"/>
      <c r="N94" s="13"/>
    </row>
    <row r="95" spans="1:14" x14ac:dyDescent="0.25">
      <c r="A95" s="13"/>
      <c r="F95" s="13"/>
      <c r="N95" s="13"/>
    </row>
    <row r="96" spans="1:14" x14ac:dyDescent="0.25">
      <c r="A96" s="13"/>
      <c r="F96" s="13"/>
      <c r="N96" s="13"/>
    </row>
    <row r="97" spans="1:14" x14ac:dyDescent="0.25">
      <c r="A97" s="13"/>
      <c r="F97" s="13"/>
      <c r="N97" s="13"/>
    </row>
    <row r="98" spans="1:14" x14ac:dyDescent="0.25">
      <c r="A98" s="13"/>
      <c r="F98" s="13"/>
      <c r="N98" s="13"/>
    </row>
    <row r="99" spans="1:14" x14ac:dyDescent="0.25">
      <c r="A99" s="13"/>
      <c r="F99" s="13"/>
      <c r="N99" s="13"/>
    </row>
    <row r="100" spans="1:14" x14ac:dyDescent="0.25">
      <c r="A100" s="13"/>
      <c r="F100" s="13"/>
      <c r="N100" s="13"/>
    </row>
    <row r="101" spans="1:14" x14ac:dyDescent="0.25">
      <c r="A101" s="13"/>
      <c r="F101" s="13"/>
      <c r="N101" s="13"/>
    </row>
    <row r="102" spans="1:14" x14ac:dyDescent="0.25">
      <c r="A102" s="13"/>
      <c r="F102" s="13"/>
      <c r="N102" s="13"/>
    </row>
    <row r="103" spans="1:14" x14ac:dyDescent="0.25">
      <c r="A103" s="13"/>
      <c r="F103" s="13"/>
      <c r="N103" s="13"/>
    </row>
    <row r="104" spans="1:14" x14ac:dyDescent="0.25">
      <c r="A104" s="13"/>
      <c r="F104" s="13"/>
      <c r="N104" s="13"/>
    </row>
    <row r="105" spans="1:14" x14ac:dyDescent="0.25">
      <c r="A105" s="13"/>
      <c r="F105" s="13"/>
      <c r="N105" s="13"/>
    </row>
    <row r="106" spans="1:14" x14ac:dyDescent="0.25">
      <c r="A106" s="13"/>
      <c r="F106" s="13"/>
      <c r="N106" s="13"/>
    </row>
    <row r="107" spans="1:14" x14ac:dyDescent="0.25">
      <c r="A107" s="13"/>
      <c r="F107" s="13"/>
      <c r="N107" s="13"/>
    </row>
    <row r="108" spans="1:14" x14ac:dyDescent="0.25">
      <c r="A108" s="13"/>
      <c r="F108" s="13"/>
      <c r="N108" s="13"/>
    </row>
    <row r="109" spans="1:14" x14ac:dyDescent="0.25">
      <c r="A109" s="13"/>
      <c r="F109" s="13"/>
      <c r="N109" s="13"/>
    </row>
    <row r="110" spans="1:14" x14ac:dyDescent="0.25">
      <c r="A110" s="13"/>
      <c r="F110" s="13"/>
      <c r="N110" s="13"/>
    </row>
    <row r="111" spans="1:14" x14ac:dyDescent="0.25">
      <c r="A111" s="13"/>
      <c r="F111" s="13"/>
      <c r="N111" s="13"/>
    </row>
    <row r="112" spans="1:14" x14ac:dyDescent="0.25">
      <c r="A112" s="13"/>
      <c r="F112" s="13"/>
      <c r="N112" s="13"/>
    </row>
    <row r="113" spans="1:14" x14ac:dyDescent="0.25">
      <c r="A113" s="13"/>
      <c r="F113" s="13"/>
      <c r="N113" s="13"/>
    </row>
    <row r="114" spans="1:14" x14ac:dyDescent="0.25">
      <c r="A114" s="13"/>
      <c r="F114" s="13"/>
      <c r="N114" s="13"/>
    </row>
    <row r="115" spans="1:14" x14ac:dyDescent="0.25">
      <c r="A115" s="13"/>
      <c r="F115" s="13"/>
      <c r="N115" s="13"/>
    </row>
    <row r="116" spans="1:14" x14ac:dyDescent="0.25">
      <c r="A116" s="13"/>
      <c r="F116" s="13"/>
      <c r="N116" s="13"/>
    </row>
    <row r="117" spans="1:14" x14ac:dyDescent="0.25">
      <c r="A117" s="13"/>
      <c r="F117" s="13"/>
      <c r="N117" s="13"/>
    </row>
    <row r="118" spans="1:14" x14ac:dyDescent="0.25">
      <c r="A118" s="13"/>
      <c r="F118" s="13"/>
      <c r="N118" s="13"/>
    </row>
    <row r="119" spans="1:14" x14ac:dyDescent="0.25">
      <c r="A119" s="13"/>
      <c r="F119" s="13"/>
      <c r="N119" s="13"/>
    </row>
    <row r="120" spans="1:14" x14ac:dyDescent="0.25">
      <c r="A120" s="13"/>
      <c r="F120" s="13"/>
      <c r="N120" s="13"/>
    </row>
    <row r="121" spans="1:14" x14ac:dyDescent="0.25">
      <c r="A121" s="13"/>
      <c r="F121" s="13"/>
      <c r="N121" s="13"/>
    </row>
    <row r="122" spans="1:14" x14ac:dyDescent="0.25">
      <c r="A122" s="13"/>
      <c r="F122" s="13"/>
      <c r="N122" s="13"/>
    </row>
    <row r="123" spans="1:14" x14ac:dyDescent="0.25">
      <c r="A123" s="13"/>
      <c r="F123" s="13"/>
      <c r="N123" s="13"/>
    </row>
    <row r="124" spans="1:14" x14ac:dyDescent="0.25">
      <c r="A124" s="13"/>
      <c r="F124" s="13"/>
      <c r="N124" s="13"/>
    </row>
    <row r="125" spans="1:14" x14ac:dyDescent="0.25">
      <c r="A125" s="13"/>
      <c r="F125" s="13"/>
      <c r="N125" s="13"/>
    </row>
    <row r="126" spans="1:14" x14ac:dyDescent="0.25">
      <c r="A126" s="13"/>
      <c r="F126" s="13"/>
      <c r="N126" s="13"/>
    </row>
    <row r="127" spans="1:14" x14ac:dyDescent="0.25">
      <c r="A127" s="13"/>
      <c r="F127" s="13"/>
      <c r="N127" s="13"/>
    </row>
    <row r="128" spans="1:14" x14ac:dyDescent="0.25">
      <c r="A128" s="13"/>
      <c r="F128" s="13"/>
      <c r="N128" s="13"/>
    </row>
    <row r="129" spans="1:14" x14ac:dyDescent="0.25">
      <c r="A129" s="13"/>
      <c r="F129" s="13"/>
      <c r="N129" s="13"/>
    </row>
    <row r="130" spans="1:14" x14ac:dyDescent="0.25">
      <c r="A130" s="13"/>
      <c r="F130" s="13"/>
      <c r="N130" s="13"/>
    </row>
    <row r="131" spans="1:14" x14ac:dyDescent="0.25">
      <c r="A131" s="13"/>
      <c r="F131" s="13"/>
      <c r="N131" s="13"/>
    </row>
    <row r="132" spans="1:14" x14ac:dyDescent="0.25">
      <c r="A132" s="13"/>
      <c r="F132" s="13"/>
      <c r="N132" s="13"/>
    </row>
    <row r="133" spans="1:14" x14ac:dyDescent="0.25">
      <c r="A133" s="13"/>
      <c r="F133" s="13"/>
      <c r="N133" s="13"/>
    </row>
    <row r="134" spans="1:14" x14ac:dyDescent="0.25">
      <c r="A134" s="13"/>
      <c r="F134" s="13"/>
      <c r="N134" s="13"/>
    </row>
    <row r="135" spans="1:14" x14ac:dyDescent="0.25">
      <c r="A135" s="13"/>
      <c r="F135" s="13"/>
      <c r="N135" s="13"/>
    </row>
    <row r="136" spans="1:14" x14ac:dyDescent="0.25">
      <c r="A136" s="13"/>
      <c r="F136" s="13"/>
      <c r="N136" s="13"/>
    </row>
    <row r="137" spans="1:14" x14ac:dyDescent="0.25">
      <c r="A137" s="13"/>
      <c r="F137" s="13"/>
      <c r="N137" s="13"/>
    </row>
    <row r="138" spans="1:14" x14ac:dyDescent="0.25">
      <c r="A138" s="13"/>
      <c r="F138" s="13"/>
      <c r="N138" s="13"/>
    </row>
    <row r="139" spans="1:14" x14ac:dyDescent="0.25">
      <c r="A139" s="13"/>
      <c r="F139" s="13"/>
      <c r="N139" s="13"/>
    </row>
    <row r="140" spans="1:14" x14ac:dyDescent="0.25">
      <c r="A140" s="13"/>
      <c r="F140" s="13"/>
      <c r="N140" s="13"/>
    </row>
    <row r="141" spans="1:14" x14ac:dyDescent="0.25">
      <c r="A141" s="13"/>
      <c r="F141" s="13"/>
      <c r="N141" s="13"/>
    </row>
    <row r="142" spans="1:14" x14ac:dyDescent="0.25">
      <c r="A142" s="13"/>
      <c r="F142" s="13"/>
      <c r="N142" s="13"/>
    </row>
    <row r="143" spans="1:14" x14ac:dyDescent="0.25">
      <c r="A143" s="13"/>
      <c r="F143" s="13"/>
      <c r="N143" s="13"/>
    </row>
    <row r="144" spans="1:14" x14ac:dyDescent="0.25">
      <c r="A144" s="13"/>
      <c r="F144" s="13"/>
      <c r="N144" s="13"/>
    </row>
    <row r="145" spans="1:14" x14ac:dyDescent="0.25">
      <c r="A145" s="13"/>
      <c r="F145" s="13"/>
      <c r="N145" s="13"/>
    </row>
    <row r="146" spans="1:14" x14ac:dyDescent="0.25">
      <c r="A146" s="13"/>
      <c r="F146" s="13"/>
      <c r="N146" s="13"/>
    </row>
    <row r="147" spans="1:14" x14ac:dyDescent="0.25">
      <c r="A147" s="13"/>
      <c r="F147" s="13"/>
      <c r="N147" s="13"/>
    </row>
    <row r="148" spans="1:14" x14ac:dyDescent="0.25">
      <c r="A148" s="13"/>
      <c r="F148" s="13"/>
      <c r="N148" s="13"/>
    </row>
    <row r="149" spans="1:14" x14ac:dyDescent="0.25">
      <c r="A149" s="13"/>
      <c r="F149" s="13"/>
      <c r="N149" s="13"/>
    </row>
    <row r="150" spans="1:14" x14ac:dyDescent="0.25">
      <c r="A150" s="13"/>
      <c r="F150" s="13"/>
      <c r="N150" s="13"/>
    </row>
    <row r="151" spans="1:14" x14ac:dyDescent="0.25">
      <c r="A151" s="13"/>
      <c r="F151" s="13"/>
      <c r="N151" s="13"/>
    </row>
    <row r="152" spans="1:14" x14ac:dyDescent="0.25">
      <c r="A152" s="13"/>
      <c r="F152" s="13"/>
      <c r="N152" s="13"/>
    </row>
    <row r="153" spans="1:14" x14ac:dyDescent="0.25">
      <c r="A153" s="13"/>
      <c r="F153" s="13"/>
      <c r="N153" s="13"/>
    </row>
    <row r="154" spans="1:14" x14ac:dyDescent="0.25">
      <c r="A154" s="13"/>
      <c r="F154" s="13"/>
      <c r="N154" s="13"/>
    </row>
    <row r="155" spans="1:14" x14ac:dyDescent="0.25">
      <c r="A155" s="13"/>
      <c r="F155" s="13"/>
      <c r="N155" s="13"/>
    </row>
    <row r="156" spans="1:14" x14ac:dyDescent="0.25">
      <c r="A156" s="13"/>
      <c r="F156" s="13"/>
      <c r="N156" s="13"/>
    </row>
    <row r="157" spans="1:14" x14ac:dyDescent="0.25">
      <c r="A157" s="13"/>
      <c r="F157" s="13"/>
      <c r="N157" s="13"/>
    </row>
    <row r="158" spans="1:14" x14ac:dyDescent="0.25">
      <c r="A158" s="13"/>
      <c r="F158" s="13"/>
      <c r="N158" s="13"/>
    </row>
    <row r="159" spans="1:14" x14ac:dyDescent="0.25">
      <c r="A159" s="13"/>
      <c r="F159" s="13"/>
      <c r="N159" s="13"/>
    </row>
    <row r="160" spans="1:14" x14ac:dyDescent="0.25">
      <c r="A160" s="13"/>
      <c r="F160" s="13"/>
      <c r="N160" s="13"/>
    </row>
    <row r="161" spans="1:14" x14ac:dyDescent="0.25">
      <c r="A161" s="13"/>
      <c r="F161" s="13"/>
      <c r="N161" s="13"/>
    </row>
    <row r="162" spans="1:14" x14ac:dyDescent="0.25">
      <c r="A162" s="13"/>
      <c r="F162" s="13"/>
      <c r="N162" s="13"/>
    </row>
    <row r="163" spans="1:14" x14ac:dyDescent="0.25">
      <c r="A163" s="13"/>
      <c r="F163" s="13"/>
      <c r="N163" s="13"/>
    </row>
    <row r="164" spans="1:14" x14ac:dyDescent="0.25">
      <c r="A164" s="13"/>
      <c r="F164" s="13"/>
      <c r="N164" s="13"/>
    </row>
    <row r="165" spans="1:14" x14ac:dyDescent="0.25">
      <c r="A165" s="13"/>
      <c r="F165" s="13"/>
      <c r="N165" s="13"/>
    </row>
    <row r="166" spans="1:14" x14ac:dyDescent="0.25">
      <c r="A166" s="13"/>
      <c r="F166" s="13"/>
      <c r="N166" s="13"/>
    </row>
    <row r="167" spans="1:14" x14ac:dyDescent="0.25">
      <c r="A167" s="13"/>
      <c r="F167" s="13"/>
      <c r="N167" s="13"/>
    </row>
    <row r="168" spans="1:14" x14ac:dyDescent="0.25">
      <c r="A168" s="13"/>
      <c r="F168" s="13"/>
      <c r="N168" s="13"/>
    </row>
    <row r="169" spans="1:14" x14ac:dyDescent="0.25">
      <c r="A169" s="13"/>
      <c r="F169" s="13"/>
      <c r="N169" s="13"/>
    </row>
    <row r="170" spans="1:14" x14ac:dyDescent="0.25">
      <c r="A170" s="13"/>
      <c r="F170" s="13"/>
      <c r="N170" s="13"/>
    </row>
    <row r="171" spans="1:14" x14ac:dyDescent="0.25">
      <c r="A171" s="13"/>
      <c r="F171" s="13"/>
      <c r="N171" s="13"/>
    </row>
    <row r="172" spans="1:14" x14ac:dyDescent="0.25">
      <c r="A172" s="13"/>
      <c r="F172" s="13"/>
      <c r="N172" s="13"/>
    </row>
    <row r="173" spans="1:14" x14ac:dyDescent="0.25">
      <c r="A173" s="13"/>
      <c r="F173" s="13"/>
      <c r="N173" s="13"/>
    </row>
    <row r="174" spans="1:14" x14ac:dyDescent="0.25">
      <c r="A174" s="13"/>
      <c r="F174" s="13"/>
      <c r="N174" s="13"/>
    </row>
    <row r="175" spans="1:14" x14ac:dyDescent="0.25">
      <c r="A175" s="13"/>
      <c r="F175" s="13"/>
      <c r="N175" s="13"/>
    </row>
    <row r="176" spans="1:14" x14ac:dyDescent="0.25">
      <c r="A176" s="13"/>
      <c r="N176" s="13"/>
    </row>
    <row r="177" spans="1:14" x14ac:dyDescent="0.25">
      <c r="A177" s="13"/>
      <c r="N177" s="13"/>
    </row>
    <row r="178" spans="1:14" x14ac:dyDescent="0.25">
      <c r="A178" s="13"/>
      <c r="N178" s="13"/>
    </row>
    <row r="179" spans="1:14" x14ac:dyDescent="0.25">
      <c r="A179" s="13"/>
      <c r="N179" s="13"/>
    </row>
    <row r="180" spans="1:14" x14ac:dyDescent="0.25">
      <c r="A180" s="13"/>
      <c r="N180" s="13"/>
    </row>
    <row r="181" spans="1:14" x14ac:dyDescent="0.25">
      <c r="A181" s="13"/>
      <c r="N181" s="13"/>
    </row>
    <row r="182" spans="1:14" x14ac:dyDescent="0.25">
      <c r="A182" s="13"/>
      <c r="N182" s="13"/>
    </row>
    <row r="183" spans="1:14" x14ac:dyDescent="0.25">
      <c r="A183" s="13"/>
      <c r="N183" s="13"/>
    </row>
    <row r="184" spans="1:14" x14ac:dyDescent="0.25">
      <c r="A184" s="13"/>
      <c r="N184" s="13"/>
    </row>
    <row r="185" spans="1:14" x14ac:dyDescent="0.25">
      <c r="N185" s="13"/>
    </row>
    <row r="186" spans="1:14" x14ac:dyDescent="0.25">
      <c r="N186" s="13"/>
    </row>
    <row r="187" spans="1:14" x14ac:dyDescent="0.25">
      <c r="N187" s="13"/>
    </row>
    <row r="188" spans="1:14" x14ac:dyDescent="0.25">
      <c r="N188" s="13"/>
    </row>
    <row r="189" spans="1:14" x14ac:dyDescent="0.25">
      <c r="N189" s="13"/>
    </row>
    <row r="190" spans="1:14" x14ac:dyDescent="0.25">
      <c r="N190" s="13"/>
    </row>
    <row r="191" spans="1:14" x14ac:dyDescent="0.25">
      <c r="N191" s="13"/>
    </row>
    <row r="192" spans="1:14" x14ac:dyDescent="0.25">
      <c r="N192" s="13"/>
    </row>
    <row r="193" spans="14:14" x14ac:dyDescent="0.25">
      <c r="N193" s="13"/>
    </row>
    <row r="194" spans="14:14" x14ac:dyDescent="0.25">
      <c r="N194" s="13"/>
    </row>
    <row r="195" spans="14:14" x14ac:dyDescent="0.25">
      <c r="N195" s="13"/>
    </row>
    <row r="196" spans="14:14" x14ac:dyDescent="0.25">
      <c r="N196" s="13"/>
    </row>
    <row r="197" spans="14:14" x14ac:dyDescent="0.25">
      <c r="N197" s="13"/>
    </row>
    <row r="198" spans="14:14" x14ac:dyDescent="0.25">
      <c r="N198" s="13"/>
    </row>
    <row r="199" spans="14:14" x14ac:dyDescent="0.25">
      <c r="N199" s="13"/>
    </row>
    <row r="200" spans="14:14" x14ac:dyDescent="0.25">
      <c r="N200" s="13"/>
    </row>
    <row r="201" spans="14:14" x14ac:dyDescent="0.25">
      <c r="N201" s="13"/>
    </row>
    <row r="202" spans="14:14" x14ac:dyDescent="0.25">
      <c r="N202" s="13"/>
    </row>
    <row r="203" spans="14:14" x14ac:dyDescent="0.25">
      <c r="N203" s="13"/>
    </row>
    <row r="204" spans="14:14" x14ac:dyDescent="0.25">
      <c r="N204" s="13"/>
    </row>
    <row r="205" spans="14:14" x14ac:dyDescent="0.25">
      <c r="N205" s="13"/>
    </row>
    <row r="206" spans="14:14" x14ac:dyDescent="0.25">
      <c r="N206" s="13"/>
    </row>
    <row r="207" spans="14:14" x14ac:dyDescent="0.25">
      <c r="N207" s="13"/>
    </row>
    <row r="208" spans="14:14" x14ac:dyDescent="0.25">
      <c r="N208" s="13"/>
    </row>
    <row r="209" spans="14:14" x14ac:dyDescent="0.25">
      <c r="N209" s="13"/>
    </row>
    <row r="210" spans="14:14" x14ac:dyDescent="0.25">
      <c r="N210" s="13"/>
    </row>
    <row r="211" spans="14:14" x14ac:dyDescent="0.25">
      <c r="N211" s="13"/>
    </row>
    <row r="212" spans="14:14" x14ac:dyDescent="0.25">
      <c r="N212" s="13"/>
    </row>
    <row r="213" spans="14:14" x14ac:dyDescent="0.25">
      <c r="N213" s="13"/>
    </row>
    <row r="214" spans="14:14" x14ac:dyDescent="0.25">
      <c r="N214" s="13"/>
    </row>
    <row r="215" spans="14:14" x14ac:dyDescent="0.25">
      <c r="N215" s="13"/>
    </row>
    <row r="216" spans="14:14" x14ac:dyDescent="0.25">
      <c r="N216" s="13"/>
    </row>
    <row r="217" spans="14:14" x14ac:dyDescent="0.25">
      <c r="N217" s="13"/>
    </row>
    <row r="218" spans="14:14" x14ac:dyDescent="0.25">
      <c r="N218" s="13"/>
    </row>
    <row r="219" spans="14:14" x14ac:dyDescent="0.25">
      <c r="N219" s="13"/>
    </row>
    <row r="220" spans="14:14" x14ac:dyDescent="0.25">
      <c r="N220" s="13"/>
    </row>
    <row r="221" spans="14:14" x14ac:dyDescent="0.25">
      <c r="N221" s="13"/>
    </row>
    <row r="222" spans="14:14" x14ac:dyDescent="0.25">
      <c r="N222" s="13"/>
    </row>
    <row r="223" spans="14:14" x14ac:dyDescent="0.25">
      <c r="N223" s="13"/>
    </row>
    <row r="224" spans="14:14" x14ac:dyDescent="0.25">
      <c r="N224" s="13"/>
    </row>
    <row r="225" spans="14:14" x14ac:dyDescent="0.25">
      <c r="N225" s="13"/>
    </row>
    <row r="226" spans="14:14" x14ac:dyDescent="0.25">
      <c r="N226" s="13"/>
    </row>
    <row r="227" spans="14:14" x14ac:dyDescent="0.25">
      <c r="N227" s="13"/>
    </row>
    <row r="228" spans="14:14" x14ac:dyDescent="0.25">
      <c r="N228" s="13"/>
    </row>
    <row r="229" spans="14:14" x14ac:dyDescent="0.25">
      <c r="N229" s="13"/>
    </row>
    <row r="230" spans="14:14" x14ac:dyDescent="0.25">
      <c r="N230" s="13"/>
    </row>
    <row r="231" spans="14:14" x14ac:dyDescent="0.25">
      <c r="N231" s="13"/>
    </row>
    <row r="232" spans="14:14" x14ac:dyDescent="0.25">
      <c r="N232" s="13"/>
    </row>
    <row r="233" spans="14:14" x14ac:dyDescent="0.25">
      <c r="N233" s="13"/>
    </row>
    <row r="234" spans="14:14" x14ac:dyDescent="0.25">
      <c r="N234" s="13"/>
    </row>
    <row r="235" spans="14:14" x14ac:dyDescent="0.25">
      <c r="N235" s="13"/>
    </row>
    <row r="236" spans="14:14" x14ac:dyDescent="0.25">
      <c r="N236" s="13"/>
    </row>
    <row r="237" spans="14:14" x14ac:dyDescent="0.25">
      <c r="N237" s="13"/>
    </row>
    <row r="238" spans="14:14" x14ac:dyDescent="0.25">
      <c r="N238" s="13"/>
    </row>
    <row r="239" spans="14:14" x14ac:dyDescent="0.25">
      <c r="N239" s="13"/>
    </row>
    <row r="240" spans="14:14" x14ac:dyDescent="0.25">
      <c r="N240" s="13"/>
    </row>
    <row r="241" spans="14:14" x14ac:dyDescent="0.25">
      <c r="N241" s="13"/>
    </row>
    <row r="242" spans="14:14" x14ac:dyDescent="0.25">
      <c r="N242" s="13"/>
    </row>
    <row r="243" spans="14:14" x14ac:dyDescent="0.25">
      <c r="N243" s="13"/>
    </row>
    <row r="244" spans="14:14" x14ac:dyDescent="0.25">
      <c r="N244" s="13"/>
    </row>
    <row r="245" spans="14:14" x14ac:dyDescent="0.25">
      <c r="N245" s="13"/>
    </row>
    <row r="246" spans="14:14" x14ac:dyDescent="0.25">
      <c r="N246" s="13"/>
    </row>
    <row r="247" spans="14:14" x14ac:dyDescent="0.25">
      <c r="N247" s="13"/>
    </row>
    <row r="248" spans="14:14" x14ac:dyDescent="0.25">
      <c r="N248" s="13"/>
    </row>
    <row r="249" spans="14:14" x14ac:dyDescent="0.25">
      <c r="N249" s="13"/>
    </row>
    <row r="250" spans="14:14" x14ac:dyDescent="0.25">
      <c r="N250" s="13"/>
    </row>
    <row r="251" spans="14:14" x14ac:dyDescent="0.25">
      <c r="N251" s="13"/>
    </row>
    <row r="252" spans="14:14" x14ac:dyDescent="0.25">
      <c r="N252" s="13"/>
    </row>
    <row r="253" spans="14:14" x14ac:dyDescent="0.25">
      <c r="N253" s="13"/>
    </row>
    <row r="254" spans="14:14" x14ac:dyDescent="0.25">
      <c r="N254" s="13"/>
    </row>
    <row r="255" spans="14:14" x14ac:dyDescent="0.25">
      <c r="N255" s="13"/>
    </row>
    <row r="256" spans="14:14" x14ac:dyDescent="0.25">
      <c r="N256" s="13"/>
    </row>
    <row r="257" spans="14:14" x14ac:dyDescent="0.25">
      <c r="N257" s="13"/>
    </row>
    <row r="258" spans="14:14" x14ac:dyDescent="0.25">
      <c r="N258" s="13"/>
    </row>
    <row r="259" spans="14:14" x14ac:dyDescent="0.25">
      <c r="N259" s="13"/>
    </row>
    <row r="260" spans="14:14" x14ac:dyDescent="0.25">
      <c r="N260" s="13"/>
    </row>
    <row r="261" spans="14:14" x14ac:dyDescent="0.25">
      <c r="N261" s="13"/>
    </row>
    <row r="262" spans="14:14" x14ac:dyDescent="0.25">
      <c r="N262" s="13"/>
    </row>
    <row r="263" spans="14:14" x14ac:dyDescent="0.25">
      <c r="N263" s="13"/>
    </row>
    <row r="264" spans="14:14" x14ac:dyDescent="0.25">
      <c r="N264" s="13"/>
    </row>
    <row r="265" spans="14:14" x14ac:dyDescent="0.25">
      <c r="N265" s="13"/>
    </row>
    <row r="266" spans="14:14" x14ac:dyDescent="0.25">
      <c r="N266" s="13"/>
    </row>
    <row r="267" spans="14:14" x14ac:dyDescent="0.25">
      <c r="N267" s="13"/>
    </row>
    <row r="268" spans="14:14" x14ac:dyDescent="0.25">
      <c r="N268" s="13"/>
    </row>
    <row r="269" spans="14:14" x14ac:dyDescent="0.25">
      <c r="N269" s="13"/>
    </row>
    <row r="270" spans="14:14" x14ac:dyDescent="0.25">
      <c r="N270" s="13"/>
    </row>
    <row r="271" spans="14:14" x14ac:dyDescent="0.25">
      <c r="N271" s="13"/>
    </row>
    <row r="272" spans="14:14" x14ac:dyDescent="0.25">
      <c r="N272" s="13"/>
    </row>
    <row r="273" spans="14:14" x14ac:dyDescent="0.25">
      <c r="N273" s="13"/>
    </row>
    <row r="274" spans="14:14" x14ac:dyDescent="0.25">
      <c r="N274" s="13"/>
    </row>
    <row r="275" spans="14:14" x14ac:dyDescent="0.25">
      <c r="N275" s="13"/>
    </row>
    <row r="276" spans="14:14" x14ac:dyDescent="0.25">
      <c r="N276" s="13"/>
    </row>
    <row r="277" spans="14:14" x14ac:dyDescent="0.25">
      <c r="N277" s="13"/>
    </row>
    <row r="278" spans="14:14" x14ac:dyDescent="0.25">
      <c r="N278" s="13"/>
    </row>
    <row r="279" spans="14:14" x14ac:dyDescent="0.25">
      <c r="N279" s="13"/>
    </row>
    <row r="280" spans="14:14" x14ac:dyDescent="0.25">
      <c r="N280" s="13"/>
    </row>
    <row r="281" spans="14:14" x14ac:dyDescent="0.25">
      <c r="N281" s="13"/>
    </row>
    <row r="282" spans="14:14" x14ac:dyDescent="0.25">
      <c r="N282" s="13"/>
    </row>
    <row r="283" spans="14:14" x14ac:dyDescent="0.25">
      <c r="N283" s="13"/>
    </row>
    <row r="284" spans="14:14" x14ac:dyDescent="0.25">
      <c r="N284" s="13"/>
    </row>
    <row r="285" spans="14:14" x14ac:dyDescent="0.25">
      <c r="N285" s="13"/>
    </row>
    <row r="286" spans="14:14" x14ac:dyDescent="0.25">
      <c r="N286" s="13"/>
    </row>
    <row r="287" spans="14:14" x14ac:dyDescent="0.25">
      <c r="N287" s="13"/>
    </row>
    <row r="288" spans="14:14" x14ac:dyDescent="0.25">
      <c r="N288" s="13"/>
    </row>
    <row r="289" spans="14:14" x14ac:dyDescent="0.25">
      <c r="N289" s="13"/>
    </row>
    <row r="290" spans="14:14" x14ac:dyDescent="0.25">
      <c r="N290" s="13"/>
    </row>
    <row r="291" spans="14:14" x14ac:dyDescent="0.25">
      <c r="N291" s="13"/>
    </row>
    <row r="292" spans="14:14" x14ac:dyDescent="0.25">
      <c r="N292" s="13"/>
    </row>
    <row r="293" spans="14:14" x14ac:dyDescent="0.25">
      <c r="N293" s="13"/>
    </row>
    <row r="294" spans="14:14" x14ac:dyDescent="0.25">
      <c r="N294" s="13"/>
    </row>
    <row r="295" spans="14:14" x14ac:dyDescent="0.25">
      <c r="N295" s="13"/>
    </row>
    <row r="296" spans="14:14" x14ac:dyDescent="0.25">
      <c r="N296" s="13"/>
    </row>
    <row r="297" spans="14:14" x14ac:dyDescent="0.25">
      <c r="N297" s="13"/>
    </row>
    <row r="298" spans="14:14" x14ac:dyDescent="0.25">
      <c r="N298" s="13"/>
    </row>
    <row r="299" spans="14:14" x14ac:dyDescent="0.25">
      <c r="N299" s="13"/>
    </row>
    <row r="300" spans="14:14" x14ac:dyDescent="0.25">
      <c r="N300" s="13"/>
    </row>
    <row r="301" spans="14:14" x14ac:dyDescent="0.25">
      <c r="N301" s="13"/>
    </row>
    <row r="302" spans="14:14" x14ac:dyDescent="0.25">
      <c r="N302" s="13"/>
    </row>
    <row r="303" spans="14:14" x14ac:dyDescent="0.25">
      <c r="N303" s="13"/>
    </row>
    <row r="304" spans="14:14" x14ac:dyDescent="0.25">
      <c r="N304" s="13"/>
    </row>
    <row r="305" spans="14:14" x14ac:dyDescent="0.25">
      <c r="N305" s="13"/>
    </row>
    <row r="306" spans="14:14" x14ac:dyDescent="0.25">
      <c r="N306" s="13"/>
    </row>
    <row r="307" spans="14:14" x14ac:dyDescent="0.25">
      <c r="N307" s="13"/>
    </row>
    <row r="308" spans="14:14" x14ac:dyDescent="0.25">
      <c r="N308" s="13"/>
    </row>
    <row r="309" spans="14:14" x14ac:dyDescent="0.25">
      <c r="N309" s="13"/>
    </row>
    <row r="310" spans="14:14" x14ac:dyDescent="0.25">
      <c r="N310" s="13"/>
    </row>
    <row r="311" spans="14:14" x14ac:dyDescent="0.25">
      <c r="N311" s="13"/>
    </row>
    <row r="312" spans="14:14" x14ac:dyDescent="0.25">
      <c r="N312" s="13"/>
    </row>
    <row r="313" spans="14:14" x14ac:dyDescent="0.25">
      <c r="N313" s="13"/>
    </row>
    <row r="314" spans="14:14" x14ac:dyDescent="0.25">
      <c r="N314" s="13"/>
    </row>
    <row r="315" spans="14:14" x14ac:dyDescent="0.25">
      <c r="N315" s="13"/>
    </row>
    <row r="316" spans="14:14" x14ac:dyDescent="0.25">
      <c r="N316" s="13"/>
    </row>
    <row r="317" spans="14:14" x14ac:dyDescent="0.25">
      <c r="N317" s="13"/>
    </row>
    <row r="318" spans="14:14" x14ac:dyDescent="0.25">
      <c r="N318" s="13"/>
    </row>
    <row r="319" spans="14:14" x14ac:dyDescent="0.25">
      <c r="N319" s="13"/>
    </row>
    <row r="320" spans="14:14" x14ac:dyDescent="0.25">
      <c r="N320" s="13"/>
    </row>
    <row r="321" spans="14:14" x14ac:dyDescent="0.25">
      <c r="N321" s="13"/>
    </row>
    <row r="322" spans="14:14" x14ac:dyDescent="0.25">
      <c r="N322" s="13"/>
    </row>
    <row r="323" spans="14:14" x14ac:dyDescent="0.25">
      <c r="N323" s="13"/>
    </row>
    <row r="324" spans="14:14" x14ac:dyDescent="0.25">
      <c r="N324" s="13"/>
    </row>
    <row r="325" spans="14:14" x14ac:dyDescent="0.25">
      <c r="N325" s="13"/>
    </row>
    <row r="326" spans="14:14" x14ac:dyDescent="0.25">
      <c r="N326" s="13"/>
    </row>
    <row r="327" spans="14:14" x14ac:dyDescent="0.25">
      <c r="N327" s="13"/>
    </row>
    <row r="328" spans="14:14" x14ac:dyDescent="0.25">
      <c r="N328" s="13"/>
    </row>
    <row r="329" spans="14:14" x14ac:dyDescent="0.25">
      <c r="N329" s="13"/>
    </row>
    <row r="330" spans="14:14" x14ac:dyDescent="0.25">
      <c r="N330" s="13"/>
    </row>
    <row r="331" spans="14:14" x14ac:dyDescent="0.25">
      <c r="N331" s="13"/>
    </row>
    <row r="332" spans="14:14" x14ac:dyDescent="0.25">
      <c r="N332" s="13"/>
    </row>
    <row r="333" spans="14:14" x14ac:dyDescent="0.25">
      <c r="N333" s="13"/>
    </row>
    <row r="334" spans="14:14" x14ac:dyDescent="0.25">
      <c r="N334" s="13"/>
    </row>
    <row r="335" spans="14:14" x14ac:dyDescent="0.25">
      <c r="N335" s="13"/>
    </row>
    <row r="336" spans="14:14" x14ac:dyDescent="0.25">
      <c r="N336" s="13"/>
    </row>
    <row r="337" spans="14:14" x14ac:dyDescent="0.25">
      <c r="N337" s="13"/>
    </row>
    <row r="338" spans="14:14" x14ac:dyDescent="0.25">
      <c r="N338" s="13"/>
    </row>
    <row r="339" spans="14:14" x14ac:dyDescent="0.25">
      <c r="N339" s="13"/>
    </row>
    <row r="340" spans="14:14" x14ac:dyDescent="0.25">
      <c r="N340" s="13"/>
    </row>
    <row r="341" spans="14:14" x14ac:dyDescent="0.25">
      <c r="N341" s="13"/>
    </row>
    <row r="342" spans="14:14" x14ac:dyDescent="0.25">
      <c r="N342" s="13"/>
    </row>
    <row r="343" spans="14:14" x14ac:dyDescent="0.25">
      <c r="N343" s="13"/>
    </row>
    <row r="344" spans="14:14" x14ac:dyDescent="0.25">
      <c r="N344" s="13"/>
    </row>
    <row r="345" spans="14:14" x14ac:dyDescent="0.25">
      <c r="N345" s="13"/>
    </row>
    <row r="346" spans="14:14" x14ac:dyDescent="0.25">
      <c r="N346" s="13"/>
    </row>
    <row r="347" spans="14:14" x14ac:dyDescent="0.25">
      <c r="N347" s="13"/>
    </row>
    <row r="348" spans="14:14" x14ac:dyDescent="0.25">
      <c r="N348" s="13"/>
    </row>
    <row r="349" spans="14:14" x14ac:dyDescent="0.25">
      <c r="N349" s="13"/>
    </row>
    <row r="350" spans="14:14" x14ac:dyDescent="0.25">
      <c r="N350" s="13"/>
    </row>
    <row r="351" spans="14:14" x14ac:dyDescent="0.25">
      <c r="N351" s="13"/>
    </row>
    <row r="352" spans="14:14" x14ac:dyDescent="0.25">
      <c r="N352" s="13"/>
    </row>
    <row r="353" spans="14:14" x14ac:dyDescent="0.25">
      <c r="N353" s="13"/>
    </row>
    <row r="354" spans="14:14" x14ac:dyDescent="0.25">
      <c r="N354" s="13"/>
    </row>
    <row r="355" spans="14:14" x14ac:dyDescent="0.25">
      <c r="N355" s="13"/>
    </row>
    <row r="356" spans="14:14" x14ac:dyDescent="0.25">
      <c r="N356" s="13"/>
    </row>
    <row r="357" spans="14:14" x14ac:dyDescent="0.25">
      <c r="N357" s="13"/>
    </row>
    <row r="358" spans="14:14" x14ac:dyDescent="0.25">
      <c r="N358" s="13"/>
    </row>
    <row r="359" spans="14:14" x14ac:dyDescent="0.25">
      <c r="N359" s="13"/>
    </row>
    <row r="360" spans="14:14" x14ac:dyDescent="0.25">
      <c r="N360" s="13"/>
    </row>
    <row r="361" spans="14:14" x14ac:dyDescent="0.25">
      <c r="N361" s="13"/>
    </row>
    <row r="362" spans="14:14" x14ac:dyDescent="0.25">
      <c r="N362" s="13"/>
    </row>
    <row r="363" spans="14:14" x14ac:dyDescent="0.25">
      <c r="N363" s="13"/>
    </row>
    <row r="364" spans="14:14" x14ac:dyDescent="0.25">
      <c r="N364" s="13"/>
    </row>
    <row r="365" spans="14:14" x14ac:dyDescent="0.25">
      <c r="N365" s="13"/>
    </row>
    <row r="366" spans="14:14" x14ac:dyDescent="0.25">
      <c r="N366" s="13"/>
    </row>
    <row r="367" spans="14:14" x14ac:dyDescent="0.25">
      <c r="N367" s="13"/>
    </row>
    <row r="368" spans="14:14" x14ac:dyDescent="0.25">
      <c r="N368" s="13"/>
    </row>
    <row r="369" spans="14:14" x14ac:dyDescent="0.25">
      <c r="N369" s="13"/>
    </row>
  </sheetData>
  <mergeCells count="10">
    <mergeCell ref="A1:F1"/>
    <mergeCell ref="Q2:U2"/>
    <mergeCell ref="X13:X15"/>
    <mergeCell ref="Y13:Y15"/>
    <mergeCell ref="X4:X6"/>
    <mergeCell ref="X7:X9"/>
    <mergeCell ref="Y4:Y6"/>
    <mergeCell ref="Y7:Y9"/>
    <mergeCell ref="X10:X12"/>
    <mergeCell ref="Y10:Y12"/>
  </mergeCells>
  <phoneticPr fontId="18" type="noConversion"/>
  <conditionalFormatting sqref="H3:H4">
    <cfRule type="dataBar" priority="12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{7914EBC8-5093-4BB0-859C-9D8A5174DE00}</x14:id>
        </ext>
      </extLst>
    </cfRule>
  </conditionalFormatting>
  <conditionalFormatting sqref="H5">
    <cfRule type="dataBar" priority="11">
      <dataBar>
        <cfvo type="num" val="0"/>
        <cfvo type="num" val="1000"/>
        <color rgb="FF638EC6"/>
      </dataBar>
      <extLst>
        <ext xmlns:x14="http://schemas.microsoft.com/office/spreadsheetml/2009/9/main" uri="{B025F937-C7B1-47D3-B67F-A62EFF666E3E}">
          <x14:id>{00000000-000E-0000-0700-000005000000}</x14:id>
        </ext>
      </extLst>
    </cfRule>
  </conditionalFormatting>
  <conditionalFormatting sqref="H6">
    <cfRule type="dataBar" priority="8">
      <dataBar>
        <cfvo type="num" val="0"/>
        <cfvo type="num" val="2000"/>
        <color rgb="FF638EC6"/>
      </dataBar>
      <extLst>
        <ext xmlns:x14="http://schemas.microsoft.com/office/spreadsheetml/2009/9/main" uri="{B025F937-C7B1-47D3-B67F-A62EFF666E3E}">
          <x14:id>{00000000-000E-0000-0700-000002000000}</x14:id>
        </ext>
      </extLst>
    </cfRule>
  </conditionalFormatting>
  <conditionalFormatting sqref="H7">
    <cfRule type="dataBar" priority="10">
      <dataBar>
        <cfvo type="num" val="0"/>
        <cfvo type="num" val="1000"/>
        <color rgb="FF638EC6"/>
      </dataBar>
      <extLst>
        <ext xmlns:x14="http://schemas.microsoft.com/office/spreadsheetml/2009/9/main" uri="{B025F937-C7B1-47D3-B67F-A62EFF666E3E}">
          <x14:id>{00000000-000E-0000-0700-000004000000}</x14:id>
        </ext>
      </extLst>
    </cfRule>
  </conditionalFormatting>
  <conditionalFormatting sqref="H8">
    <cfRule type="dataBar" priority="9">
      <dataBar>
        <cfvo type="num" val="0"/>
        <cfvo type="num" val="2000"/>
        <color rgb="FF638EC6"/>
      </dataBar>
      <extLst>
        <ext xmlns:x14="http://schemas.microsoft.com/office/spreadsheetml/2009/9/main" uri="{B025F937-C7B1-47D3-B67F-A62EFF666E3E}">
          <x14:id>{00000000-000E-0000-0700-000003000000}</x14:id>
        </ext>
      </extLst>
    </cfRule>
  </conditionalFormatting>
  <conditionalFormatting sqref="I9">
    <cfRule type="dataBar" priority="6">
      <dataBar>
        <cfvo type="num" val="0"/>
        <cfvo type="num" val="$K$9"/>
        <color rgb="FFFF0000"/>
      </dataBar>
      <extLst>
        <ext xmlns:x14="http://schemas.microsoft.com/office/spreadsheetml/2009/9/main" uri="{B025F937-C7B1-47D3-B67F-A62EFF666E3E}">
          <x14:id>{32C53CC3-55CE-43CA-9094-2C27939CBE7F}</x14:id>
        </ext>
      </extLst>
    </cfRule>
  </conditionalFormatting>
  <conditionalFormatting sqref="I32">
    <cfRule type="dataBar" priority="7">
      <dataBar>
        <cfvo type="num" val="0"/>
        <cfvo type="num" val="20000"/>
        <color rgb="FF00B050"/>
      </dataBar>
      <extLst>
        <ext xmlns:x14="http://schemas.microsoft.com/office/spreadsheetml/2009/9/main" uri="{B025F937-C7B1-47D3-B67F-A62EFF666E3E}">
          <x14:id>{35BCE425-09BC-4941-8A5E-1615D9AAC337}</x14:id>
        </ext>
      </extLst>
    </cfRule>
  </conditionalFormatting>
  <conditionalFormatting sqref="U4:U42">
    <cfRule type="colorScale" priority="1">
      <colorScale>
        <cfvo type="num" val="-1"/>
        <cfvo type="num" val="0"/>
        <cfvo type="num" val="1"/>
        <color rgb="FFFF0000"/>
        <color rgb="FF00B050"/>
        <color rgb="FFFFFF00"/>
      </colorScale>
    </cfRule>
  </conditionalFormatting>
  <dataValidations count="6">
    <dataValidation type="list" allowBlank="1" showInputMessage="1" showErrorMessage="1" sqref="D144:D1048576" xr:uid="{B0ADB6FB-0220-49E4-9000-1AD35B37F4C2}">
      <formula1>"Entertainment, Transportation, Needs/Food, Family, Tax/Benefits"</formula1>
    </dataValidation>
    <dataValidation type="list" allowBlank="1" showInputMessage="1" showErrorMessage="1" sqref="P55:P1048576" xr:uid="{4A1855D6-A79E-4BB5-9950-896985ACEFCA}">
      <formula1>"Balance, Salary, Family, Others"</formula1>
    </dataValidation>
    <dataValidation type="list" allowBlank="1" showInputMessage="1" showErrorMessage="1" sqref="B57:B1048576" xr:uid="{0423A68A-1876-4E09-BF60-F1755EBCE3AB}">
      <formula1>$G$4:$G$8</formula1>
    </dataValidation>
    <dataValidation type="list" allowBlank="1" showInputMessage="1" showErrorMessage="1" sqref="H40:H62" xr:uid="{B23E4D9A-5788-40F2-B135-A726E456CDCD}">
      <formula1>"Balance, Salary, Family, Debt-in, Others"</formula1>
    </dataValidation>
    <dataValidation type="list" allowBlank="1" showInputMessage="1" showErrorMessage="1" sqref="D3:D69" xr:uid="{7A28B545-A0F5-473D-B99A-3781A72BC57F}">
      <formula1>"Entertainment, Transportation, Needs/Food, Family, Tax/Benefits, Debt-out"</formula1>
    </dataValidation>
    <dataValidation type="custom" allowBlank="1" showInputMessage="1" showErrorMessage="1" errorTitle="Over Budget" sqref="E2" xr:uid="{8411DFAB-F2D8-4133-9077-433C303CD7DC}">
      <formula1>D:D&lt;H30</formula1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14EBC8-5093-4BB0-859C-9D8A5174DE00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H3:H4</xm:sqref>
        </x14:conditionalFormatting>
        <x14:conditionalFormatting xmlns:xm="http://schemas.microsoft.com/office/excel/2006/main">
          <x14:cfRule type="dataBar" id="{00000000-000E-0000-0700-000005000000}">
            <x14:dataBar minLength="0" maxLength="100" gradient="0">
              <x14:cfvo type="num">
                <xm:f>0</xm:f>
              </x14:cfvo>
              <x14:cfvo type="num">
                <xm:f>1000</xm:f>
              </x14:cfvo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00000000-000E-0000-0700-000002000000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0000000-000E-0000-0700-000004000000}">
            <x14:dataBar minLength="0" maxLength="100" gradient="0">
              <x14:cfvo type="num">
                <xm:f>0</xm:f>
              </x14:cfvo>
              <x14:cfvo type="num">
                <xm:f>1000</xm:f>
              </x14:cfvo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00000000-000E-0000-0700-000003000000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32C53CC3-55CE-43CA-9094-2C27939CBE7F}">
            <x14:dataBar minLength="0" maxLength="100" gradient="0">
              <x14:cfvo type="num">
                <xm:f>0</xm:f>
              </x14:cfvo>
              <x14:cfvo type="num">
                <xm:f>$K$9</xm:f>
              </x14:cfvo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5BCE425-09BC-4941-8A5E-1615D9AAC337}">
            <x14:dataBar minLength="0" maxLength="100" gradient="0">
              <x14:cfvo type="num">
                <xm:f>0</xm:f>
              </x14:cfvo>
              <x14:cfvo type="num">
                <xm:f>20000</xm:f>
              </x14:cfvo>
              <x14:negativeFillColor rgb="FFFF0000"/>
              <x14:axisColor rgb="FF000000"/>
            </x14:dataBar>
          </x14:cfRule>
          <xm:sqref>I32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99B85-0508-4B1D-9AD4-72DDC18D0BB0}">
  <dimension ref="A1:Y369"/>
  <sheetViews>
    <sheetView topLeftCell="F1" zoomScale="85" zoomScaleNormal="85" workbookViewId="0">
      <selection activeCell="L49" sqref="L49"/>
    </sheetView>
  </sheetViews>
  <sheetFormatPr defaultRowHeight="15" x14ac:dyDescent="0.25"/>
  <cols>
    <col min="1" max="1" width="16.85546875" style="128" customWidth="1"/>
    <col min="2" max="2" width="16.7109375" style="13" customWidth="1"/>
    <col min="3" max="3" width="28.140625" customWidth="1"/>
    <col min="4" max="4" width="16.85546875" style="13" customWidth="1"/>
    <col min="5" max="5" width="18.140625" style="138" customWidth="1"/>
    <col min="6" max="6" width="14.85546875" style="138" customWidth="1"/>
    <col min="7" max="7" width="21.5703125" style="138" customWidth="1"/>
    <col min="8" max="8" width="17.5703125" style="13" customWidth="1"/>
    <col min="9" max="9" width="22.42578125" style="13" customWidth="1"/>
    <col min="10" max="10" width="22.85546875" style="13" customWidth="1"/>
    <col min="11" max="11" width="17" style="13" customWidth="1"/>
    <col min="12" max="12" width="13.140625" style="13" customWidth="1"/>
    <col min="13" max="13" width="17" style="13" customWidth="1"/>
    <col min="14" max="14" width="14.85546875" style="136" customWidth="1"/>
    <col min="15" max="15" width="15.42578125" style="158" customWidth="1"/>
    <col min="16" max="16" width="12.42578125" customWidth="1"/>
    <col min="17" max="17" width="14.140625" style="155" customWidth="1"/>
    <col min="18" max="18" width="11" style="14" customWidth="1"/>
    <col min="19" max="19" width="14.5703125" style="14" customWidth="1"/>
    <col min="20" max="20" width="12.5703125" style="12" customWidth="1"/>
    <col min="21" max="22" width="13.28515625" style="13" customWidth="1"/>
    <col min="23" max="23" width="11.7109375" style="13" customWidth="1"/>
    <col min="24" max="24" width="19.140625" style="13" customWidth="1"/>
    <col min="25" max="25" width="19.7109375" style="13" customWidth="1"/>
    <col min="26" max="16384" width="9.140625" style="13"/>
  </cols>
  <sheetData>
    <row r="1" spans="1:25" ht="21.75" customHeight="1" thickBot="1" x14ac:dyDescent="0.3">
      <c r="A1" s="240" t="s">
        <v>232</v>
      </c>
      <c r="B1" s="241"/>
      <c r="C1" s="241"/>
      <c r="D1" s="241"/>
      <c r="E1" s="241"/>
      <c r="F1" s="242"/>
      <c r="G1" s="152">
        <v>2</v>
      </c>
      <c r="H1" s="161" t="s">
        <v>212</v>
      </c>
      <c r="K1" s="153"/>
      <c r="L1" s="197" t="s">
        <v>213</v>
      </c>
      <c r="M1" s="198"/>
      <c r="N1" s="198"/>
      <c r="O1" s="198"/>
      <c r="P1" s="198"/>
      <c r="Q1" s="198"/>
      <c r="R1" s="210"/>
      <c r="S1" s="210"/>
      <c r="T1" s="214"/>
      <c r="U1" s="198"/>
      <c r="V1" s="135"/>
    </row>
    <row r="2" spans="1:25" ht="15" customHeight="1" thickTop="1" thickBot="1" x14ac:dyDescent="0.3">
      <c r="A2" s="150" t="s">
        <v>50</v>
      </c>
      <c r="B2" s="150" t="s">
        <v>101</v>
      </c>
      <c r="C2" s="150" t="s">
        <v>198</v>
      </c>
      <c r="D2" s="150" t="s">
        <v>214</v>
      </c>
      <c r="E2" s="151" t="s">
        <v>210</v>
      </c>
      <c r="F2" s="151" t="s">
        <v>211</v>
      </c>
      <c r="G2" s="141" t="s">
        <v>192</v>
      </c>
      <c r="H2" s="162" t="s">
        <v>193</v>
      </c>
      <c r="I2" s="141" t="s">
        <v>202</v>
      </c>
      <c r="J2" s="141" t="s">
        <v>201</v>
      </c>
      <c r="K2" s="177" t="s">
        <v>206</v>
      </c>
      <c r="L2" s="199">
        <v>6000</v>
      </c>
      <c r="M2" s="199"/>
      <c r="N2" s="199"/>
      <c r="O2" s="199"/>
      <c r="P2" s="199"/>
      <c r="Q2" s="243">
        <v>6000</v>
      </c>
      <c r="R2" s="243"/>
      <c r="S2" s="243"/>
      <c r="T2" s="243"/>
      <c r="U2" s="243"/>
      <c r="V2" s="135"/>
    </row>
    <row r="3" spans="1:25" ht="31.5" thickTop="1" thickBot="1" x14ac:dyDescent="0.3">
      <c r="A3" s="128">
        <f>MONTH(Table83[[#This Row],[DATE]])</f>
        <v>2</v>
      </c>
      <c r="B3" s="140">
        <v>45323</v>
      </c>
      <c r="C3" t="s">
        <v>219</v>
      </c>
      <c r="D3" s="13" t="s">
        <v>205</v>
      </c>
      <c r="F3" s="174">
        <v>34</v>
      </c>
      <c r="G3" s="13" t="s">
        <v>222</v>
      </c>
      <c r="H3" s="138">
        <f>SUM(I3+J3)</f>
        <v>7401.75</v>
      </c>
      <c r="I3" s="138">
        <f t="shared" ref="I3:I8" si="0">SUMIFS(E:E,A:A,$G$1,D:D,G3)</f>
        <v>7401.75</v>
      </c>
      <c r="J3" s="138">
        <f t="shared" ref="J3:J8" si="1">SUMIFS(F:F,A:A,$G$1,D:D,G3)</f>
        <v>0</v>
      </c>
      <c r="K3" s="143">
        <v>5000</v>
      </c>
      <c r="L3" s="178" t="s">
        <v>7</v>
      </c>
      <c r="M3" s="137" t="s">
        <v>244</v>
      </c>
      <c r="N3" s="137" t="s">
        <v>251</v>
      </c>
      <c r="O3" s="137" t="s">
        <v>250</v>
      </c>
      <c r="P3" s="179" t="s">
        <v>50</v>
      </c>
      <c r="Q3" s="188" t="s">
        <v>247</v>
      </c>
      <c r="R3" s="211" t="s">
        <v>248</v>
      </c>
      <c r="S3" s="211" t="s">
        <v>264</v>
      </c>
      <c r="T3" s="215" t="s">
        <v>269</v>
      </c>
      <c r="U3" s="159" t="s">
        <v>271</v>
      </c>
      <c r="V3" s="179" t="s">
        <v>270</v>
      </c>
      <c r="W3" s="179" t="s">
        <v>268</v>
      </c>
      <c r="X3" s="176" t="s">
        <v>274</v>
      </c>
      <c r="Y3" s="176" t="s">
        <v>273</v>
      </c>
    </row>
    <row r="4" spans="1:25" x14ac:dyDescent="0.25">
      <c r="A4" s="128">
        <f>MONTH(Table83[[#This Row],[DATE]])</f>
        <v>2</v>
      </c>
      <c r="B4" s="140">
        <v>45323</v>
      </c>
      <c r="C4" t="s">
        <v>151</v>
      </c>
      <c r="D4" s="13" t="s">
        <v>199</v>
      </c>
      <c r="F4" s="175">
        <v>45</v>
      </c>
      <c r="G4" s="13" t="s">
        <v>199</v>
      </c>
      <c r="H4" s="138">
        <f>SUM(I4+J4)</f>
        <v>1481</v>
      </c>
      <c r="I4" s="138">
        <f t="shared" si="0"/>
        <v>186</v>
      </c>
      <c r="J4" s="138">
        <f t="shared" si="1"/>
        <v>1295</v>
      </c>
      <c r="K4" s="143">
        <v>2000</v>
      </c>
      <c r="L4" s="201" t="s">
        <v>245</v>
      </c>
      <c r="M4" s="202">
        <v>2460</v>
      </c>
      <c r="N4" s="203">
        <v>45328</v>
      </c>
      <c r="O4" s="204">
        <v>45336</v>
      </c>
      <c r="P4" s="205" t="s">
        <v>252</v>
      </c>
      <c r="Q4" s="208" t="s">
        <v>265</v>
      </c>
      <c r="R4" s="212">
        <v>1500</v>
      </c>
      <c r="S4" s="212">
        <v>1000</v>
      </c>
      <c r="T4" s="204">
        <v>45297</v>
      </c>
      <c r="U4" s="212">
        <f>SUM(Table77[[#This Row],[payment2]]-Table77[[#This Row],[BALANCE TO PAY]])</f>
        <v>500</v>
      </c>
      <c r="V4" s="205">
        <v>45297</v>
      </c>
      <c r="W4" s="205" t="s">
        <v>263</v>
      </c>
      <c r="X4" s="244">
        <f>SUM(Table77[[#This Row],[payment2]]+R5+R6)</f>
        <v>3763</v>
      </c>
      <c r="Y4" s="246">
        <f>SUM(Table77[[#This Row],[DEBT]]+U5+U6)</f>
        <v>263</v>
      </c>
    </row>
    <row r="5" spans="1:25" ht="15.75" thickBot="1" x14ac:dyDescent="0.3">
      <c r="A5" s="128">
        <f>MONTH(Table83[[#This Row],[DATE]])</f>
        <v>2</v>
      </c>
      <c r="B5" s="140">
        <v>45324</v>
      </c>
      <c r="C5" t="s">
        <v>220</v>
      </c>
      <c r="D5" s="13" t="s">
        <v>222</v>
      </c>
      <c r="E5" s="138">
        <v>3500</v>
      </c>
      <c r="F5" s="174"/>
      <c r="G5" s="13" t="s">
        <v>12</v>
      </c>
      <c r="H5" s="138">
        <f t="shared" ref="H5:H7" si="2">SUM(I5+J5)</f>
        <v>480</v>
      </c>
      <c r="I5" s="138">
        <f t="shared" si="0"/>
        <v>0</v>
      </c>
      <c r="J5" s="138">
        <f t="shared" si="1"/>
        <v>480</v>
      </c>
      <c r="K5" s="143">
        <v>1000</v>
      </c>
      <c r="L5" s="206" t="s">
        <v>246</v>
      </c>
      <c r="M5" s="191">
        <v>7200</v>
      </c>
      <c r="N5" s="207">
        <v>45324</v>
      </c>
      <c r="O5" s="200">
        <v>45324</v>
      </c>
      <c r="P5" s="184" t="s">
        <v>252</v>
      </c>
      <c r="Q5" s="189" t="s">
        <v>266</v>
      </c>
      <c r="R5" s="14">
        <v>1763</v>
      </c>
      <c r="S5" s="14">
        <v>2000</v>
      </c>
      <c r="T5" s="12">
        <v>45297</v>
      </c>
      <c r="U5" s="14">
        <f>SUM(Table77[[#This Row],[payment2]]-Table77[[#This Row],[BALANCE TO PAY]])</f>
        <v>-237</v>
      </c>
      <c r="V5" s="180">
        <v>45297</v>
      </c>
      <c r="W5" s="182" t="s">
        <v>263</v>
      </c>
      <c r="X5" s="245"/>
      <c r="Y5" s="247"/>
    </row>
    <row r="6" spans="1:25" ht="15.75" thickBot="1" x14ac:dyDescent="0.3">
      <c r="A6" s="128">
        <f>MONTH(Table83[[#This Row],[DATE]])</f>
        <v>2</v>
      </c>
      <c r="B6" s="140">
        <v>45324</v>
      </c>
      <c r="C6" t="s">
        <v>223</v>
      </c>
      <c r="D6" s="13" t="s">
        <v>222</v>
      </c>
      <c r="E6" s="138">
        <v>2000</v>
      </c>
      <c r="F6" s="175"/>
      <c r="G6" s="13" t="s">
        <v>205</v>
      </c>
      <c r="H6" s="138">
        <f t="shared" si="2"/>
        <v>1019</v>
      </c>
      <c r="I6" s="138">
        <f t="shared" si="0"/>
        <v>856</v>
      </c>
      <c r="J6" s="138">
        <f t="shared" si="1"/>
        <v>163</v>
      </c>
      <c r="K6" s="143">
        <v>2000</v>
      </c>
      <c r="L6" s="201" t="s">
        <v>245</v>
      </c>
      <c r="M6" s="202"/>
      <c r="N6" s="186"/>
      <c r="O6" s="204">
        <v>45365</v>
      </c>
      <c r="P6" s="205" t="s">
        <v>253</v>
      </c>
      <c r="Q6" s="190" t="s">
        <v>267</v>
      </c>
      <c r="R6" s="213">
        <v>500</v>
      </c>
      <c r="S6" s="213">
        <v>500</v>
      </c>
      <c r="T6" s="200">
        <v>45297</v>
      </c>
      <c r="U6" s="213">
        <f>SUM(Table77[[#This Row],[payment2]]-Table77[[#This Row],[BALANCE TO PAY]])</f>
        <v>0</v>
      </c>
      <c r="V6" s="216">
        <v>45297</v>
      </c>
      <c r="W6" s="184" t="s">
        <v>263</v>
      </c>
      <c r="X6" s="245"/>
      <c r="Y6" s="247"/>
    </row>
    <row r="7" spans="1:25" ht="15.75" thickBot="1" x14ac:dyDescent="0.3">
      <c r="A7" s="128">
        <f>MONTH(Table83[[#This Row],[DATE]])</f>
        <v>2</v>
      </c>
      <c r="B7" s="140">
        <v>45324</v>
      </c>
      <c r="C7" t="s">
        <v>224</v>
      </c>
      <c r="D7" s="13" t="s">
        <v>199</v>
      </c>
      <c r="F7" s="174">
        <v>110</v>
      </c>
      <c r="G7" s="13" t="s">
        <v>203</v>
      </c>
      <c r="H7" s="138">
        <f t="shared" si="2"/>
        <v>100</v>
      </c>
      <c r="I7" s="138">
        <f t="shared" si="0"/>
        <v>0</v>
      </c>
      <c r="J7" s="138">
        <f t="shared" si="1"/>
        <v>100</v>
      </c>
      <c r="K7" s="143">
        <v>1000</v>
      </c>
      <c r="L7" s="206" t="s">
        <v>246</v>
      </c>
      <c r="M7" s="191"/>
      <c r="N7" s="183"/>
      <c r="O7" s="200">
        <v>45350</v>
      </c>
      <c r="P7" s="184" t="s">
        <v>253</v>
      </c>
      <c r="Q7" s="208" t="s">
        <v>265</v>
      </c>
      <c r="R7" s="212"/>
      <c r="S7" s="212">
        <v>1500</v>
      </c>
      <c r="T7" s="204"/>
      <c r="U7" s="212">
        <f>SUM(Table77[[#This Row],[payment2]]-Table77[[#This Row],[BALANCE TO PAY]])</f>
        <v>-1500</v>
      </c>
      <c r="V7" s="205">
        <v>45328</v>
      </c>
      <c r="W7" s="205" t="s">
        <v>252</v>
      </c>
      <c r="X7" s="244">
        <f>SUM(Table77[[#This Row],[payment2]]+R8+R9)</f>
        <v>0</v>
      </c>
      <c r="Y7" s="246">
        <f>SUM(Table77[[#This Row],[DEBT]]+U8+U9)</f>
        <v>-5500</v>
      </c>
    </row>
    <row r="8" spans="1:25" x14ac:dyDescent="0.25">
      <c r="A8" s="128">
        <f>MONTH(Table83[[#This Row],[DATE]])</f>
        <v>2</v>
      </c>
      <c r="B8" s="140">
        <v>45325</v>
      </c>
      <c r="C8" t="s">
        <v>152</v>
      </c>
      <c r="D8" s="13" t="s">
        <v>199</v>
      </c>
      <c r="F8" s="175">
        <v>100</v>
      </c>
      <c r="G8" s="13" t="s">
        <v>204</v>
      </c>
      <c r="H8" s="138">
        <f>SUM(I8+J8)</f>
        <v>1619</v>
      </c>
      <c r="I8" s="138">
        <f t="shared" si="0"/>
        <v>0</v>
      </c>
      <c r="J8" s="138">
        <f t="shared" si="1"/>
        <v>1619</v>
      </c>
      <c r="K8" s="143">
        <v>2000</v>
      </c>
      <c r="L8" s="201" t="s">
        <v>245</v>
      </c>
      <c r="M8" s="202"/>
      <c r="N8" s="186"/>
      <c r="O8" s="204">
        <v>45396</v>
      </c>
      <c r="P8" s="205" t="s">
        <v>254</v>
      </c>
      <c r="Q8" s="189" t="s">
        <v>266</v>
      </c>
      <c r="S8" s="14">
        <v>3000</v>
      </c>
      <c r="U8" s="14">
        <f>SUM(Table77[[#This Row],[payment2]]-Table77[[#This Row],[BALANCE TO PAY]])</f>
        <v>-3000</v>
      </c>
      <c r="V8" s="180">
        <v>45328</v>
      </c>
      <c r="W8" s="182" t="s">
        <v>252</v>
      </c>
      <c r="X8" s="245"/>
      <c r="Y8" s="247"/>
    </row>
    <row r="9" spans="1:25" ht="15.75" thickBot="1" x14ac:dyDescent="0.3">
      <c r="A9" s="128">
        <f>MONTH(Table83[[#This Row],[DATE]])</f>
        <v>2</v>
      </c>
      <c r="B9" s="140">
        <v>45326</v>
      </c>
      <c r="C9" t="s">
        <v>225</v>
      </c>
      <c r="D9" s="13" t="s">
        <v>199</v>
      </c>
      <c r="F9" s="174">
        <v>24</v>
      </c>
      <c r="G9" s="13"/>
      <c r="H9" s="138"/>
      <c r="I9" s="142">
        <f>SUM(I3:I8)</f>
        <v>8443.75</v>
      </c>
      <c r="J9" s="142">
        <f>SUM(J3:J8)</f>
        <v>3657</v>
      </c>
      <c r="K9" s="160">
        <f>SUM(K4:K8)</f>
        <v>8000</v>
      </c>
      <c r="L9" s="206" t="s">
        <v>246</v>
      </c>
      <c r="M9" s="191"/>
      <c r="N9" s="183"/>
      <c r="O9" s="200">
        <v>45379</v>
      </c>
      <c r="P9" s="184" t="s">
        <v>254</v>
      </c>
      <c r="Q9" s="190" t="s">
        <v>267</v>
      </c>
      <c r="R9" s="213"/>
      <c r="S9" s="213">
        <v>1000</v>
      </c>
      <c r="T9" s="200"/>
      <c r="U9" s="213">
        <f>SUM(Table77[[#This Row],[payment2]]-Table77[[#This Row],[BALANCE TO PAY]])</f>
        <v>-1000</v>
      </c>
      <c r="V9" s="216">
        <v>45328</v>
      </c>
      <c r="W9" s="184" t="s">
        <v>252</v>
      </c>
      <c r="X9" s="245"/>
      <c r="Y9" s="247"/>
    </row>
    <row r="10" spans="1:25" x14ac:dyDescent="0.25">
      <c r="A10" s="128">
        <f>MONTH(Table83[[#This Row],[DATE]])</f>
        <v>2</v>
      </c>
      <c r="B10" s="140">
        <v>45326</v>
      </c>
      <c r="C10" t="s">
        <v>226</v>
      </c>
      <c r="D10" s="13" t="s">
        <v>205</v>
      </c>
      <c r="F10" s="175">
        <v>25</v>
      </c>
      <c r="G10" s="13"/>
      <c r="H10" s="138"/>
      <c r="I10" s="138"/>
      <c r="J10" s="138"/>
      <c r="K10" s="138" t="s">
        <v>194</v>
      </c>
      <c r="L10" s="201" t="s">
        <v>245</v>
      </c>
      <c r="M10" s="202"/>
      <c r="N10" s="186"/>
      <c r="O10" s="204">
        <v>45426</v>
      </c>
      <c r="P10" s="205" t="s">
        <v>255</v>
      </c>
      <c r="Q10" s="208" t="s">
        <v>265</v>
      </c>
      <c r="R10" s="212"/>
      <c r="S10" s="212">
        <v>1500</v>
      </c>
      <c r="T10" s="204"/>
      <c r="U10" s="212">
        <f>SUM(Table77[[#This Row],[payment2]]-Table77[[#This Row],[BALANCE TO PAY]])</f>
        <v>-1500</v>
      </c>
      <c r="V10" s="205">
        <v>45357</v>
      </c>
      <c r="W10" s="205" t="s">
        <v>253</v>
      </c>
      <c r="X10" s="244">
        <f>SUM(Table77[[#This Row],[payment2]]+R11+R12)</f>
        <v>0</v>
      </c>
      <c r="Y10" s="246">
        <f>SUM(Table77[[#This Row],[DEBT]]+U11+U12)</f>
        <v>-5500</v>
      </c>
    </row>
    <row r="11" spans="1:25" ht="15" customHeight="1" thickBot="1" x14ac:dyDescent="0.3">
      <c r="A11" s="128">
        <f>MONTH(Table83[[#This Row],[DATE]])</f>
        <v>2</v>
      </c>
      <c r="B11" s="140">
        <v>45326</v>
      </c>
      <c r="C11" t="s">
        <v>227</v>
      </c>
      <c r="D11" s="13" t="s">
        <v>199</v>
      </c>
      <c r="F11" s="174">
        <v>80</v>
      </c>
      <c r="G11" s="13"/>
      <c r="H11" s="138"/>
      <c r="L11" s="206" t="s">
        <v>246</v>
      </c>
      <c r="M11" s="191"/>
      <c r="N11" s="183"/>
      <c r="O11" s="200">
        <v>45410</v>
      </c>
      <c r="P11" s="184" t="s">
        <v>255</v>
      </c>
      <c r="Q11" s="189" t="s">
        <v>266</v>
      </c>
      <c r="S11" s="14">
        <v>3000</v>
      </c>
      <c r="U11" s="14">
        <f>SUM(Table77[[#This Row],[payment2]]-Table77[[#This Row],[BALANCE TO PAY]])</f>
        <v>-3000</v>
      </c>
      <c r="V11" s="180">
        <v>45357</v>
      </c>
      <c r="W11" s="182" t="s">
        <v>253</v>
      </c>
      <c r="X11" s="245"/>
      <c r="Y11" s="247"/>
    </row>
    <row r="12" spans="1:25" ht="15.75" thickBot="1" x14ac:dyDescent="0.3">
      <c r="A12" s="128">
        <f>MONTH(Table83[[#This Row],[DATE]])</f>
        <v>2</v>
      </c>
      <c r="B12" s="140">
        <v>45326</v>
      </c>
      <c r="C12" t="s">
        <v>152</v>
      </c>
      <c r="D12" s="13" t="s">
        <v>199</v>
      </c>
      <c r="F12" s="175">
        <v>204</v>
      </c>
      <c r="G12" s="171" t="s">
        <v>162</v>
      </c>
      <c r="H12" s="172" t="s">
        <v>91</v>
      </c>
      <c r="I12" s="194" t="s">
        <v>218</v>
      </c>
      <c r="J12" s="192" t="s">
        <v>91</v>
      </c>
      <c r="K12" s="13" t="s">
        <v>249</v>
      </c>
      <c r="L12" s="201" t="s">
        <v>245</v>
      </c>
      <c r="M12" s="202"/>
      <c r="N12" s="186"/>
      <c r="O12" s="204">
        <v>45457</v>
      </c>
      <c r="P12" s="205" t="s">
        <v>256</v>
      </c>
      <c r="Q12" s="190" t="s">
        <v>267</v>
      </c>
      <c r="R12" s="213"/>
      <c r="S12" s="213">
        <v>1000</v>
      </c>
      <c r="T12" s="200"/>
      <c r="U12" s="213">
        <f>SUM(Table77[[#This Row],[payment2]]-Table77[[#This Row],[BALANCE TO PAY]])</f>
        <v>-1000</v>
      </c>
      <c r="V12" s="216">
        <v>45357</v>
      </c>
      <c r="W12" s="184" t="s">
        <v>253</v>
      </c>
      <c r="X12" s="245"/>
      <c r="Y12" s="247"/>
    </row>
    <row r="13" spans="1:25" ht="15.75" thickBot="1" x14ac:dyDescent="0.3">
      <c r="A13" s="128">
        <f>MONTH(Table83[[#This Row],[DATE]])</f>
        <v>2</v>
      </c>
      <c r="B13" s="140">
        <v>45327</v>
      </c>
      <c r="C13" t="s">
        <v>228</v>
      </c>
      <c r="D13" s="13" t="s">
        <v>205</v>
      </c>
      <c r="E13" s="138">
        <v>89</v>
      </c>
      <c r="F13" s="174"/>
      <c r="G13" s="149" t="s">
        <v>6</v>
      </c>
      <c r="H13" s="157">
        <f>SUMIFS(Table54[INCOME],Table54[MONTH],$G$1,Table54[CATEGORY],G13)</f>
        <v>-32</v>
      </c>
      <c r="I13" s="195" t="s">
        <v>217</v>
      </c>
      <c r="J13" s="149"/>
      <c r="L13" s="206" t="s">
        <v>246</v>
      </c>
      <c r="M13" s="191"/>
      <c r="N13" s="183"/>
      <c r="O13" s="200">
        <v>45440</v>
      </c>
      <c r="P13" s="184" t="s">
        <v>256</v>
      </c>
      <c r="Q13" s="208" t="s">
        <v>265</v>
      </c>
      <c r="R13" s="212"/>
      <c r="S13" s="212">
        <v>1500</v>
      </c>
      <c r="T13" s="204"/>
      <c r="U13" s="212">
        <f>SUM(Table77[[#This Row],[payment2]]-Table77[[#This Row],[BALANCE TO PAY]])</f>
        <v>-1500</v>
      </c>
      <c r="V13" s="205">
        <v>45388</v>
      </c>
      <c r="W13" s="205" t="s">
        <v>254</v>
      </c>
      <c r="X13" s="244">
        <f>SUM(Table77[[#This Row],[payment2]]+R14+R15)</f>
        <v>0</v>
      </c>
      <c r="Y13" s="246">
        <f>SUM(Table77[[#This Row],[DEBT]]+U14+U15)</f>
        <v>-5500</v>
      </c>
    </row>
    <row r="14" spans="1:25" x14ac:dyDescent="0.25">
      <c r="A14" s="128">
        <f>MONTH(Table83[[#This Row],[DATE]])</f>
        <v>2</v>
      </c>
      <c r="B14" s="140">
        <v>45328</v>
      </c>
      <c r="C14" t="s">
        <v>150</v>
      </c>
      <c r="D14" s="13" t="s">
        <v>205</v>
      </c>
      <c r="F14" s="175">
        <v>26</v>
      </c>
      <c r="G14" s="149" t="s">
        <v>215</v>
      </c>
      <c r="H14" s="157">
        <f>SUMIFS(Table54[INCOME],Table54[MONTH],$G$1,Table54[CATEGORY],G14)</f>
        <v>19466.68</v>
      </c>
      <c r="I14" s="195" t="s">
        <v>7</v>
      </c>
      <c r="J14" s="149"/>
      <c r="L14" s="201" t="s">
        <v>245</v>
      </c>
      <c r="M14" s="202"/>
      <c r="N14" s="186"/>
      <c r="O14" s="204">
        <v>45487</v>
      </c>
      <c r="P14" s="205" t="s">
        <v>257</v>
      </c>
      <c r="Q14" s="189" t="s">
        <v>266</v>
      </c>
      <c r="S14" s="14">
        <v>3000</v>
      </c>
      <c r="U14" s="14">
        <f>SUM(Table77[[#This Row],[payment2]]-Table77[[#This Row],[BALANCE TO PAY]])</f>
        <v>-3000</v>
      </c>
      <c r="V14" s="180">
        <v>45388</v>
      </c>
      <c r="W14" s="182" t="s">
        <v>254</v>
      </c>
      <c r="X14" s="245"/>
      <c r="Y14" s="247"/>
    </row>
    <row r="15" spans="1:25" ht="15.75" thickBot="1" x14ac:dyDescent="0.3">
      <c r="A15" s="128">
        <f>MONTH(Table83[[#This Row],[DATE]])</f>
        <v>2</v>
      </c>
      <c r="B15" s="140">
        <v>45328</v>
      </c>
      <c r="C15" t="s">
        <v>229</v>
      </c>
      <c r="D15" s="13" t="s">
        <v>199</v>
      </c>
      <c r="F15" s="174">
        <v>29</v>
      </c>
      <c r="G15" s="149" t="s">
        <v>203</v>
      </c>
      <c r="H15" s="157">
        <f>SUMIFS(Table54[INCOME],Table54[MONTH],$G$1,Table54[CATEGORY],G15)</f>
        <v>800</v>
      </c>
      <c r="I15" s="196"/>
      <c r="L15" s="206" t="s">
        <v>246</v>
      </c>
      <c r="M15" s="191"/>
      <c r="N15" s="183"/>
      <c r="O15" s="200">
        <v>45471</v>
      </c>
      <c r="P15" s="184" t="s">
        <v>257</v>
      </c>
      <c r="Q15" s="190" t="s">
        <v>267</v>
      </c>
      <c r="R15" s="213"/>
      <c r="S15" s="213">
        <v>1000</v>
      </c>
      <c r="T15" s="200"/>
      <c r="U15" s="213">
        <f>SUM(Table77[[#This Row],[payment2]]-Table77[[#This Row],[BALANCE TO PAY]])</f>
        <v>-1000</v>
      </c>
      <c r="V15" s="216">
        <v>45388</v>
      </c>
      <c r="W15" s="184" t="s">
        <v>254</v>
      </c>
      <c r="X15" s="245"/>
      <c r="Y15" s="247"/>
    </row>
    <row r="16" spans="1:25" x14ac:dyDescent="0.25">
      <c r="A16" s="128">
        <f>MONTH(Table83[[#This Row],[DATE]])</f>
        <v>2</v>
      </c>
      <c r="B16" s="140">
        <v>45329</v>
      </c>
      <c r="C16" t="s">
        <v>60</v>
      </c>
      <c r="D16" s="13" t="s">
        <v>12</v>
      </c>
      <c r="F16" s="175">
        <v>100</v>
      </c>
      <c r="G16" s="149" t="s">
        <v>216</v>
      </c>
      <c r="H16" s="157">
        <f>SUMIFS(Table54[INCOME],Table54[MONTH],$G$1,Table54[CATEGORY],G16)</f>
        <v>100</v>
      </c>
      <c r="I16" s="196"/>
      <c r="L16" s="201" t="s">
        <v>245</v>
      </c>
      <c r="M16" s="202"/>
      <c r="N16" s="186"/>
      <c r="O16" s="204">
        <v>45518</v>
      </c>
      <c r="P16" s="205" t="s">
        <v>258</v>
      </c>
      <c r="Q16" s="208"/>
      <c r="R16" s="212"/>
      <c r="S16" s="212">
        <v>1500</v>
      </c>
      <c r="T16" s="204"/>
      <c r="U16" s="212">
        <f>SUM(Table77[[#This Row],[payment2]]-Table77[[#This Row],[BALANCE TO PAY]])</f>
        <v>-1500</v>
      </c>
      <c r="V16" s="205">
        <v>45418</v>
      </c>
      <c r="W16" s="205" t="s">
        <v>255</v>
      </c>
    </row>
    <row r="17" spans="1:23" ht="15.75" thickBot="1" x14ac:dyDescent="0.3">
      <c r="A17" s="128">
        <f>MONTH(Table83[[#This Row],[DATE]])</f>
        <v>2</v>
      </c>
      <c r="B17" s="140">
        <v>45330</v>
      </c>
      <c r="C17" t="s">
        <v>150</v>
      </c>
      <c r="D17" s="13" t="s">
        <v>205</v>
      </c>
      <c r="F17" s="174">
        <v>26</v>
      </c>
      <c r="G17" s="173" t="s">
        <v>9</v>
      </c>
      <c r="H17" s="193">
        <f>SUM(H14:H16)</f>
        <v>20366.68</v>
      </c>
      <c r="I17" s="196"/>
      <c r="L17" s="206" t="s">
        <v>246</v>
      </c>
      <c r="M17" s="191"/>
      <c r="N17" s="183"/>
      <c r="O17" s="200">
        <v>45501</v>
      </c>
      <c r="P17" s="184" t="s">
        <v>258</v>
      </c>
      <c r="Q17" s="189"/>
      <c r="S17" s="14">
        <v>3000</v>
      </c>
      <c r="U17" s="14">
        <f>SUM(Table77[[#This Row],[payment2]]-Table77[[#This Row],[BALANCE TO PAY]])</f>
        <v>-3000</v>
      </c>
      <c r="V17" s="180">
        <v>45418</v>
      </c>
      <c r="W17" s="182" t="s">
        <v>255</v>
      </c>
    </row>
    <row r="18" spans="1:23" ht="15.75" thickBot="1" x14ac:dyDescent="0.3">
      <c r="A18" s="128">
        <f>MONTH(Table83[[#This Row],[DATE]])</f>
        <v>2</v>
      </c>
      <c r="B18" s="140">
        <v>45330</v>
      </c>
      <c r="C18" t="s">
        <v>230</v>
      </c>
      <c r="D18" s="13" t="s">
        <v>199</v>
      </c>
      <c r="E18" s="138">
        <v>150</v>
      </c>
      <c r="F18" s="175"/>
      <c r="I18" s="196"/>
      <c r="L18" s="201" t="s">
        <v>245</v>
      </c>
      <c r="M18" s="202"/>
      <c r="N18" s="186"/>
      <c r="O18" s="204">
        <v>45549</v>
      </c>
      <c r="P18" s="205" t="s">
        <v>259</v>
      </c>
      <c r="Q18" s="190"/>
      <c r="R18" s="213"/>
      <c r="S18" s="213">
        <v>1000</v>
      </c>
      <c r="T18" s="200"/>
      <c r="U18" s="213">
        <f>SUM(Table77[[#This Row],[payment2]]-Table77[[#This Row],[BALANCE TO PAY]])</f>
        <v>-1000</v>
      </c>
      <c r="V18" s="216">
        <v>45418</v>
      </c>
      <c r="W18" s="184" t="s">
        <v>255</v>
      </c>
    </row>
    <row r="19" spans="1:23" ht="15.75" thickBot="1" x14ac:dyDescent="0.3">
      <c r="A19" s="128">
        <f>MONTH(Table83[[#This Row],[DATE]])</f>
        <v>2</v>
      </c>
      <c r="B19" s="140">
        <v>45331</v>
      </c>
      <c r="C19" t="s">
        <v>231</v>
      </c>
      <c r="D19" s="13" t="s">
        <v>199</v>
      </c>
      <c r="F19" s="174">
        <v>200</v>
      </c>
      <c r="G19" s="13"/>
      <c r="H19" s="138"/>
      <c r="I19" s="196"/>
      <c r="L19" s="206" t="s">
        <v>246</v>
      </c>
      <c r="M19" s="191"/>
      <c r="N19" s="183"/>
      <c r="O19" s="200">
        <v>45532</v>
      </c>
      <c r="P19" s="184" t="s">
        <v>259</v>
      </c>
      <c r="Q19" s="208"/>
      <c r="R19" s="212"/>
      <c r="S19" s="212">
        <v>1500</v>
      </c>
      <c r="T19" s="204"/>
      <c r="U19" s="212">
        <f>SUM(Table77[[#This Row],[payment2]]-Table77[[#This Row],[BALANCE TO PAY]])</f>
        <v>-1500</v>
      </c>
      <c r="V19" s="205">
        <v>45449</v>
      </c>
      <c r="W19" s="205" t="s">
        <v>256</v>
      </c>
    </row>
    <row r="20" spans="1:23" x14ac:dyDescent="0.25">
      <c r="A20" s="128">
        <f>MONTH(Table83[[#This Row],[DATE]])</f>
        <v>2</v>
      </c>
      <c r="B20" s="140">
        <v>45332</v>
      </c>
      <c r="C20" t="s">
        <v>60</v>
      </c>
      <c r="D20" s="13" t="s">
        <v>12</v>
      </c>
      <c r="F20" s="175">
        <v>100</v>
      </c>
      <c r="G20" s="13"/>
      <c r="H20" s="138"/>
      <c r="I20" s="196"/>
      <c r="L20" s="201" t="s">
        <v>245</v>
      </c>
      <c r="M20" s="202"/>
      <c r="N20" s="186"/>
      <c r="O20" s="204">
        <v>45579</v>
      </c>
      <c r="P20" s="13" t="s">
        <v>261</v>
      </c>
      <c r="Q20" s="189"/>
      <c r="S20" s="14">
        <v>3000</v>
      </c>
      <c r="U20" s="14">
        <f>SUM(Table77[[#This Row],[payment2]]-Table77[[#This Row],[BALANCE TO PAY]])</f>
        <v>-3000</v>
      </c>
      <c r="V20" s="180">
        <v>45449</v>
      </c>
      <c r="W20" s="182" t="s">
        <v>256</v>
      </c>
    </row>
    <row r="21" spans="1:23" ht="15.75" thickBot="1" x14ac:dyDescent="0.3">
      <c r="A21" s="128">
        <f>MONTH(Table83[[#This Row],[DATE]])</f>
        <v>2</v>
      </c>
      <c r="B21" s="140">
        <v>45332</v>
      </c>
      <c r="C21" t="s">
        <v>234</v>
      </c>
      <c r="D21" s="13" t="s">
        <v>199</v>
      </c>
      <c r="F21" s="174">
        <v>100</v>
      </c>
      <c r="G21" s="13" t="s">
        <v>222</v>
      </c>
      <c r="H21" s="138">
        <f>SUM(I21+J21)</f>
        <v>7401.75</v>
      </c>
      <c r="I21" s="138">
        <f>SUMIFS(E:E,A:A,$G$1,D:D,G21)</f>
        <v>7401.75</v>
      </c>
      <c r="J21" s="138">
        <f>SUMIFS(F:F,A:A,$G$1,D:D,G21)</f>
        <v>0</v>
      </c>
      <c r="K21" s="143">
        <v>5000</v>
      </c>
      <c r="L21" s="206" t="s">
        <v>246</v>
      </c>
      <c r="M21" s="191"/>
      <c r="N21" s="183"/>
      <c r="O21" s="200">
        <v>45563</v>
      </c>
      <c r="P21" s="13" t="s">
        <v>261</v>
      </c>
      <c r="Q21" s="190"/>
      <c r="R21" s="213"/>
      <c r="S21" s="213">
        <v>1000</v>
      </c>
      <c r="T21" s="200"/>
      <c r="U21" s="213">
        <f>SUM(Table77[[#This Row],[payment2]]-Table77[[#This Row],[BALANCE TO PAY]])</f>
        <v>-1000</v>
      </c>
      <c r="V21" s="216">
        <v>45449</v>
      </c>
      <c r="W21" s="184" t="s">
        <v>256</v>
      </c>
    </row>
    <row r="22" spans="1:23" x14ac:dyDescent="0.25">
      <c r="A22" s="128">
        <f>MONTH(Table83[[#This Row],[DATE]])</f>
        <v>2</v>
      </c>
      <c r="B22" s="140">
        <v>45332</v>
      </c>
      <c r="C22" t="s">
        <v>233</v>
      </c>
      <c r="D22" s="13" t="s">
        <v>222</v>
      </c>
      <c r="E22" s="138">
        <v>150</v>
      </c>
      <c r="F22" s="175"/>
      <c r="G22" s="138" t="s">
        <v>221</v>
      </c>
      <c r="H22" s="157">
        <f>SUMIFS(Table54[INCOME],Table54[MONTH],$G$1,Table54[CATEGORY],G22)</f>
        <v>3924</v>
      </c>
      <c r="L22" s="201" t="s">
        <v>245</v>
      </c>
      <c r="M22" s="202"/>
      <c r="N22" s="186"/>
      <c r="O22" s="204">
        <v>45610</v>
      </c>
      <c r="P22" s="205" t="s">
        <v>260</v>
      </c>
      <c r="Q22" s="208"/>
      <c r="R22" s="212"/>
      <c r="S22" s="212"/>
      <c r="T22" s="204"/>
      <c r="U22" s="212">
        <f>SUM(Table77[[#This Row],[payment2]]-Table77[[#This Row],[BALANCE TO PAY]])</f>
        <v>0</v>
      </c>
      <c r="V22" s="205"/>
      <c r="W22" s="205" t="s">
        <v>257</v>
      </c>
    </row>
    <row r="23" spans="1:23" ht="15.75" thickBot="1" x14ac:dyDescent="0.3">
      <c r="A23" s="128">
        <f>MONTH(Table83[[#This Row],[DATE]])</f>
        <v>2</v>
      </c>
      <c r="B23" s="140">
        <v>45333</v>
      </c>
      <c r="C23" t="s">
        <v>235</v>
      </c>
      <c r="D23" s="13" t="s">
        <v>199</v>
      </c>
      <c r="F23" s="174">
        <v>100</v>
      </c>
      <c r="G23" s="13" t="s">
        <v>243</v>
      </c>
      <c r="H23" s="138">
        <f>SUM(H22-H21)</f>
        <v>-3477.75</v>
      </c>
      <c r="L23" s="206" t="s">
        <v>246</v>
      </c>
      <c r="M23" s="191"/>
      <c r="N23" s="183"/>
      <c r="O23" s="200">
        <v>45593</v>
      </c>
      <c r="P23" s="184" t="s">
        <v>260</v>
      </c>
      <c r="Q23" s="189"/>
      <c r="U23" s="14">
        <f>SUM(Table77[[#This Row],[payment2]]-Table77[[#This Row],[BALANCE TO PAY]])</f>
        <v>0</v>
      </c>
      <c r="V23" s="182"/>
      <c r="W23" s="182" t="s">
        <v>257</v>
      </c>
    </row>
    <row r="24" spans="1:23" ht="15.75" thickBot="1" x14ac:dyDescent="0.3">
      <c r="A24" s="128">
        <f>MONTH(Table83[[#This Row],[DATE]])</f>
        <v>2</v>
      </c>
      <c r="B24" s="140">
        <v>45334</v>
      </c>
      <c r="C24" t="s">
        <v>60</v>
      </c>
      <c r="D24" s="13" t="s">
        <v>12</v>
      </c>
      <c r="F24" s="175">
        <v>100</v>
      </c>
      <c r="G24" s="13"/>
      <c r="L24" s="201" t="s">
        <v>245</v>
      </c>
      <c r="M24" s="202"/>
      <c r="N24" s="186"/>
      <c r="O24" s="204">
        <v>45640</v>
      </c>
      <c r="P24" s="187" t="s">
        <v>262</v>
      </c>
      <c r="Q24" s="190"/>
      <c r="R24" s="213"/>
      <c r="S24" s="213"/>
      <c r="T24" s="200"/>
      <c r="U24" s="213">
        <f>SUM(Table77[[#This Row],[payment2]]-Table77[[#This Row],[BALANCE TO PAY]])</f>
        <v>0</v>
      </c>
      <c r="V24" s="184"/>
      <c r="W24" s="184" t="s">
        <v>257</v>
      </c>
    </row>
    <row r="25" spans="1:23" ht="15.75" thickBot="1" x14ac:dyDescent="0.3">
      <c r="A25" s="128">
        <f>MONTH(Table83[[#This Row],[DATE]])</f>
        <v>2</v>
      </c>
      <c r="B25" s="140">
        <v>45334</v>
      </c>
      <c r="C25" t="s">
        <v>150</v>
      </c>
      <c r="D25" s="13" t="s">
        <v>205</v>
      </c>
      <c r="E25" s="138">
        <v>26</v>
      </c>
      <c r="F25" s="174"/>
      <c r="G25" s="13"/>
      <c r="L25" s="206" t="s">
        <v>246</v>
      </c>
      <c r="M25" s="191"/>
      <c r="N25" s="183"/>
      <c r="O25" s="200">
        <v>45624</v>
      </c>
      <c r="P25" s="184" t="s">
        <v>262</v>
      </c>
      <c r="Q25" s="208"/>
      <c r="R25" s="212"/>
      <c r="S25" s="212"/>
      <c r="T25" s="204"/>
      <c r="U25" s="212">
        <f>SUM(Table77[[#This Row],[payment2]]-Table77[[#This Row],[BALANCE TO PAY]])</f>
        <v>0</v>
      </c>
      <c r="V25" s="205"/>
      <c r="W25" s="205" t="s">
        <v>258</v>
      </c>
    </row>
    <row r="26" spans="1:23" ht="16.5" thickTop="1" thickBot="1" x14ac:dyDescent="0.3">
      <c r="A26" s="128">
        <f>MONTH(Table83[[#This Row],[DATE]])</f>
        <v>2</v>
      </c>
      <c r="B26" s="140">
        <v>45334</v>
      </c>
      <c r="C26" t="s">
        <v>236</v>
      </c>
      <c r="D26" s="13" t="s">
        <v>12</v>
      </c>
      <c r="F26" s="175">
        <v>30</v>
      </c>
      <c r="G26" s="13"/>
      <c r="I26" s="150" t="s">
        <v>197</v>
      </c>
      <c r="J26" s="150" t="s">
        <v>94</v>
      </c>
      <c r="K26" s="163"/>
      <c r="L26" s="201" t="s">
        <v>245</v>
      </c>
      <c r="M26" s="202"/>
      <c r="N26" s="186"/>
      <c r="O26" s="204">
        <v>45305</v>
      </c>
      <c r="P26" s="187" t="s">
        <v>263</v>
      </c>
      <c r="Q26" s="189"/>
      <c r="U26" s="14">
        <f>SUM(Table77[[#This Row],[payment2]]-Table77[[#This Row],[BALANCE TO PAY]])</f>
        <v>0</v>
      </c>
      <c r="V26" s="182"/>
      <c r="W26" s="182" t="s">
        <v>258</v>
      </c>
    </row>
    <row r="27" spans="1:23" ht="16.5" thickTop="1" thickBot="1" x14ac:dyDescent="0.3">
      <c r="A27" s="128">
        <f>MONTH(Table83[[#This Row],[DATE]])</f>
        <v>2</v>
      </c>
      <c r="B27" s="140">
        <v>45334</v>
      </c>
      <c r="C27" t="s">
        <v>237</v>
      </c>
      <c r="D27" s="13" t="s">
        <v>12</v>
      </c>
      <c r="F27" s="174">
        <v>50</v>
      </c>
      <c r="G27" s="13" t="s">
        <v>277</v>
      </c>
      <c r="H27" s="145">
        <f>SUM(I27+J27)</f>
        <v>12100.75</v>
      </c>
      <c r="I27" s="145">
        <f>SUM(E:E)</f>
        <v>8443.75</v>
      </c>
      <c r="J27" s="146">
        <f>SUM(F:F)</f>
        <v>3657</v>
      </c>
      <c r="L27" s="206" t="s">
        <v>246</v>
      </c>
      <c r="M27" s="191"/>
      <c r="N27" s="183"/>
      <c r="O27" s="200">
        <v>45654</v>
      </c>
      <c r="P27" s="184" t="s">
        <v>263</v>
      </c>
      <c r="Q27" s="190"/>
      <c r="R27" s="213"/>
      <c r="S27" s="213"/>
      <c r="T27" s="200"/>
      <c r="U27" s="213">
        <f>SUM(Table77[[#This Row],[payment2]]-Table77[[#This Row],[BALANCE TO PAY]])</f>
        <v>0</v>
      </c>
      <c r="V27" s="184"/>
      <c r="W27" s="184" t="s">
        <v>258</v>
      </c>
    </row>
    <row r="28" spans="1:23" x14ac:dyDescent="0.25">
      <c r="A28" s="128">
        <f>MONTH(Table83[[#This Row],[DATE]])</f>
        <v>2</v>
      </c>
      <c r="B28" s="140">
        <v>45334</v>
      </c>
      <c r="C28" t="s">
        <v>228</v>
      </c>
      <c r="D28" s="13" t="s">
        <v>205</v>
      </c>
      <c r="E28" s="138">
        <v>95</v>
      </c>
      <c r="F28" s="175"/>
      <c r="G28" s="13" t="s">
        <v>209</v>
      </c>
      <c r="H28" s="145">
        <f>SUM(H29-H27)</f>
        <v>-4100.75</v>
      </c>
      <c r="I28" s="145">
        <f>SUM(I29-I27)</f>
        <v>-4443.75</v>
      </c>
      <c r="J28" s="145">
        <f>SUM(J29-J27)</f>
        <v>343</v>
      </c>
      <c r="L28" s="181"/>
      <c r="M28" s="138"/>
      <c r="N28" s="13"/>
      <c r="O28" s="12"/>
      <c r="P28" s="13"/>
      <c r="Q28" s="208"/>
      <c r="R28" s="212"/>
      <c r="S28" s="212"/>
      <c r="T28" s="204"/>
      <c r="U28" s="212">
        <f>SUM(Table77[[#This Row],[payment2]]-Table77[[#This Row],[BALANCE TO PAY]])</f>
        <v>0</v>
      </c>
      <c r="V28" s="205"/>
      <c r="W28" s="205" t="s">
        <v>259</v>
      </c>
    </row>
    <row r="29" spans="1:23" ht="15.75" thickBot="1" x14ac:dyDescent="0.3">
      <c r="A29" s="128">
        <f>MONTH(Table83[[#This Row],[DATE]])</f>
        <v>2</v>
      </c>
      <c r="B29" s="140">
        <v>45335</v>
      </c>
      <c r="C29" t="s">
        <v>238</v>
      </c>
      <c r="D29" s="13" t="s">
        <v>199</v>
      </c>
      <c r="F29" s="174">
        <v>138</v>
      </c>
      <c r="G29" s="13" t="s">
        <v>206</v>
      </c>
      <c r="H29" s="145">
        <v>8000</v>
      </c>
      <c r="I29" s="145">
        <f>SUM(K9/2)</f>
        <v>4000</v>
      </c>
      <c r="J29" s="145">
        <f>SUM(K9/2)</f>
        <v>4000</v>
      </c>
      <c r="L29" s="181"/>
      <c r="M29" s="138"/>
      <c r="N29" s="13"/>
      <c r="O29" s="12"/>
      <c r="P29" s="13"/>
      <c r="Q29" s="189"/>
      <c r="U29" s="14">
        <f>SUM(Table77[[#This Row],[payment2]]-Table77[[#This Row],[BALANCE TO PAY]])</f>
        <v>0</v>
      </c>
      <c r="V29" s="182"/>
      <c r="W29" s="182" t="s">
        <v>259</v>
      </c>
    </row>
    <row r="30" spans="1:23" ht="15.75" thickBot="1" x14ac:dyDescent="0.3">
      <c r="A30" s="128">
        <f>MONTH(Table83[[#This Row],[DATE]])</f>
        <v>2</v>
      </c>
      <c r="B30" s="140">
        <v>45336</v>
      </c>
      <c r="C30" t="s">
        <v>239</v>
      </c>
      <c r="D30" s="13" t="s">
        <v>205</v>
      </c>
      <c r="E30" s="138">
        <v>63</v>
      </c>
      <c r="F30" s="175"/>
      <c r="G30" s="13"/>
      <c r="H30" s="218" t="s">
        <v>272</v>
      </c>
      <c r="I30" s="217">
        <v>45350</v>
      </c>
      <c r="J30" s="146"/>
      <c r="L30" s="181"/>
      <c r="M30" s="138"/>
      <c r="N30" s="13"/>
      <c r="O30" s="12"/>
      <c r="P30" s="13"/>
      <c r="Q30" s="190"/>
      <c r="R30" s="213"/>
      <c r="S30" s="213"/>
      <c r="T30" s="200"/>
      <c r="U30" s="213">
        <f>SUM(Table77[[#This Row],[payment2]]-Table77[[#This Row],[BALANCE TO PAY]])</f>
        <v>0</v>
      </c>
      <c r="V30" s="184"/>
      <c r="W30" s="184" t="s">
        <v>259</v>
      </c>
    </row>
    <row r="31" spans="1:23" x14ac:dyDescent="0.25">
      <c r="A31" s="128">
        <f>MONTH(Table83[[#This Row],[DATE]])</f>
        <v>2</v>
      </c>
      <c r="B31" s="140">
        <v>45336</v>
      </c>
      <c r="C31" t="s">
        <v>240</v>
      </c>
      <c r="D31" s="13" t="s">
        <v>199</v>
      </c>
      <c r="E31" s="138">
        <v>36</v>
      </c>
      <c r="F31" s="174"/>
      <c r="G31" s="13" t="s">
        <v>200</v>
      </c>
      <c r="H31" s="147">
        <f>SUM(H27+I27+J27)</f>
        <v>24201.5</v>
      </c>
      <c r="I31" s="147"/>
      <c r="J31" s="147"/>
      <c r="L31" s="181"/>
      <c r="M31" s="138"/>
      <c r="N31" s="13"/>
      <c r="O31" s="12"/>
      <c r="P31" s="13"/>
      <c r="Q31" s="208"/>
      <c r="R31" s="212"/>
      <c r="S31" s="212"/>
      <c r="T31" s="204"/>
      <c r="U31" s="212">
        <f>SUM(Table77[[#This Row],[payment2]]-Table77[[#This Row],[BALANCE TO PAY]])</f>
        <v>0</v>
      </c>
      <c r="V31" s="187"/>
      <c r="W31" s="187" t="s">
        <v>261</v>
      </c>
    </row>
    <row r="32" spans="1:23" ht="15" customHeight="1" x14ac:dyDescent="0.25">
      <c r="A32" s="128">
        <f>MONTH(Table83[[#This Row],[DATE]])</f>
        <v>2</v>
      </c>
      <c r="B32" s="140">
        <v>45337</v>
      </c>
      <c r="C32" t="s">
        <v>150</v>
      </c>
      <c r="D32" s="13" t="s">
        <v>205</v>
      </c>
      <c r="F32" s="175">
        <v>26</v>
      </c>
      <c r="G32" s="13" t="s">
        <v>196</v>
      </c>
      <c r="H32" s="148">
        <f>SUM(K9+Q2+L2)</f>
        <v>20000</v>
      </c>
      <c r="I32" s="145"/>
      <c r="J32" s="146"/>
      <c r="L32" s="181"/>
      <c r="M32" s="138"/>
      <c r="N32" s="13"/>
      <c r="O32" s="12"/>
      <c r="P32" s="13"/>
      <c r="Q32" s="189"/>
      <c r="U32" s="14">
        <f>SUM(Table77[[#This Row],[payment2]]-Table77[[#This Row],[BALANCE TO PAY]])</f>
        <v>0</v>
      </c>
      <c r="V32" s="182"/>
      <c r="W32" s="182" t="s">
        <v>261</v>
      </c>
    </row>
    <row r="33" spans="1:23" ht="24" thickBot="1" x14ac:dyDescent="0.3">
      <c r="A33" s="128">
        <f>MONTH(Table83[[#This Row],[DATE]])</f>
        <v>2</v>
      </c>
      <c r="B33" s="140">
        <v>45337</v>
      </c>
      <c r="C33" t="s">
        <v>60</v>
      </c>
      <c r="D33" s="13" t="s">
        <v>12</v>
      </c>
      <c r="F33" s="175">
        <v>100</v>
      </c>
      <c r="G33" s="13"/>
      <c r="I33" s="154" t="s">
        <v>154</v>
      </c>
      <c r="J33" s="138">
        <f>SUM(E13+E18+E25+E28+E30+E31)</f>
        <v>459</v>
      </c>
      <c r="L33" s="181"/>
      <c r="M33" s="138"/>
      <c r="N33" s="13"/>
      <c r="O33" s="12"/>
      <c r="P33" s="13"/>
      <c r="Q33" s="190"/>
      <c r="R33" s="213"/>
      <c r="S33" s="213"/>
      <c r="T33" s="200"/>
      <c r="U33" s="213">
        <f>SUM(Table77[[#This Row],[payment2]]-Table77[[#This Row],[BALANCE TO PAY]])</f>
        <v>0</v>
      </c>
      <c r="V33" s="184"/>
      <c r="W33" s="184" t="s">
        <v>261</v>
      </c>
    </row>
    <row r="34" spans="1:23" x14ac:dyDescent="0.25">
      <c r="A34" s="128">
        <f>MONTH(Table83[[#This Row],[DATE]])</f>
        <v>2</v>
      </c>
      <c r="B34" s="140">
        <v>45338</v>
      </c>
      <c r="C34" t="s">
        <v>241</v>
      </c>
      <c r="D34" s="13" t="s">
        <v>204</v>
      </c>
      <c r="F34" s="175">
        <v>461</v>
      </c>
      <c r="G34" s="13"/>
      <c r="H34" s="149"/>
      <c r="L34" s="181"/>
      <c r="M34" s="138"/>
      <c r="N34" s="12"/>
      <c r="O34" s="12"/>
      <c r="P34" s="13"/>
      <c r="Q34" s="189"/>
      <c r="U34" s="14">
        <f>SUM(Table77[[#This Row],[payment2]]-Table77[[#This Row],[BALANCE TO PAY]])</f>
        <v>0</v>
      </c>
      <c r="V34" s="180"/>
      <c r="W34" s="205" t="s">
        <v>260</v>
      </c>
    </row>
    <row r="35" spans="1:23" x14ac:dyDescent="0.25">
      <c r="A35" s="128">
        <f>MONTH(Table83[[#This Row],[DATE]])</f>
        <v>2</v>
      </c>
      <c r="B35" s="140">
        <v>45324</v>
      </c>
      <c r="C35" t="s">
        <v>241</v>
      </c>
      <c r="D35" s="13" t="s">
        <v>204</v>
      </c>
      <c r="F35" s="174">
        <v>1158</v>
      </c>
      <c r="G35" s="13" t="s">
        <v>207</v>
      </c>
      <c r="H35" s="143">
        <f>SUM(I32-K9)</f>
        <v>-8000</v>
      </c>
      <c r="I35" s="13" t="s">
        <v>195</v>
      </c>
      <c r="L35" s="181"/>
      <c r="M35" s="138"/>
      <c r="N35" s="13"/>
      <c r="O35" s="12"/>
      <c r="P35" s="13"/>
      <c r="Q35" s="189"/>
      <c r="U35" s="14">
        <f>SUM(Table77[[#This Row],[payment2]]-Table77[[#This Row],[BALANCE TO PAY]])</f>
        <v>0</v>
      </c>
      <c r="V35" s="182"/>
      <c r="W35" s="182" t="s">
        <v>260</v>
      </c>
    </row>
    <row r="36" spans="1:23" ht="15.75" thickBot="1" x14ac:dyDescent="0.3">
      <c r="A36" s="128">
        <f>MONTH(Table83[[#This Row],[DATE]])</f>
        <v>2</v>
      </c>
      <c r="B36" s="140">
        <v>45338</v>
      </c>
      <c r="C36" t="s">
        <v>242</v>
      </c>
      <c r="D36" s="13" t="s">
        <v>203</v>
      </c>
      <c r="F36" s="175">
        <v>100</v>
      </c>
      <c r="G36" s="13" t="s">
        <v>208</v>
      </c>
      <c r="I36" s="138">
        <v>2000</v>
      </c>
      <c r="L36" s="181"/>
      <c r="M36" s="138"/>
      <c r="N36" s="13"/>
      <c r="O36" s="12"/>
      <c r="P36" s="13"/>
      <c r="Q36" s="190"/>
      <c r="R36" s="213"/>
      <c r="S36" s="213"/>
      <c r="T36" s="200"/>
      <c r="U36" s="14">
        <f>SUM(Table77[[#This Row],[payment2]]-Table77[[#This Row],[BALANCE TO PAY]])</f>
        <v>0</v>
      </c>
      <c r="V36" s="182"/>
      <c r="W36" s="184" t="s">
        <v>260</v>
      </c>
    </row>
    <row r="37" spans="1:23" x14ac:dyDescent="0.25">
      <c r="A37" s="128">
        <f>MONTH(Table83[[#This Row],[DATE]])</f>
        <v>2</v>
      </c>
      <c r="B37" s="140">
        <v>45338</v>
      </c>
      <c r="C37" t="s">
        <v>150</v>
      </c>
      <c r="D37" s="13" t="s">
        <v>205</v>
      </c>
      <c r="F37" s="174">
        <v>26</v>
      </c>
      <c r="L37" s="181"/>
      <c r="M37" s="138"/>
      <c r="N37" s="13"/>
      <c r="O37" s="12"/>
      <c r="P37" s="13"/>
      <c r="Q37" s="208"/>
      <c r="R37" s="212"/>
      <c r="S37" s="212"/>
      <c r="T37" s="204"/>
      <c r="U37" s="14">
        <f>SUM(Table77[[#This Row],[payment2]]-Table77[[#This Row],[BALANCE TO PAY]])</f>
        <v>0</v>
      </c>
      <c r="V37" s="182"/>
      <c r="W37" s="187" t="s">
        <v>262</v>
      </c>
    </row>
    <row r="38" spans="1:23" x14ac:dyDescent="0.25">
      <c r="A38" s="128">
        <f>MONTH(Table83[[#This Row],[DATE]])</f>
        <v>2</v>
      </c>
      <c r="B38" s="140">
        <v>45338</v>
      </c>
      <c r="C38" t="s">
        <v>275</v>
      </c>
      <c r="D38" s="13" t="s">
        <v>199</v>
      </c>
      <c r="F38" s="175">
        <v>165</v>
      </c>
      <c r="G38" s="13"/>
      <c r="L38" s="181"/>
      <c r="M38" s="138"/>
      <c r="N38" s="13"/>
      <c r="O38" s="12"/>
      <c r="P38" s="13"/>
      <c r="Q38" s="189"/>
      <c r="U38" s="14">
        <f>SUM(Table77[[#This Row],[payment2]]-Table77[[#This Row],[BALANCE TO PAY]])</f>
        <v>0</v>
      </c>
      <c r="V38" s="182"/>
      <c r="W38" s="182" t="s">
        <v>262</v>
      </c>
    </row>
    <row r="39" spans="1:23" ht="15.75" thickBot="1" x14ac:dyDescent="0.3">
      <c r="A39" s="128">
        <f>MONTH(Table83[[#This Row],[DATE]])</f>
        <v>2</v>
      </c>
      <c r="B39" s="140">
        <v>45338</v>
      </c>
      <c r="C39" t="s">
        <v>220</v>
      </c>
      <c r="D39" s="13" t="s">
        <v>222</v>
      </c>
      <c r="E39" s="138">
        <v>1751.75</v>
      </c>
      <c r="F39" s="174"/>
      <c r="G39" s="144" t="s">
        <v>154</v>
      </c>
      <c r="H39" s="144" t="s">
        <v>214</v>
      </c>
      <c r="I39" s="137" t="s">
        <v>101</v>
      </c>
      <c r="J39" s="137" t="s">
        <v>50</v>
      </c>
      <c r="L39" s="181"/>
      <c r="M39" s="138"/>
      <c r="N39" s="13"/>
      <c r="O39" s="12"/>
      <c r="P39" s="13"/>
      <c r="Q39" s="190"/>
      <c r="R39" s="213"/>
      <c r="S39" s="213"/>
      <c r="T39" s="200"/>
      <c r="U39" s="14">
        <f>SUM(Table77[[#This Row],[payment2]]-Table77[[#This Row],[BALANCE TO PAY]])</f>
        <v>0</v>
      </c>
      <c r="V39" s="182"/>
      <c r="W39" s="184" t="s">
        <v>262</v>
      </c>
    </row>
    <row r="40" spans="1:23" ht="15.75" thickBot="1" x14ac:dyDescent="0.3">
      <c r="A40" s="128">
        <f>MONTH(Table83[[#This Row],[DATE]])</f>
        <v>2</v>
      </c>
      <c r="B40" s="140">
        <v>45338</v>
      </c>
      <c r="C40" t="s">
        <v>276</v>
      </c>
      <c r="D40" s="13" t="s">
        <v>205</v>
      </c>
      <c r="E40" s="138">
        <v>583</v>
      </c>
      <c r="F40" s="175"/>
      <c r="G40" s="143">
        <v>9404</v>
      </c>
      <c r="H40" t="s">
        <v>215</v>
      </c>
      <c r="I40" s="139">
        <v>45324</v>
      </c>
      <c r="J40" s="13">
        <f>MONTH(I40)</f>
        <v>2</v>
      </c>
      <c r="L40" s="181"/>
      <c r="M40" s="138"/>
      <c r="N40" s="13"/>
      <c r="O40" s="12"/>
      <c r="P40" s="13"/>
      <c r="Q40" s="208"/>
      <c r="R40" s="212"/>
      <c r="S40" s="212"/>
      <c r="T40" s="204"/>
      <c r="U40" s="14">
        <f>SUM(Table77[[#This Row],[payment2]]-Table77[[#This Row],[BALANCE TO PAY]])</f>
        <v>0</v>
      </c>
      <c r="V40" s="182"/>
      <c r="W40" s="209" t="s">
        <v>263</v>
      </c>
    </row>
    <row r="41" spans="1:23" x14ac:dyDescent="0.25">
      <c r="A41" s="128">
        <f>MONTH(Table83[[#This Row],[DATE]])</f>
        <v>1</v>
      </c>
      <c r="F41" s="174"/>
      <c r="G41" s="143">
        <v>100</v>
      </c>
      <c r="H41" t="s">
        <v>203</v>
      </c>
      <c r="I41" s="139">
        <v>45325</v>
      </c>
      <c r="J41" s="13">
        <f t="shared" ref="J41:J62" si="3">MONTH(I41)</f>
        <v>2</v>
      </c>
      <c r="L41" s="181"/>
      <c r="M41" s="138"/>
      <c r="N41" s="13"/>
      <c r="O41" s="12"/>
      <c r="P41" s="13"/>
      <c r="Q41" s="189"/>
      <c r="U41" s="14">
        <f>SUM(Table77[[#This Row],[payment2]]-Table77[[#This Row],[BALANCE TO PAY]])</f>
        <v>0</v>
      </c>
      <c r="V41" s="182"/>
      <c r="W41" s="182" t="s">
        <v>263</v>
      </c>
    </row>
    <row r="42" spans="1:23" ht="15.75" thickBot="1" x14ac:dyDescent="0.3">
      <c r="A42" s="128">
        <f>MONTH(Table83[[#This Row],[DATE]])</f>
        <v>1</v>
      </c>
      <c r="F42" s="175"/>
      <c r="G42" s="143">
        <v>10062.68</v>
      </c>
      <c r="H42" t="s">
        <v>215</v>
      </c>
      <c r="I42" s="156">
        <v>45338</v>
      </c>
      <c r="J42" s="13">
        <f t="shared" si="3"/>
        <v>2</v>
      </c>
      <c r="L42" s="256"/>
      <c r="M42" s="191"/>
      <c r="N42" s="183"/>
      <c r="O42" s="200"/>
      <c r="P42" s="13"/>
      <c r="Q42" s="190"/>
      <c r="R42" s="213"/>
      <c r="S42" s="213"/>
      <c r="T42" s="200"/>
      <c r="U42" s="14">
        <f>SUM(Table77[[#This Row],[payment2]]-Table77[[#This Row],[BALANCE TO PAY]])</f>
        <v>0</v>
      </c>
      <c r="V42" s="182"/>
      <c r="W42" s="184" t="s">
        <v>263</v>
      </c>
    </row>
    <row r="43" spans="1:23" x14ac:dyDescent="0.25">
      <c r="A43" s="128">
        <f>MONTH(Table83[[#This Row],[DATE]])</f>
        <v>1</v>
      </c>
      <c r="F43" s="174"/>
      <c r="G43" s="143">
        <v>200</v>
      </c>
      <c r="H43" t="s">
        <v>203</v>
      </c>
      <c r="I43" s="156">
        <v>45326</v>
      </c>
      <c r="J43" s="13">
        <f t="shared" si="3"/>
        <v>2</v>
      </c>
      <c r="L43" s="260"/>
      <c r="M43" s="138"/>
      <c r="N43" s="13"/>
      <c r="O43" s="12"/>
      <c r="P43" s="185"/>
    </row>
    <row r="44" spans="1:23" x14ac:dyDescent="0.25">
      <c r="A44" s="128">
        <f>MONTH(Table83[[#This Row],[DATE]])</f>
        <v>1</v>
      </c>
      <c r="F44" s="175"/>
      <c r="G44" s="143">
        <v>50</v>
      </c>
      <c r="H44" t="s">
        <v>221</v>
      </c>
      <c r="I44" s="156">
        <v>45330</v>
      </c>
      <c r="J44" s="13">
        <f t="shared" si="3"/>
        <v>2</v>
      </c>
      <c r="K44" s="254"/>
      <c r="L44" s="254"/>
      <c r="N44" s="13"/>
    </row>
    <row r="45" spans="1:23" x14ac:dyDescent="0.25">
      <c r="A45" s="128">
        <f>MONTH(Table83[[#This Row],[DATE]])</f>
        <v>1</v>
      </c>
      <c r="F45" s="174"/>
      <c r="G45" s="143">
        <v>200</v>
      </c>
      <c r="H45" t="s">
        <v>203</v>
      </c>
      <c r="I45" s="156">
        <v>45331</v>
      </c>
      <c r="J45" s="13">
        <f t="shared" si="3"/>
        <v>2</v>
      </c>
      <c r="N45" s="13"/>
    </row>
    <row r="46" spans="1:23" ht="15.75" thickBot="1" x14ac:dyDescent="0.3">
      <c r="A46" s="128">
        <f>MONTH(Table83[[#This Row],[DATE]])</f>
        <v>1</v>
      </c>
      <c r="F46" s="175"/>
      <c r="G46" s="143">
        <v>300</v>
      </c>
      <c r="H46" t="s">
        <v>203</v>
      </c>
      <c r="I46" s="156">
        <v>45334</v>
      </c>
      <c r="J46" s="13">
        <f t="shared" si="3"/>
        <v>2</v>
      </c>
      <c r="N46" s="13"/>
    </row>
    <row r="47" spans="1:23" ht="30" x14ac:dyDescent="0.25">
      <c r="A47" s="128">
        <f>MONTH(Table83[[#This Row],[DATE]])</f>
        <v>1</v>
      </c>
      <c r="F47" s="174"/>
      <c r="G47" s="158">
        <v>100</v>
      </c>
      <c r="H47" t="s">
        <v>221</v>
      </c>
      <c r="I47" s="156">
        <v>45334</v>
      </c>
      <c r="J47" s="13">
        <f t="shared" si="3"/>
        <v>2</v>
      </c>
      <c r="L47" s="257" t="s">
        <v>278</v>
      </c>
      <c r="M47" s="258" t="s">
        <v>198</v>
      </c>
      <c r="N47" s="258" t="s">
        <v>101</v>
      </c>
    </row>
    <row r="48" spans="1:23" x14ac:dyDescent="0.25">
      <c r="A48" s="128">
        <f>MONTH(Table83[[#This Row],[DATE]])</f>
        <v>1</v>
      </c>
      <c r="F48" s="175"/>
      <c r="G48" s="158">
        <v>-32</v>
      </c>
      <c r="H48" t="s">
        <v>6</v>
      </c>
      <c r="I48" s="156">
        <v>45323</v>
      </c>
      <c r="J48" s="13">
        <f t="shared" si="3"/>
        <v>2</v>
      </c>
      <c r="L48" s="181">
        <v>3141</v>
      </c>
      <c r="M48" s="182" t="s">
        <v>153</v>
      </c>
      <c r="N48" s="259">
        <v>45339</v>
      </c>
    </row>
    <row r="49" spans="1:14" x14ac:dyDescent="0.25">
      <c r="A49" s="128">
        <f>MONTH(Table83[[#This Row],[DATE]])</f>
        <v>1</v>
      </c>
      <c r="F49" s="174"/>
      <c r="G49" s="158">
        <v>100</v>
      </c>
      <c r="H49" t="s">
        <v>216</v>
      </c>
      <c r="I49" s="156">
        <v>45334</v>
      </c>
      <c r="J49" s="13">
        <f t="shared" si="3"/>
        <v>2</v>
      </c>
      <c r="L49" s="181"/>
      <c r="M49" s="182"/>
      <c r="N49" s="182"/>
    </row>
    <row r="50" spans="1:14" x14ac:dyDescent="0.25">
      <c r="A50" s="128">
        <f>MONTH(Table83[[#This Row],[DATE]])</f>
        <v>1</v>
      </c>
      <c r="F50" s="175"/>
      <c r="G50" s="158">
        <v>3774</v>
      </c>
      <c r="H50" t="s">
        <v>221</v>
      </c>
      <c r="I50" s="156">
        <v>45338</v>
      </c>
      <c r="J50" s="13">
        <f t="shared" si="3"/>
        <v>2</v>
      </c>
      <c r="L50" s="181"/>
      <c r="M50" s="182"/>
      <c r="N50" s="182"/>
    </row>
    <row r="51" spans="1:14" x14ac:dyDescent="0.25">
      <c r="A51" s="128">
        <f>MONTH(Table83[[#This Row],[DATE]])</f>
        <v>1</v>
      </c>
      <c r="F51" s="174"/>
      <c r="G51" s="158"/>
      <c r="H51"/>
      <c r="I51" s="155"/>
      <c r="J51" s="13">
        <f t="shared" si="3"/>
        <v>1</v>
      </c>
      <c r="L51" s="181"/>
      <c r="M51" s="182"/>
      <c r="N51" s="182"/>
    </row>
    <row r="52" spans="1:14" x14ac:dyDescent="0.25">
      <c r="A52" s="128">
        <f>MONTH(Table83[[#This Row],[DATE]])</f>
        <v>1</v>
      </c>
      <c r="F52" s="175"/>
      <c r="G52" s="158"/>
      <c r="H52"/>
      <c r="I52" s="155"/>
      <c r="J52" s="13">
        <f t="shared" si="3"/>
        <v>1</v>
      </c>
      <c r="L52" s="181"/>
      <c r="M52" s="182"/>
      <c r="N52" s="182"/>
    </row>
    <row r="53" spans="1:14" x14ac:dyDescent="0.25">
      <c r="A53" s="128">
        <f>MONTH(Table83[[#This Row],[DATE]])</f>
        <v>1</v>
      </c>
      <c r="F53" s="174"/>
      <c r="G53" s="158"/>
      <c r="H53"/>
      <c r="I53" s="155"/>
      <c r="J53" s="13">
        <f t="shared" si="3"/>
        <v>1</v>
      </c>
      <c r="L53" s="181"/>
      <c r="M53" s="182"/>
      <c r="N53" s="182"/>
    </row>
    <row r="54" spans="1:14" x14ac:dyDescent="0.25">
      <c r="A54" s="128">
        <f>MONTH(Table83[[#This Row],[DATE]])</f>
        <v>1</v>
      </c>
      <c r="F54" s="175"/>
      <c r="G54" s="158"/>
      <c r="H54"/>
      <c r="I54" s="155"/>
      <c r="J54" s="13">
        <f t="shared" si="3"/>
        <v>1</v>
      </c>
      <c r="L54" s="181"/>
      <c r="M54" s="182"/>
      <c r="N54" s="182"/>
    </row>
    <row r="55" spans="1:14" x14ac:dyDescent="0.25">
      <c r="A55" s="128">
        <f>MONTH(Table83[[#This Row],[DATE]])</f>
        <v>1</v>
      </c>
      <c r="F55" s="174"/>
      <c r="G55" s="158"/>
      <c r="H55"/>
      <c r="I55" s="155"/>
      <c r="J55" s="13">
        <f t="shared" si="3"/>
        <v>1</v>
      </c>
      <c r="L55" s="181"/>
      <c r="M55" s="182"/>
      <c r="N55" s="182"/>
    </row>
    <row r="56" spans="1:14" x14ac:dyDescent="0.25">
      <c r="A56" s="128">
        <f>MONTH(Table83[[#This Row],[DATE]])</f>
        <v>1</v>
      </c>
      <c r="F56" s="175"/>
      <c r="G56" s="158"/>
      <c r="H56"/>
      <c r="I56" s="155"/>
      <c r="J56" s="13">
        <f t="shared" si="3"/>
        <v>1</v>
      </c>
      <c r="L56" s="181"/>
      <c r="M56" s="182"/>
      <c r="N56" s="182"/>
    </row>
    <row r="57" spans="1:14" x14ac:dyDescent="0.25">
      <c r="A57" s="128">
        <f>MONTH(Table83[[#This Row],[DATE]])</f>
        <v>1</v>
      </c>
      <c r="F57" s="174"/>
      <c r="G57" s="158"/>
      <c r="H57"/>
      <c r="I57" s="155"/>
      <c r="J57" s="13">
        <f t="shared" si="3"/>
        <v>1</v>
      </c>
      <c r="L57" s="181"/>
      <c r="M57" s="182"/>
      <c r="N57" s="182"/>
    </row>
    <row r="58" spans="1:14" x14ac:dyDescent="0.25">
      <c r="A58" s="128">
        <f>MONTH(Table83[[#This Row],[DATE]])</f>
        <v>1</v>
      </c>
      <c r="F58" s="175"/>
      <c r="G58" s="158"/>
      <c r="H58"/>
      <c r="I58" s="155"/>
      <c r="J58" s="13">
        <f t="shared" si="3"/>
        <v>1</v>
      </c>
      <c r="L58" s="181"/>
      <c r="M58" s="182"/>
      <c r="N58" s="182"/>
    </row>
    <row r="59" spans="1:14" x14ac:dyDescent="0.25">
      <c r="A59" s="128">
        <f>MONTH(Table83[[#This Row],[DATE]])</f>
        <v>1</v>
      </c>
      <c r="F59" s="174"/>
      <c r="G59" s="158"/>
      <c r="H59"/>
      <c r="I59" s="155"/>
      <c r="J59" s="13">
        <f t="shared" si="3"/>
        <v>1</v>
      </c>
      <c r="L59" s="181"/>
      <c r="M59" s="182"/>
      <c r="N59" s="182"/>
    </row>
    <row r="60" spans="1:14" ht="15.75" thickBot="1" x14ac:dyDescent="0.3">
      <c r="A60" s="128">
        <f>MONTH(Table83[[#This Row],[DATE]])</f>
        <v>1</v>
      </c>
      <c r="F60" s="175"/>
      <c r="G60" s="158"/>
      <c r="H60"/>
      <c r="I60" s="155"/>
      <c r="J60" s="13">
        <f t="shared" si="3"/>
        <v>1</v>
      </c>
      <c r="L60" s="256"/>
      <c r="M60" s="184"/>
      <c r="N60" s="184"/>
    </row>
    <row r="61" spans="1:14" x14ac:dyDescent="0.25">
      <c r="A61" s="128">
        <f>MONTH(Table83[[#This Row],[DATE]])</f>
        <v>1</v>
      </c>
      <c r="F61" s="174"/>
      <c r="G61" s="158"/>
      <c r="H61"/>
      <c r="I61" s="155"/>
      <c r="J61" s="13">
        <f t="shared" si="3"/>
        <v>1</v>
      </c>
      <c r="N61" s="13"/>
    </row>
    <row r="62" spans="1:14" x14ac:dyDescent="0.25">
      <c r="A62" s="128">
        <f>MONTH(Table83[[#This Row],[DATE]])</f>
        <v>1</v>
      </c>
      <c r="F62" s="175"/>
      <c r="G62" s="158"/>
      <c r="H62"/>
      <c r="I62" s="155"/>
      <c r="J62" s="13">
        <f t="shared" si="3"/>
        <v>1</v>
      </c>
      <c r="N62" s="13"/>
    </row>
    <row r="63" spans="1:14" x14ac:dyDescent="0.25">
      <c r="A63" s="128">
        <f>MONTH(Table83[[#This Row],[DATE]])</f>
        <v>1</v>
      </c>
      <c r="F63" s="174"/>
      <c r="N63" s="13"/>
    </row>
    <row r="64" spans="1:14" x14ac:dyDescent="0.25">
      <c r="A64" s="128">
        <f>MONTH(Table83[[#This Row],[DATE]])</f>
        <v>1</v>
      </c>
      <c r="F64" s="175"/>
      <c r="N64" s="13"/>
    </row>
    <row r="65" spans="1:14" x14ac:dyDescent="0.25">
      <c r="A65" s="128">
        <f>MONTH(Table83[[#This Row],[DATE]])</f>
        <v>1</v>
      </c>
      <c r="F65" s="174"/>
      <c r="N65" s="13"/>
    </row>
    <row r="66" spans="1:14" x14ac:dyDescent="0.25">
      <c r="A66" s="128">
        <f>MONTH(Table83[[#This Row],[DATE]])</f>
        <v>1</v>
      </c>
      <c r="F66" s="175"/>
      <c r="N66" s="13"/>
    </row>
    <row r="67" spans="1:14" x14ac:dyDescent="0.25">
      <c r="A67" s="128">
        <f>MONTH(Table83[[#This Row],[DATE]])</f>
        <v>1</v>
      </c>
      <c r="F67" s="174"/>
      <c r="N67" s="13"/>
    </row>
    <row r="68" spans="1:14" x14ac:dyDescent="0.25">
      <c r="A68" s="128">
        <f>MONTH(Table83[[#This Row],[DATE]])</f>
        <v>1</v>
      </c>
      <c r="F68" s="175"/>
      <c r="N68" s="13"/>
    </row>
    <row r="69" spans="1:14" x14ac:dyDescent="0.25">
      <c r="A69" s="128">
        <f>MONTH(Table83[[#This Row],[DATE]])</f>
        <v>1</v>
      </c>
      <c r="F69" s="174"/>
      <c r="N69" s="13"/>
    </row>
    <row r="70" spans="1:14" x14ac:dyDescent="0.25">
      <c r="F70" s="13"/>
      <c r="N70" s="13"/>
    </row>
    <row r="71" spans="1:14" x14ac:dyDescent="0.25">
      <c r="A71" s="13"/>
      <c r="F71" s="13"/>
      <c r="N71" s="13"/>
    </row>
    <row r="72" spans="1:14" x14ac:dyDescent="0.25">
      <c r="A72" s="13"/>
      <c r="F72" s="13"/>
      <c r="N72" s="13"/>
    </row>
    <row r="73" spans="1:14" x14ac:dyDescent="0.25">
      <c r="A73" s="13"/>
      <c r="F73" s="13"/>
      <c r="N73" s="13"/>
    </row>
    <row r="74" spans="1:14" x14ac:dyDescent="0.25">
      <c r="A74" s="13"/>
      <c r="F74" s="13"/>
      <c r="N74" s="13"/>
    </row>
    <row r="75" spans="1:14" x14ac:dyDescent="0.25">
      <c r="A75" s="13"/>
      <c r="F75" s="13"/>
      <c r="N75" s="13"/>
    </row>
    <row r="76" spans="1:14" x14ac:dyDescent="0.25">
      <c r="A76" s="13"/>
      <c r="F76" s="13"/>
      <c r="N76" s="13"/>
    </row>
    <row r="77" spans="1:14" x14ac:dyDescent="0.25">
      <c r="A77" s="13"/>
      <c r="F77" s="13"/>
      <c r="N77" s="13"/>
    </row>
    <row r="78" spans="1:14" x14ac:dyDescent="0.25">
      <c r="A78" s="13"/>
      <c r="F78" s="13"/>
      <c r="N78" s="13"/>
    </row>
    <row r="79" spans="1:14" x14ac:dyDescent="0.25">
      <c r="A79" s="13"/>
      <c r="F79" s="13"/>
      <c r="N79" s="13"/>
    </row>
    <row r="80" spans="1:14" x14ac:dyDescent="0.25">
      <c r="A80" s="13"/>
      <c r="F80" s="13"/>
      <c r="N80" s="13"/>
    </row>
    <row r="81" spans="1:14" x14ac:dyDescent="0.25">
      <c r="A81" s="13"/>
      <c r="F81" s="13"/>
      <c r="N81" s="13"/>
    </row>
    <row r="82" spans="1:14" x14ac:dyDescent="0.25">
      <c r="A82" s="13"/>
      <c r="F82" s="13"/>
      <c r="N82" s="13"/>
    </row>
    <row r="83" spans="1:14" x14ac:dyDescent="0.25">
      <c r="A83" s="13"/>
      <c r="F83" s="13"/>
      <c r="N83" s="13"/>
    </row>
    <row r="84" spans="1:14" x14ac:dyDescent="0.25">
      <c r="A84" s="13"/>
      <c r="F84" s="13"/>
      <c r="N84" s="13"/>
    </row>
    <row r="85" spans="1:14" x14ac:dyDescent="0.25">
      <c r="A85" s="13"/>
      <c r="F85" s="13"/>
      <c r="N85" s="13"/>
    </row>
    <row r="86" spans="1:14" x14ac:dyDescent="0.25">
      <c r="A86" s="13"/>
      <c r="F86" s="13"/>
      <c r="N86" s="13"/>
    </row>
    <row r="87" spans="1:14" x14ac:dyDescent="0.25">
      <c r="A87" s="13"/>
      <c r="F87" s="13"/>
      <c r="N87" s="13"/>
    </row>
    <row r="88" spans="1:14" x14ac:dyDescent="0.25">
      <c r="A88" s="13"/>
      <c r="F88" s="13"/>
      <c r="N88" s="13"/>
    </row>
    <row r="89" spans="1:14" x14ac:dyDescent="0.25">
      <c r="A89" s="13"/>
      <c r="F89" s="13"/>
      <c r="N89" s="13"/>
    </row>
    <row r="90" spans="1:14" x14ac:dyDescent="0.25">
      <c r="A90" s="13"/>
      <c r="F90" s="13"/>
      <c r="N90" s="13"/>
    </row>
    <row r="91" spans="1:14" x14ac:dyDescent="0.25">
      <c r="A91" s="13"/>
      <c r="F91" s="13"/>
      <c r="N91" s="13"/>
    </row>
    <row r="92" spans="1:14" x14ac:dyDescent="0.25">
      <c r="A92" s="13"/>
      <c r="F92" s="13"/>
      <c r="N92" s="13"/>
    </row>
    <row r="93" spans="1:14" x14ac:dyDescent="0.25">
      <c r="A93" s="13"/>
      <c r="F93" s="13"/>
      <c r="N93" s="13"/>
    </row>
    <row r="94" spans="1:14" x14ac:dyDescent="0.25">
      <c r="A94" s="13"/>
      <c r="F94" s="13"/>
      <c r="N94" s="13"/>
    </row>
    <row r="95" spans="1:14" x14ac:dyDescent="0.25">
      <c r="A95" s="13"/>
      <c r="F95" s="13"/>
      <c r="N95" s="13"/>
    </row>
    <row r="96" spans="1:14" x14ac:dyDescent="0.25">
      <c r="A96" s="13"/>
      <c r="F96" s="13"/>
      <c r="N96" s="13"/>
    </row>
    <row r="97" spans="1:14" x14ac:dyDescent="0.25">
      <c r="A97" s="13"/>
      <c r="F97" s="13"/>
      <c r="N97" s="13"/>
    </row>
    <row r="98" spans="1:14" x14ac:dyDescent="0.25">
      <c r="A98" s="13"/>
      <c r="F98" s="13"/>
      <c r="N98" s="13"/>
    </row>
    <row r="99" spans="1:14" x14ac:dyDescent="0.25">
      <c r="A99" s="13"/>
      <c r="F99" s="13"/>
      <c r="N99" s="13"/>
    </row>
    <row r="100" spans="1:14" x14ac:dyDescent="0.25">
      <c r="A100" s="13"/>
      <c r="F100" s="13"/>
      <c r="N100" s="13"/>
    </row>
    <row r="101" spans="1:14" x14ac:dyDescent="0.25">
      <c r="A101" s="13"/>
      <c r="F101" s="13"/>
      <c r="N101" s="13"/>
    </row>
    <row r="102" spans="1:14" x14ac:dyDescent="0.25">
      <c r="A102" s="13"/>
      <c r="F102" s="13"/>
      <c r="N102" s="13"/>
    </row>
    <row r="103" spans="1:14" x14ac:dyDescent="0.25">
      <c r="A103" s="13"/>
      <c r="F103" s="13"/>
      <c r="N103" s="13"/>
    </row>
    <row r="104" spans="1:14" x14ac:dyDescent="0.25">
      <c r="A104" s="13"/>
      <c r="F104" s="13"/>
      <c r="N104" s="13"/>
    </row>
    <row r="105" spans="1:14" x14ac:dyDescent="0.25">
      <c r="A105" s="13"/>
      <c r="F105" s="13"/>
      <c r="N105" s="13"/>
    </row>
    <row r="106" spans="1:14" x14ac:dyDescent="0.25">
      <c r="A106" s="13"/>
      <c r="F106" s="13"/>
      <c r="N106" s="13"/>
    </row>
    <row r="107" spans="1:14" x14ac:dyDescent="0.25">
      <c r="A107" s="13"/>
      <c r="F107" s="13"/>
      <c r="N107" s="13"/>
    </row>
    <row r="108" spans="1:14" x14ac:dyDescent="0.25">
      <c r="A108" s="13"/>
      <c r="F108" s="13"/>
      <c r="N108" s="13"/>
    </row>
    <row r="109" spans="1:14" x14ac:dyDescent="0.25">
      <c r="A109" s="13"/>
      <c r="F109" s="13"/>
      <c r="N109" s="13"/>
    </row>
    <row r="110" spans="1:14" x14ac:dyDescent="0.25">
      <c r="A110" s="13"/>
      <c r="F110" s="13"/>
      <c r="N110" s="13"/>
    </row>
    <row r="111" spans="1:14" x14ac:dyDescent="0.25">
      <c r="A111" s="13"/>
      <c r="F111" s="13"/>
      <c r="N111" s="13"/>
    </row>
    <row r="112" spans="1:14" x14ac:dyDescent="0.25">
      <c r="A112" s="13"/>
      <c r="F112" s="13"/>
      <c r="N112" s="13"/>
    </row>
    <row r="113" spans="1:14" x14ac:dyDescent="0.25">
      <c r="A113" s="13"/>
      <c r="F113" s="13"/>
      <c r="N113" s="13"/>
    </row>
    <row r="114" spans="1:14" x14ac:dyDescent="0.25">
      <c r="A114" s="13"/>
      <c r="F114" s="13"/>
      <c r="N114" s="13"/>
    </row>
    <row r="115" spans="1:14" x14ac:dyDescent="0.25">
      <c r="A115" s="13"/>
      <c r="F115" s="13"/>
      <c r="N115" s="13"/>
    </row>
    <row r="116" spans="1:14" x14ac:dyDescent="0.25">
      <c r="A116" s="13"/>
      <c r="F116" s="13"/>
      <c r="N116" s="13"/>
    </row>
    <row r="117" spans="1:14" x14ac:dyDescent="0.25">
      <c r="A117" s="13"/>
      <c r="F117" s="13"/>
      <c r="N117" s="13"/>
    </row>
    <row r="118" spans="1:14" x14ac:dyDescent="0.25">
      <c r="A118" s="13"/>
      <c r="F118" s="13"/>
      <c r="N118" s="13"/>
    </row>
    <row r="119" spans="1:14" x14ac:dyDescent="0.25">
      <c r="A119" s="13"/>
      <c r="F119" s="13"/>
      <c r="N119" s="13"/>
    </row>
    <row r="120" spans="1:14" x14ac:dyDescent="0.25">
      <c r="A120" s="13"/>
      <c r="F120" s="13"/>
      <c r="N120" s="13"/>
    </row>
    <row r="121" spans="1:14" x14ac:dyDescent="0.25">
      <c r="A121" s="13"/>
      <c r="F121" s="13"/>
      <c r="N121" s="13"/>
    </row>
    <row r="122" spans="1:14" x14ac:dyDescent="0.25">
      <c r="A122" s="13"/>
      <c r="F122" s="13"/>
      <c r="N122" s="13"/>
    </row>
    <row r="123" spans="1:14" x14ac:dyDescent="0.25">
      <c r="A123" s="13"/>
      <c r="F123" s="13"/>
      <c r="N123" s="13"/>
    </row>
    <row r="124" spans="1:14" x14ac:dyDescent="0.25">
      <c r="A124" s="13"/>
      <c r="F124" s="13"/>
      <c r="N124" s="13"/>
    </row>
    <row r="125" spans="1:14" x14ac:dyDescent="0.25">
      <c r="A125" s="13"/>
      <c r="F125" s="13"/>
      <c r="N125" s="13"/>
    </row>
    <row r="126" spans="1:14" x14ac:dyDescent="0.25">
      <c r="A126" s="13"/>
      <c r="F126" s="13"/>
      <c r="N126" s="13"/>
    </row>
    <row r="127" spans="1:14" x14ac:dyDescent="0.25">
      <c r="A127" s="13"/>
      <c r="F127" s="13"/>
      <c r="N127" s="13"/>
    </row>
    <row r="128" spans="1:14" x14ac:dyDescent="0.25">
      <c r="A128" s="13"/>
      <c r="F128" s="13"/>
      <c r="N128" s="13"/>
    </row>
    <row r="129" spans="1:14" x14ac:dyDescent="0.25">
      <c r="A129" s="13"/>
      <c r="F129" s="13"/>
      <c r="N129" s="13"/>
    </row>
    <row r="130" spans="1:14" x14ac:dyDescent="0.25">
      <c r="A130" s="13"/>
      <c r="F130" s="13"/>
      <c r="N130" s="13"/>
    </row>
    <row r="131" spans="1:14" x14ac:dyDescent="0.25">
      <c r="A131" s="13"/>
      <c r="F131" s="13"/>
      <c r="N131" s="13"/>
    </row>
    <row r="132" spans="1:14" x14ac:dyDescent="0.25">
      <c r="A132" s="13"/>
      <c r="F132" s="13"/>
      <c r="N132" s="13"/>
    </row>
    <row r="133" spans="1:14" x14ac:dyDescent="0.25">
      <c r="A133" s="13"/>
      <c r="F133" s="13"/>
      <c r="N133" s="13"/>
    </row>
    <row r="134" spans="1:14" x14ac:dyDescent="0.25">
      <c r="A134" s="13"/>
      <c r="F134" s="13"/>
      <c r="N134" s="13"/>
    </row>
    <row r="135" spans="1:14" x14ac:dyDescent="0.25">
      <c r="A135" s="13"/>
      <c r="F135" s="13"/>
      <c r="N135" s="13"/>
    </row>
    <row r="136" spans="1:14" x14ac:dyDescent="0.25">
      <c r="A136" s="13"/>
      <c r="F136" s="13"/>
      <c r="N136" s="13"/>
    </row>
    <row r="137" spans="1:14" x14ac:dyDescent="0.25">
      <c r="A137" s="13"/>
      <c r="F137" s="13"/>
      <c r="N137" s="13"/>
    </row>
    <row r="138" spans="1:14" x14ac:dyDescent="0.25">
      <c r="A138" s="13"/>
      <c r="F138" s="13"/>
      <c r="N138" s="13"/>
    </row>
    <row r="139" spans="1:14" x14ac:dyDescent="0.25">
      <c r="A139" s="13"/>
      <c r="F139" s="13"/>
      <c r="N139" s="13"/>
    </row>
    <row r="140" spans="1:14" x14ac:dyDescent="0.25">
      <c r="A140" s="13"/>
      <c r="F140" s="13"/>
      <c r="N140" s="13"/>
    </row>
    <row r="141" spans="1:14" x14ac:dyDescent="0.25">
      <c r="A141" s="13"/>
      <c r="F141" s="13"/>
      <c r="N141" s="13"/>
    </row>
    <row r="142" spans="1:14" x14ac:dyDescent="0.25">
      <c r="A142" s="13"/>
      <c r="F142" s="13"/>
      <c r="N142" s="13"/>
    </row>
    <row r="143" spans="1:14" x14ac:dyDescent="0.25">
      <c r="A143" s="13"/>
      <c r="F143" s="13"/>
      <c r="N143" s="13"/>
    </row>
    <row r="144" spans="1:14" x14ac:dyDescent="0.25">
      <c r="A144" s="13"/>
      <c r="F144" s="13"/>
      <c r="N144" s="13"/>
    </row>
    <row r="145" spans="1:14" x14ac:dyDescent="0.25">
      <c r="A145" s="13"/>
      <c r="F145" s="13"/>
      <c r="N145" s="13"/>
    </row>
    <row r="146" spans="1:14" x14ac:dyDescent="0.25">
      <c r="A146" s="13"/>
      <c r="F146" s="13"/>
      <c r="N146" s="13"/>
    </row>
    <row r="147" spans="1:14" x14ac:dyDescent="0.25">
      <c r="A147" s="13"/>
      <c r="F147" s="13"/>
      <c r="N147" s="13"/>
    </row>
    <row r="148" spans="1:14" x14ac:dyDescent="0.25">
      <c r="A148" s="13"/>
      <c r="F148" s="13"/>
      <c r="N148" s="13"/>
    </row>
    <row r="149" spans="1:14" x14ac:dyDescent="0.25">
      <c r="A149" s="13"/>
      <c r="F149" s="13"/>
      <c r="N149" s="13"/>
    </row>
    <row r="150" spans="1:14" x14ac:dyDescent="0.25">
      <c r="A150" s="13"/>
      <c r="F150" s="13"/>
      <c r="N150" s="13"/>
    </row>
    <row r="151" spans="1:14" x14ac:dyDescent="0.25">
      <c r="A151" s="13"/>
      <c r="F151" s="13"/>
      <c r="N151" s="13"/>
    </row>
    <row r="152" spans="1:14" x14ac:dyDescent="0.25">
      <c r="A152" s="13"/>
      <c r="F152" s="13"/>
      <c r="N152" s="13"/>
    </row>
    <row r="153" spans="1:14" x14ac:dyDescent="0.25">
      <c r="A153" s="13"/>
      <c r="F153" s="13"/>
      <c r="N153" s="13"/>
    </row>
    <row r="154" spans="1:14" x14ac:dyDescent="0.25">
      <c r="A154" s="13"/>
      <c r="F154" s="13"/>
      <c r="N154" s="13"/>
    </row>
    <row r="155" spans="1:14" x14ac:dyDescent="0.25">
      <c r="A155" s="13"/>
      <c r="F155" s="13"/>
      <c r="N155" s="13"/>
    </row>
    <row r="156" spans="1:14" x14ac:dyDescent="0.25">
      <c r="A156" s="13"/>
      <c r="F156" s="13"/>
      <c r="N156" s="13"/>
    </row>
    <row r="157" spans="1:14" x14ac:dyDescent="0.25">
      <c r="A157" s="13"/>
      <c r="F157" s="13"/>
      <c r="N157" s="13"/>
    </row>
    <row r="158" spans="1:14" x14ac:dyDescent="0.25">
      <c r="A158" s="13"/>
      <c r="F158" s="13"/>
      <c r="N158" s="13"/>
    </row>
    <row r="159" spans="1:14" x14ac:dyDescent="0.25">
      <c r="A159" s="13"/>
      <c r="F159" s="13"/>
      <c r="N159" s="13"/>
    </row>
    <row r="160" spans="1:14" x14ac:dyDescent="0.25">
      <c r="A160" s="13"/>
      <c r="F160" s="13"/>
      <c r="N160" s="13"/>
    </row>
    <row r="161" spans="1:14" x14ac:dyDescent="0.25">
      <c r="A161" s="13"/>
      <c r="F161" s="13"/>
      <c r="N161" s="13"/>
    </row>
    <row r="162" spans="1:14" x14ac:dyDescent="0.25">
      <c r="A162" s="13"/>
      <c r="F162" s="13"/>
      <c r="N162" s="13"/>
    </row>
    <row r="163" spans="1:14" x14ac:dyDescent="0.25">
      <c r="A163" s="13"/>
      <c r="F163" s="13"/>
      <c r="N163" s="13"/>
    </row>
    <row r="164" spans="1:14" x14ac:dyDescent="0.25">
      <c r="A164" s="13"/>
      <c r="F164" s="13"/>
      <c r="N164" s="13"/>
    </row>
    <row r="165" spans="1:14" x14ac:dyDescent="0.25">
      <c r="A165" s="13"/>
      <c r="F165" s="13"/>
      <c r="N165" s="13"/>
    </row>
    <row r="166" spans="1:14" x14ac:dyDescent="0.25">
      <c r="A166" s="13"/>
      <c r="F166" s="13"/>
      <c r="N166" s="13"/>
    </row>
    <row r="167" spans="1:14" x14ac:dyDescent="0.25">
      <c r="A167" s="13"/>
      <c r="F167" s="13"/>
      <c r="N167" s="13"/>
    </row>
    <row r="168" spans="1:14" x14ac:dyDescent="0.25">
      <c r="A168" s="13"/>
      <c r="F168" s="13"/>
      <c r="N168" s="13"/>
    </row>
    <row r="169" spans="1:14" x14ac:dyDescent="0.25">
      <c r="A169" s="13"/>
      <c r="F169" s="13"/>
      <c r="N169" s="13"/>
    </row>
    <row r="170" spans="1:14" x14ac:dyDescent="0.25">
      <c r="A170" s="13"/>
      <c r="F170" s="13"/>
      <c r="N170" s="13"/>
    </row>
    <row r="171" spans="1:14" x14ac:dyDescent="0.25">
      <c r="A171" s="13"/>
      <c r="F171" s="13"/>
      <c r="N171" s="13"/>
    </row>
    <row r="172" spans="1:14" x14ac:dyDescent="0.25">
      <c r="A172" s="13"/>
      <c r="F172" s="13"/>
      <c r="N172" s="13"/>
    </row>
    <row r="173" spans="1:14" x14ac:dyDescent="0.25">
      <c r="A173" s="13"/>
      <c r="F173" s="13"/>
      <c r="N173" s="13"/>
    </row>
    <row r="174" spans="1:14" x14ac:dyDescent="0.25">
      <c r="A174" s="13"/>
      <c r="F174" s="13"/>
      <c r="N174" s="13"/>
    </row>
    <row r="175" spans="1:14" x14ac:dyDescent="0.25">
      <c r="A175" s="13"/>
      <c r="F175" s="13"/>
      <c r="N175" s="13"/>
    </row>
    <row r="176" spans="1:14" x14ac:dyDescent="0.25">
      <c r="A176" s="13"/>
      <c r="N176" s="13"/>
    </row>
    <row r="177" spans="1:14" x14ac:dyDescent="0.25">
      <c r="A177" s="13"/>
      <c r="N177" s="13"/>
    </row>
    <row r="178" spans="1:14" x14ac:dyDescent="0.25">
      <c r="A178" s="13"/>
      <c r="N178" s="13"/>
    </row>
    <row r="179" spans="1:14" x14ac:dyDescent="0.25">
      <c r="A179" s="13"/>
      <c r="N179" s="13"/>
    </row>
    <row r="180" spans="1:14" x14ac:dyDescent="0.25">
      <c r="A180" s="13"/>
      <c r="N180" s="13"/>
    </row>
    <row r="181" spans="1:14" x14ac:dyDescent="0.25">
      <c r="A181" s="13"/>
      <c r="N181" s="13"/>
    </row>
    <row r="182" spans="1:14" x14ac:dyDescent="0.25">
      <c r="A182" s="13"/>
      <c r="N182" s="13"/>
    </row>
    <row r="183" spans="1:14" x14ac:dyDescent="0.25">
      <c r="A183" s="13"/>
      <c r="N183" s="13"/>
    </row>
    <row r="184" spans="1:14" x14ac:dyDescent="0.25">
      <c r="A184" s="13"/>
      <c r="N184" s="13"/>
    </row>
    <row r="185" spans="1:14" x14ac:dyDescent="0.25">
      <c r="N185" s="13"/>
    </row>
    <row r="186" spans="1:14" x14ac:dyDescent="0.25">
      <c r="N186" s="13"/>
    </row>
    <row r="187" spans="1:14" x14ac:dyDescent="0.25">
      <c r="N187" s="13"/>
    </row>
    <row r="188" spans="1:14" x14ac:dyDescent="0.25">
      <c r="N188" s="13"/>
    </row>
    <row r="189" spans="1:14" x14ac:dyDescent="0.25">
      <c r="N189" s="13"/>
    </row>
    <row r="190" spans="1:14" x14ac:dyDescent="0.25">
      <c r="N190" s="13"/>
    </row>
    <row r="191" spans="1:14" x14ac:dyDescent="0.25">
      <c r="N191" s="13"/>
    </row>
    <row r="192" spans="1:14" x14ac:dyDescent="0.25">
      <c r="N192" s="13"/>
    </row>
    <row r="193" spans="14:14" x14ac:dyDescent="0.25">
      <c r="N193" s="13"/>
    </row>
    <row r="194" spans="14:14" x14ac:dyDescent="0.25">
      <c r="N194" s="13"/>
    </row>
    <row r="195" spans="14:14" x14ac:dyDescent="0.25">
      <c r="N195" s="13"/>
    </row>
    <row r="196" spans="14:14" x14ac:dyDescent="0.25">
      <c r="N196" s="13"/>
    </row>
    <row r="197" spans="14:14" x14ac:dyDescent="0.25">
      <c r="N197" s="13"/>
    </row>
    <row r="198" spans="14:14" x14ac:dyDescent="0.25">
      <c r="N198" s="13"/>
    </row>
    <row r="199" spans="14:14" x14ac:dyDescent="0.25">
      <c r="N199" s="13"/>
    </row>
    <row r="200" spans="14:14" x14ac:dyDescent="0.25">
      <c r="N200" s="13"/>
    </row>
    <row r="201" spans="14:14" x14ac:dyDescent="0.25">
      <c r="N201" s="13"/>
    </row>
    <row r="202" spans="14:14" x14ac:dyDescent="0.25">
      <c r="N202" s="13"/>
    </row>
    <row r="203" spans="14:14" x14ac:dyDescent="0.25">
      <c r="N203" s="13"/>
    </row>
    <row r="204" spans="14:14" x14ac:dyDescent="0.25">
      <c r="N204" s="13"/>
    </row>
    <row r="205" spans="14:14" x14ac:dyDescent="0.25">
      <c r="N205" s="13"/>
    </row>
    <row r="206" spans="14:14" x14ac:dyDescent="0.25">
      <c r="N206" s="13"/>
    </row>
    <row r="207" spans="14:14" x14ac:dyDescent="0.25">
      <c r="N207" s="13"/>
    </row>
    <row r="208" spans="14:14" x14ac:dyDescent="0.25">
      <c r="N208" s="13"/>
    </row>
    <row r="209" spans="14:14" x14ac:dyDescent="0.25">
      <c r="N209" s="13"/>
    </row>
    <row r="210" spans="14:14" x14ac:dyDescent="0.25">
      <c r="N210" s="13"/>
    </row>
    <row r="211" spans="14:14" x14ac:dyDescent="0.25">
      <c r="N211" s="13"/>
    </row>
    <row r="212" spans="14:14" x14ac:dyDescent="0.25">
      <c r="N212" s="13"/>
    </row>
    <row r="213" spans="14:14" x14ac:dyDescent="0.25">
      <c r="N213" s="13"/>
    </row>
    <row r="214" spans="14:14" x14ac:dyDescent="0.25">
      <c r="N214" s="13"/>
    </row>
    <row r="215" spans="14:14" x14ac:dyDescent="0.25">
      <c r="N215" s="13"/>
    </row>
    <row r="216" spans="14:14" x14ac:dyDescent="0.25">
      <c r="N216" s="13"/>
    </row>
    <row r="217" spans="14:14" x14ac:dyDescent="0.25">
      <c r="N217" s="13"/>
    </row>
    <row r="218" spans="14:14" x14ac:dyDescent="0.25">
      <c r="N218" s="13"/>
    </row>
    <row r="219" spans="14:14" x14ac:dyDescent="0.25">
      <c r="N219" s="13"/>
    </row>
    <row r="220" spans="14:14" x14ac:dyDescent="0.25">
      <c r="N220" s="13"/>
    </row>
    <row r="221" spans="14:14" x14ac:dyDescent="0.25">
      <c r="N221" s="13"/>
    </row>
    <row r="222" spans="14:14" x14ac:dyDescent="0.25">
      <c r="N222" s="13"/>
    </row>
    <row r="223" spans="14:14" x14ac:dyDescent="0.25">
      <c r="N223" s="13"/>
    </row>
    <row r="224" spans="14:14" x14ac:dyDescent="0.25">
      <c r="N224" s="13"/>
    </row>
    <row r="225" spans="14:14" x14ac:dyDescent="0.25">
      <c r="N225" s="13"/>
    </row>
    <row r="226" spans="14:14" x14ac:dyDescent="0.25">
      <c r="N226" s="13"/>
    </row>
    <row r="227" spans="14:14" x14ac:dyDescent="0.25">
      <c r="N227" s="13"/>
    </row>
    <row r="228" spans="14:14" x14ac:dyDescent="0.25">
      <c r="N228" s="13"/>
    </row>
    <row r="229" spans="14:14" x14ac:dyDescent="0.25">
      <c r="N229" s="13"/>
    </row>
    <row r="230" spans="14:14" x14ac:dyDescent="0.25">
      <c r="N230" s="13"/>
    </row>
    <row r="231" spans="14:14" x14ac:dyDescent="0.25">
      <c r="N231" s="13"/>
    </row>
    <row r="232" spans="14:14" x14ac:dyDescent="0.25">
      <c r="N232" s="13"/>
    </row>
    <row r="233" spans="14:14" x14ac:dyDescent="0.25">
      <c r="N233" s="13"/>
    </row>
    <row r="234" spans="14:14" x14ac:dyDescent="0.25">
      <c r="N234" s="13"/>
    </row>
    <row r="235" spans="14:14" x14ac:dyDescent="0.25">
      <c r="N235" s="13"/>
    </row>
    <row r="236" spans="14:14" x14ac:dyDescent="0.25">
      <c r="N236" s="13"/>
    </row>
    <row r="237" spans="14:14" x14ac:dyDescent="0.25">
      <c r="N237" s="13"/>
    </row>
    <row r="238" spans="14:14" x14ac:dyDescent="0.25">
      <c r="N238" s="13"/>
    </row>
    <row r="239" spans="14:14" x14ac:dyDescent="0.25">
      <c r="N239" s="13"/>
    </row>
    <row r="240" spans="14:14" x14ac:dyDescent="0.25">
      <c r="N240" s="13"/>
    </row>
    <row r="241" spans="14:14" x14ac:dyDescent="0.25">
      <c r="N241" s="13"/>
    </row>
    <row r="242" spans="14:14" x14ac:dyDescent="0.25">
      <c r="N242" s="13"/>
    </row>
    <row r="243" spans="14:14" x14ac:dyDescent="0.25">
      <c r="N243" s="13"/>
    </row>
    <row r="244" spans="14:14" x14ac:dyDescent="0.25">
      <c r="N244" s="13"/>
    </row>
    <row r="245" spans="14:14" x14ac:dyDescent="0.25">
      <c r="N245" s="13"/>
    </row>
    <row r="246" spans="14:14" x14ac:dyDescent="0.25">
      <c r="N246" s="13"/>
    </row>
    <row r="247" spans="14:14" x14ac:dyDescent="0.25">
      <c r="N247" s="13"/>
    </row>
    <row r="248" spans="14:14" x14ac:dyDescent="0.25">
      <c r="N248" s="13"/>
    </row>
    <row r="249" spans="14:14" x14ac:dyDescent="0.25">
      <c r="N249" s="13"/>
    </row>
    <row r="250" spans="14:14" x14ac:dyDescent="0.25">
      <c r="N250" s="13"/>
    </row>
    <row r="251" spans="14:14" x14ac:dyDescent="0.25">
      <c r="N251" s="13"/>
    </row>
    <row r="252" spans="14:14" x14ac:dyDescent="0.25">
      <c r="N252" s="13"/>
    </row>
    <row r="253" spans="14:14" x14ac:dyDescent="0.25">
      <c r="N253" s="13"/>
    </row>
    <row r="254" spans="14:14" x14ac:dyDescent="0.25">
      <c r="N254" s="13"/>
    </row>
    <row r="255" spans="14:14" x14ac:dyDescent="0.25">
      <c r="N255" s="13"/>
    </row>
    <row r="256" spans="14:14" x14ac:dyDescent="0.25">
      <c r="N256" s="13"/>
    </row>
    <row r="257" spans="14:14" x14ac:dyDescent="0.25">
      <c r="N257" s="13"/>
    </row>
    <row r="258" spans="14:14" x14ac:dyDescent="0.25">
      <c r="N258" s="13"/>
    </row>
    <row r="259" spans="14:14" x14ac:dyDescent="0.25">
      <c r="N259" s="13"/>
    </row>
    <row r="260" spans="14:14" x14ac:dyDescent="0.25">
      <c r="N260" s="13"/>
    </row>
    <row r="261" spans="14:14" x14ac:dyDescent="0.25">
      <c r="N261" s="13"/>
    </row>
    <row r="262" spans="14:14" x14ac:dyDescent="0.25">
      <c r="N262" s="13"/>
    </row>
    <row r="263" spans="14:14" x14ac:dyDescent="0.25">
      <c r="N263" s="13"/>
    </row>
    <row r="264" spans="14:14" x14ac:dyDescent="0.25">
      <c r="N264" s="13"/>
    </row>
    <row r="265" spans="14:14" x14ac:dyDescent="0.25">
      <c r="N265" s="13"/>
    </row>
    <row r="266" spans="14:14" x14ac:dyDescent="0.25">
      <c r="N266" s="13"/>
    </row>
    <row r="267" spans="14:14" x14ac:dyDescent="0.25">
      <c r="N267" s="13"/>
    </row>
    <row r="268" spans="14:14" x14ac:dyDescent="0.25">
      <c r="N268" s="13"/>
    </row>
    <row r="269" spans="14:14" x14ac:dyDescent="0.25">
      <c r="N269" s="13"/>
    </row>
    <row r="270" spans="14:14" x14ac:dyDescent="0.25">
      <c r="N270" s="13"/>
    </row>
    <row r="271" spans="14:14" x14ac:dyDescent="0.25">
      <c r="N271" s="13"/>
    </row>
    <row r="272" spans="14:14" x14ac:dyDescent="0.25">
      <c r="N272" s="13"/>
    </row>
    <row r="273" spans="14:14" x14ac:dyDescent="0.25">
      <c r="N273" s="13"/>
    </row>
    <row r="274" spans="14:14" x14ac:dyDescent="0.25">
      <c r="N274" s="13"/>
    </row>
    <row r="275" spans="14:14" x14ac:dyDescent="0.25">
      <c r="N275" s="13"/>
    </row>
    <row r="276" spans="14:14" x14ac:dyDescent="0.25">
      <c r="N276" s="13"/>
    </row>
    <row r="277" spans="14:14" x14ac:dyDescent="0.25">
      <c r="N277" s="13"/>
    </row>
    <row r="278" spans="14:14" x14ac:dyDescent="0.25">
      <c r="N278" s="13"/>
    </row>
    <row r="279" spans="14:14" x14ac:dyDescent="0.25">
      <c r="N279" s="13"/>
    </row>
    <row r="280" spans="14:14" x14ac:dyDescent="0.25">
      <c r="N280" s="13"/>
    </row>
    <row r="281" spans="14:14" x14ac:dyDescent="0.25">
      <c r="N281" s="13"/>
    </row>
    <row r="282" spans="14:14" x14ac:dyDescent="0.25">
      <c r="N282" s="13"/>
    </row>
    <row r="283" spans="14:14" x14ac:dyDescent="0.25">
      <c r="N283" s="13"/>
    </row>
    <row r="284" spans="14:14" x14ac:dyDescent="0.25">
      <c r="N284" s="13"/>
    </row>
    <row r="285" spans="14:14" x14ac:dyDescent="0.25">
      <c r="N285" s="13"/>
    </row>
    <row r="286" spans="14:14" x14ac:dyDescent="0.25">
      <c r="N286" s="13"/>
    </row>
    <row r="287" spans="14:14" x14ac:dyDescent="0.25">
      <c r="N287" s="13"/>
    </row>
    <row r="288" spans="14:14" x14ac:dyDescent="0.25">
      <c r="N288" s="13"/>
    </row>
    <row r="289" spans="14:14" x14ac:dyDescent="0.25">
      <c r="N289" s="13"/>
    </row>
    <row r="290" spans="14:14" x14ac:dyDescent="0.25">
      <c r="N290" s="13"/>
    </row>
    <row r="291" spans="14:14" x14ac:dyDescent="0.25">
      <c r="N291" s="13"/>
    </row>
    <row r="292" spans="14:14" x14ac:dyDescent="0.25">
      <c r="N292" s="13"/>
    </row>
    <row r="293" spans="14:14" x14ac:dyDescent="0.25">
      <c r="N293" s="13"/>
    </row>
    <row r="294" spans="14:14" x14ac:dyDescent="0.25">
      <c r="N294" s="13"/>
    </row>
    <row r="295" spans="14:14" x14ac:dyDescent="0.25">
      <c r="N295" s="13"/>
    </row>
    <row r="296" spans="14:14" x14ac:dyDescent="0.25">
      <c r="N296" s="13"/>
    </row>
    <row r="297" spans="14:14" x14ac:dyDescent="0.25">
      <c r="N297" s="13"/>
    </row>
    <row r="298" spans="14:14" x14ac:dyDescent="0.25">
      <c r="N298" s="13"/>
    </row>
    <row r="299" spans="14:14" x14ac:dyDescent="0.25">
      <c r="N299" s="13"/>
    </row>
    <row r="300" spans="14:14" x14ac:dyDescent="0.25">
      <c r="N300" s="13"/>
    </row>
    <row r="301" spans="14:14" x14ac:dyDescent="0.25">
      <c r="N301" s="13"/>
    </row>
    <row r="302" spans="14:14" x14ac:dyDescent="0.25">
      <c r="N302" s="13"/>
    </row>
    <row r="303" spans="14:14" x14ac:dyDescent="0.25">
      <c r="N303" s="13"/>
    </row>
    <row r="304" spans="14:14" x14ac:dyDescent="0.25">
      <c r="N304" s="13"/>
    </row>
    <row r="305" spans="14:14" x14ac:dyDescent="0.25">
      <c r="N305" s="13"/>
    </row>
    <row r="306" spans="14:14" x14ac:dyDescent="0.25">
      <c r="N306" s="13"/>
    </row>
    <row r="307" spans="14:14" x14ac:dyDescent="0.25">
      <c r="N307" s="13"/>
    </row>
    <row r="308" spans="14:14" x14ac:dyDescent="0.25">
      <c r="N308" s="13"/>
    </row>
    <row r="309" spans="14:14" x14ac:dyDescent="0.25">
      <c r="N309" s="13"/>
    </row>
    <row r="310" spans="14:14" x14ac:dyDescent="0.25">
      <c r="N310" s="13"/>
    </row>
    <row r="311" spans="14:14" x14ac:dyDescent="0.25">
      <c r="N311" s="13"/>
    </row>
    <row r="312" spans="14:14" x14ac:dyDescent="0.25">
      <c r="N312" s="13"/>
    </row>
    <row r="313" spans="14:14" x14ac:dyDescent="0.25">
      <c r="N313" s="13"/>
    </row>
    <row r="314" spans="14:14" x14ac:dyDescent="0.25">
      <c r="N314" s="13"/>
    </row>
    <row r="315" spans="14:14" x14ac:dyDescent="0.25">
      <c r="N315" s="13"/>
    </row>
    <row r="316" spans="14:14" x14ac:dyDescent="0.25">
      <c r="N316" s="13"/>
    </row>
    <row r="317" spans="14:14" x14ac:dyDescent="0.25">
      <c r="N317" s="13"/>
    </row>
    <row r="318" spans="14:14" x14ac:dyDescent="0.25">
      <c r="N318" s="13"/>
    </row>
    <row r="319" spans="14:14" x14ac:dyDescent="0.25">
      <c r="N319" s="13"/>
    </row>
    <row r="320" spans="14:14" x14ac:dyDescent="0.25">
      <c r="N320" s="13"/>
    </row>
    <row r="321" spans="14:14" x14ac:dyDescent="0.25">
      <c r="N321" s="13"/>
    </row>
    <row r="322" spans="14:14" x14ac:dyDescent="0.25">
      <c r="N322" s="13"/>
    </row>
    <row r="323" spans="14:14" x14ac:dyDescent="0.25">
      <c r="N323" s="13"/>
    </row>
    <row r="324" spans="14:14" x14ac:dyDescent="0.25">
      <c r="N324" s="13"/>
    </row>
    <row r="325" spans="14:14" x14ac:dyDescent="0.25">
      <c r="N325" s="13"/>
    </row>
    <row r="326" spans="14:14" x14ac:dyDescent="0.25">
      <c r="N326" s="13"/>
    </row>
    <row r="327" spans="14:14" x14ac:dyDescent="0.25">
      <c r="N327" s="13"/>
    </row>
    <row r="328" spans="14:14" x14ac:dyDescent="0.25">
      <c r="N328" s="13"/>
    </row>
    <row r="329" spans="14:14" x14ac:dyDescent="0.25">
      <c r="N329" s="13"/>
    </row>
    <row r="330" spans="14:14" x14ac:dyDescent="0.25">
      <c r="N330" s="13"/>
    </row>
    <row r="331" spans="14:14" x14ac:dyDescent="0.25">
      <c r="N331" s="13"/>
    </row>
    <row r="332" spans="14:14" x14ac:dyDescent="0.25">
      <c r="N332" s="13"/>
    </row>
    <row r="333" spans="14:14" x14ac:dyDescent="0.25">
      <c r="N333" s="13"/>
    </row>
    <row r="334" spans="14:14" x14ac:dyDescent="0.25">
      <c r="N334" s="13"/>
    </row>
    <row r="335" spans="14:14" x14ac:dyDescent="0.25">
      <c r="N335" s="13"/>
    </row>
    <row r="336" spans="14:14" x14ac:dyDescent="0.25">
      <c r="N336" s="13"/>
    </row>
    <row r="337" spans="14:14" x14ac:dyDescent="0.25">
      <c r="N337" s="13"/>
    </row>
    <row r="338" spans="14:14" x14ac:dyDescent="0.25">
      <c r="N338" s="13"/>
    </row>
    <row r="339" spans="14:14" x14ac:dyDescent="0.25">
      <c r="N339" s="13"/>
    </row>
    <row r="340" spans="14:14" x14ac:dyDescent="0.25">
      <c r="N340" s="13"/>
    </row>
    <row r="341" spans="14:14" x14ac:dyDescent="0.25">
      <c r="N341" s="13"/>
    </row>
    <row r="342" spans="14:14" x14ac:dyDescent="0.25">
      <c r="N342" s="13"/>
    </row>
    <row r="343" spans="14:14" x14ac:dyDescent="0.25">
      <c r="N343" s="13"/>
    </row>
    <row r="344" spans="14:14" x14ac:dyDescent="0.25">
      <c r="N344" s="13"/>
    </row>
    <row r="345" spans="14:14" x14ac:dyDescent="0.25">
      <c r="N345" s="13"/>
    </row>
    <row r="346" spans="14:14" x14ac:dyDescent="0.25">
      <c r="N346" s="13"/>
    </row>
    <row r="347" spans="14:14" x14ac:dyDescent="0.25">
      <c r="N347" s="13"/>
    </row>
    <row r="348" spans="14:14" x14ac:dyDescent="0.25">
      <c r="N348" s="13"/>
    </row>
    <row r="349" spans="14:14" x14ac:dyDescent="0.25">
      <c r="N349" s="13"/>
    </row>
    <row r="350" spans="14:14" x14ac:dyDescent="0.25">
      <c r="N350" s="13"/>
    </row>
    <row r="351" spans="14:14" x14ac:dyDescent="0.25">
      <c r="N351" s="13"/>
    </row>
    <row r="352" spans="14:14" x14ac:dyDescent="0.25">
      <c r="N352" s="13"/>
    </row>
    <row r="353" spans="14:14" x14ac:dyDescent="0.25">
      <c r="N353" s="13"/>
    </row>
    <row r="354" spans="14:14" x14ac:dyDescent="0.25">
      <c r="N354" s="13"/>
    </row>
    <row r="355" spans="14:14" x14ac:dyDescent="0.25">
      <c r="N355" s="13"/>
    </row>
    <row r="356" spans="14:14" x14ac:dyDescent="0.25">
      <c r="N356" s="13"/>
    </row>
    <row r="357" spans="14:14" x14ac:dyDescent="0.25">
      <c r="N357" s="13"/>
    </row>
    <row r="358" spans="14:14" x14ac:dyDescent="0.25">
      <c r="N358" s="13"/>
    </row>
    <row r="359" spans="14:14" x14ac:dyDescent="0.25">
      <c r="N359" s="13"/>
    </row>
    <row r="360" spans="14:14" x14ac:dyDescent="0.25">
      <c r="N360" s="13"/>
    </row>
    <row r="361" spans="14:14" x14ac:dyDescent="0.25">
      <c r="N361" s="13"/>
    </row>
    <row r="362" spans="14:14" x14ac:dyDescent="0.25">
      <c r="N362" s="13"/>
    </row>
    <row r="363" spans="14:14" x14ac:dyDescent="0.25">
      <c r="N363" s="13"/>
    </row>
    <row r="364" spans="14:14" x14ac:dyDescent="0.25">
      <c r="N364" s="13"/>
    </row>
    <row r="365" spans="14:14" x14ac:dyDescent="0.25">
      <c r="N365" s="13"/>
    </row>
    <row r="366" spans="14:14" x14ac:dyDescent="0.25">
      <c r="N366" s="13"/>
    </row>
    <row r="367" spans="14:14" x14ac:dyDescent="0.25">
      <c r="N367" s="13"/>
    </row>
    <row r="368" spans="14:14" x14ac:dyDescent="0.25">
      <c r="N368" s="13"/>
    </row>
    <row r="369" spans="14:14" x14ac:dyDescent="0.25">
      <c r="N369" s="13"/>
    </row>
  </sheetData>
  <mergeCells count="10">
    <mergeCell ref="X10:X12"/>
    <mergeCell ref="Y10:Y12"/>
    <mergeCell ref="X13:X15"/>
    <mergeCell ref="Y13:Y15"/>
    <mergeCell ref="A1:F1"/>
    <mergeCell ref="Q2:U2"/>
    <mergeCell ref="X4:X6"/>
    <mergeCell ref="Y4:Y6"/>
    <mergeCell ref="X7:X9"/>
    <mergeCell ref="Y7:Y9"/>
  </mergeCells>
  <conditionalFormatting sqref="H3:H4">
    <cfRule type="dataBar" priority="9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{1EE44FF2-B2CA-4A5D-9170-B55BB5437256}</x14:id>
        </ext>
      </extLst>
    </cfRule>
  </conditionalFormatting>
  <conditionalFormatting sqref="H5">
    <cfRule type="dataBar" priority="8">
      <dataBar>
        <cfvo type="num" val="0"/>
        <cfvo type="num" val="1000"/>
        <color rgb="FF638EC6"/>
      </dataBar>
      <extLst>
        <ext xmlns:x14="http://schemas.microsoft.com/office/spreadsheetml/2009/9/main" uri="{B025F937-C7B1-47D3-B67F-A62EFF666E3E}">
          <x14:id>{F6140D25-B5FE-461A-85C6-D4CF963E826D}</x14:id>
        </ext>
      </extLst>
    </cfRule>
  </conditionalFormatting>
  <conditionalFormatting sqref="H6">
    <cfRule type="dataBar" priority="5">
      <dataBar>
        <cfvo type="num" val="0"/>
        <cfvo type="num" val="2000"/>
        <color rgb="FF638EC6"/>
      </dataBar>
      <extLst>
        <ext xmlns:x14="http://schemas.microsoft.com/office/spreadsheetml/2009/9/main" uri="{B025F937-C7B1-47D3-B67F-A62EFF666E3E}">
          <x14:id>{6C34F818-D59D-440D-8D82-AD6CA312864B}</x14:id>
        </ext>
      </extLst>
    </cfRule>
  </conditionalFormatting>
  <conditionalFormatting sqref="H7">
    <cfRule type="dataBar" priority="7">
      <dataBar>
        <cfvo type="num" val="0"/>
        <cfvo type="num" val="1000"/>
        <color rgb="FF638EC6"/>
      </dataBar>
      <extLst>
        <ext xmlns:x14="http://schemas.microsoft.com/office/spreadsheetml/2009/9/main" uri="{B025F937-C7B1-47D3-B67F-A62EFF666E3E}">
          <x14:id>{63AC2BE1-53D3-4C96-8421-53CB6AC03E80}</x14:id>
        </ext>
      </extLst>
    </cfRule>
  </conditionalFormatting>
  <conditionalFormatting sqref="H8">
    <cfRule type="dataBar" priority="6">
      <dataBar>
        <cfvo type="num" val="0"/>
        <cfvo type="num" val="2000"/>
        <color rgb="FF638EC6"/>
      </dataBar>
      <extLst>
        <ext xmlns:x14="http://schemas.microsoft.com/office/spreadsheetml/2009/9/main" uri="{B025F937-C7B1-47D3-B67F-A62EFF666E3E}">
          <x14:id>{C74A9625-6177-41BE-B235-D8FC1CD9CB0D}</x14:id>
        </ext>
      </extLst>
    </cfRule>
  </conditionalFormatting>
  <conditionalFormatting sqref="H21">
    <cfRule type="dataBar" priority="2">
      <dataBar>
        <cfvo type="num" val="0"/>
        <cfvo type="num" val="5000"/>
        <color rgb="FFFFB628"/>
      </dataBar>
      <extLst>
        <ext xmlns:x14="http://schemas.microsoft.com/office/spreadsheetml/2009/9/main" uri="{B025F937-C7B1-47D3-B67F-A62EFF666E3E}">
          <x14:id>{20801BEE-3EAB-423A-B332-40EE37CAEB27}</x14:id>
        </ext>
      </extLst>
    </cfRule>
  </conditionalFormatting>
  <conditionalFormatting sqref="I9">
    <cfRule type="dataBar" priority="3">
      <dataBar>
        <cfvo type="num" val="0"/>
        <cfvo type="num" val="$K$9"/>
        <color rgb="FFFF0000"/>
      </dataBar>
      <extLst>
        <ext xmlns:x14="http://schemas.microsoft.com/office/spreadsheetml/2009/9/main" uri="{B025F937-C7B1-47D3-B67F-A62EFF666E3E}">
          <x14:id>{D24831B1-65F6-436A-A3FE-56204B204F55}</x14:id>
        </ext>
      </extLst>
    </cfRule>
  </conditionalFormatting>
  <conditionalFormatting sqref="I32">
    <cfRule type="dataBar" priority="4">
      <dataBar>
        <cfvo type="num" val="0"/>
        <cfvo type="num" val="20000"/>
        <color rgb="FF00B050"/>
      </dataBar>
      <extLst>
        <ext xmlns:x14="http://schemas.microsoft.com/office/spreadsheetml/2009/9/main" uri="{B025F937-C7B1-47D3-B67F-A62EFF666E3E}">
          <x14:id>{DC40F9DF-A3AF-44C5-AF57-7B44956BB96A}</x14:id>
        </ext>
      </extLst>
    </cfRule>
  </conditionalFormatting>
  <conditionalFormatting sqref="U4:U42">
    <cfRule type="colorScale" priority="1">
      <colorScale>
        <cfvo type="num" val="-1"/>
        <cfvo type="num" val="0"/>
        <cfvo type="num" val="1"/>
        <color rgb="FFFF0000"/>
        <color rgb="FF00B050"/>
        <color rgb="FFFFFF00"/>
      </colorScale>
    </cfRule>
  </conditionalFormatting>
  <dataValidations count="6">
    <dataValidation type="custom" allowBlank="1" showInputMessage="1" showErrorMessage="1" errorTitle="Over Budget" sqref="E2" xr:uid="{E7BAA8F2-50E8-4C24-A002-9E28F3D46B99}">
      <formula1>D:D&lt;H30</formula1>
    </dataValidation>
    <dataValidation type="list" allowBlank="1" showInputMessage="1" showErrorMessage="1" sqref="D3:D69" xr:uid="{94F0F12A-4AF8-4311-BD94-33E9DE1227FF}">
      <formula1>"Entertainment, Transportation, Needs/Food, Family, Tax/Benefits, Debt-out"</formula1>
    </dataValidation>
    <dataValidation type="list" allowBlank="1" showInputMessage="1" showErrorMessage="1" sqref="H40:H62" xr:uid="{725AACE1-CD96-488F-9A46-E9A97621E875}">
      <formula1>"Balance, Salary, Family, Debt-in, Others"</formula1>
    </dataValidation>
    <dataValidation type="list" allowBlank="1" showInputMessage="1" showErrorMessage="1" sqref="B57:B1048576" xr:uid="{7D5753BF-4662-4683-A52D-B8515BA1B438}">
      <formula1>$G$4:$G$8</formula1>
    </dataValidation>
    <dataValidation type="list" allowBlank="1" showInputMessage="1" showErrorMessage="1" sqref="P52:P1048576" xr:uid="{41ADCC22-E9C5-4D73-A7AF-DC99905490BE}">
      <formula1>"Balance, Salary, Family, Others"</formula1>
    </dataValidation>
    <dataValidation type="list" allowBlank="1" showInputMessage="1" showErrorMessage="1" sqref="D144:D1048576" xr:uid="{C2EC5729-7248-4C37-A724-14B66C6B8AE3}">
      <formula1>"Entertainment, Transportation, Needs/Food, Family, Tax/Benefits"</formula1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E44FF2-B2CA-4A5D-9170-B55BB5437256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H3:H4</xm:sqref>
        </x14:conditionalFormatting>
        <x14:conditionalFormatting xmlns:xm="http://schemas.microsoft.com/office/excel/2006/main">
          <x14:cfRule type="dataBar" id="{F6140D25-B5FE-461A-85C6-D4CF963E826D}">
            <x14:dataBar minLength="0" maxLength="100" gradient="0">
              <x14:cfvo type="num">
                <xm:f>0</xm:f>
              </x14:cfvo>
              <x14:cfvo type="num">
                <xm:f>1000</xm:f>
              </x14:cfvo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6C34F818-D59D-440D-8D82-AD6CA312864B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63AC2BE1-53D3-4C96-8421-53CB6AC03E80}">
            <x14:dataBar minLength="0" maxLength="100" gradient="0">
              <x14:cfvo type="num">
                <xm:f>0</xm:f>
              </x14:cfvo>
              <x14:cfvo type="num">
                <xm:f>1000</xm:f>
              </x14:cfvo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C74A9625-6177-41BE-B235-D8FC1CD9CB0D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20801BEE-3EAB-423A-B332-40EE37CAEB27}">
            <x14:dataBar minLength="0" maxLength="100" gradient="0">
              <x14:cfvo type="num">
                <xm:f>0</xm:f>
              </x14:cfvo>
              <x14:cfvo type="num">
                <xm:f>5000</xm:f>
              </x14:cfvo>
              <x14:negativeFillColor rgb="FFFF0000"/>
              <x14:axisColor rgb="FF000000"/>
            </x14:dataBar>
          </x14:cfRule>
          <xm:sqref>H21</xm:sqref>
        </x14:conditionalFormatting>
        <x14:conditionalFormatting xmlns:xm="http://schemas.microsoft.com/office/excel/2006/main">
          <x14:cfRule type="dataBar" id="{D24831B1-65F6-436A-A3FE-56204B204F55}">
            <x14:dataBar minLength="0" maxLength="100" gradient="0">
              <x14:cfvo type="num">
                <xm:f>0</xm:f>
              </x14:cfvo>
              <x14:cfvo type="num">
                <xm:f>$K$9</xm:f>
              </x14:cfvo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DC40F9DF-A3AF-44C5-AF57-7B44956BB96A}">
            <x14:dataBar minLength="0" maxLength="100" gradient="0">
              <x14:cfvo type="num">
                <xm:f>0</xm:f>
              </x14:cfvo>
              <x14:cfvo type="num">
                <xm:f>20000</xm:f>
              </x14:cfvo>
              <x14:negativeFillColor rgb="FFFF0000"/>
              <x14:axisColor rgb="FF000000"/>
            </x14:dataBar>
          </x14:cfRule>
          <xm:sqref>I32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8565-B97A-4954-B47A-41DDAB90BA21}">
  <sheetPr>
    <tabColor theme="0"/>
  </sheetPr>
  <dimension ref="A1:O49"/>
  <sheetViews>
    <sheetView workbookViewId="0">
      <selection activeCell="L8" sqref="L8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MONTH(Table145425[[#This Row],[Date]])</f>
        <v>1</v>
      </c>
      <c r="B2" s="12"/>
      <c r="C2" s="13"/>
      <c r="D2" s="13"/>
      <c r="E2" s="14"/>
      <c r="F2" s="14"/>
      <c r="G2" s="14"/>
      <c r="H2" t="s">
        <v>25</v>
      </c>
      <c r="I2" s="20">
        <v>0</v>
      </c>
    </row>
    <row r="3" spans="1:15" x14ac:dyDescent="0.25">
      <c r="A3" s="15">
        <f>MONTH(Table145425[[#This Row],[Date]])</f>
        <v>1</v>
      </c>
      <c r="B3" s="12"/>
      <c r="C3" s="13"/>
      <c r="D3" s="13"/>
      <c r="E3" s="14"/>
      <c r="F3" s="14"/>
      <c r="G3" s="14">
        <f>SUM(G2+Table145425[[#This Row],[Income]]-Table145425[[#This Row],[Debits]])</f>
        <v>0</v>
      </c>
      <c r="H3" t="s">
        <v>24</v>
      </c>
      <c r="I3" s="21">
        <f>SUMIFS(Table145425[[#All],[Debits]],Table145425[[#All],[Month]],K4, Table145425[[#All],[Category]],K9)</f>
        <v>0</v>
      </c>
      <c r="J3" s="3"/>
      <c r="K3" s="3"/>
      <c r="L3" s="3"/>
      <c r="M3" s="3"/>
      <c r="N3" s="3"/>
      <c r="O3" s="4"/>
    </row>
    <row r="4" spans="1:15" x14ac:dyDescent="0.25">
      <c r="A4" s="11">
        <f>MONTH(Table145425[[#This Row],[Date]])</f>
        <v>1</v>
      </c>
      <c r="B4" s="12"/>
      <c r="C4" s="13"/>
      <c r="D4" s="13"/>
      <c r="E4" s="14"/>
      <c r="F4" s="14"/>
      <c r="G4" s="14">
        <f>SUM(G3+Table145425[[#This Row],[Income]]-Table145425[[#This Row],[Debits]])</f>
        <v>0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MONTH(Table145425[[#This Row],[Date]])</f>
        <v>1</v>
      </c>
      <c r="B5" s="12"/>
      <c r="C5" s="15"/>
      <c r="D5" s="13"/>
      <c r="E5" s="14"/>
      <c r="F5" s="14"/>
      <c r="G5" s="14">
        <f>SUM(G4+Table145425[[#This Row],[Income]]-Table145425[[#This Row],[Debits]])</f>
        <v>0</v>
      </c>
      <c r="H5" t="s">
        <v>28</v>
      </c>
      <c r="I5" s="21">
        <f t="shared" si="0"/>
        <v>0</v>
      </c>
      <c r="J5" s="3"/>
      <c r="K5" t="s">
        <v>4</v>
      </c>
      <c r="L5">
        <f>SUMIFS(Table145425[[#All],[Income]],Table145425[[#All],[Month]],K4,Table145425[[#All],[Category]],K5)</f>
        <v>0</v>
      </c>
      <c r="M5" s="23">
        <v>10000</v>
      </c>
      <c r="N5">
        <v>4000</v>
      </c>
      <c r="O5" s="3"/>
    </row>
    <row r="6" spans="1:15" x14ac:dyDescent="0.25">
      <c r="A6" s="11">
        <f>MONTH(Table145425[[#This Row],[Date]])</f>
        <v>1</v>
      </c>
      <c r="B6" s="12"/>
      <c r="C6" s="34"/>
      <c r="D6" s="34"/>
      <c r="E6" s="14"/>
      <c r="F6" s="14"/>
      <c r="G6" s="14">
        <f>SUM(G5+Table145425[[#This Row],[Income]]-Table145425[[#This Row],[Debits]])</f>
        <v>0</v>
      </c>
      <c r="H6" t="s">
        <v>29</v>
      </c>
      <c r="I6" s="20">
        <f>SUM(K100)</f>
        <v>0</v>
      </c>
      <c r="J6" s="3"/>
      <c r="K6" t="s">
        <v>7</v>
      </c>
      <c r="L6">
        <f>SUMIFS(Table145425[[#All],[Debits]],Table145425[[#All],[Month]],K4, Table145425[[#All],[Category]],K6)</f>
        <v>0</v>
      </c>
      <c r="M6" s="23">
        <v>2000</v>
      </c>
      <c r="O6" s="3"/>
    </row>
    <row r="7" spans="1:15" x14ac:dyDescent="0.25">
      <c r="A7" s="15">
        <f>MONTH(Table145425[[#This Row],[Date]])</f>
        <v>1</v>
      </c>
      <c r="B7" s="12"/>
      <c r="C7" s="33"/>
      <c r="D7" s="13"/>
      <c r="E7" s="14"/>
      <c r="F7" s="14"/>
      <c r="G7" s="14">
        <f>SUM(G6+Table145425[[#This Row],[Income]]-Table145425[[#This Row],[Debits]])</f>
        <v>0</v>
      </c>
      <c r="H7" t="s">
        <v>30</v>
      </c>
      <c r="I7" s="21">
        <f t="shared" si="0"/>
        <v>0</v>
      </c>
      <c r="J7" s="3"/>
      <c r="K7" t="s">
        <v>12</v>
      </c>
      <c r="L7">
        <f>SUMIFS(Table145425[[#All],[Debits]],Table145425[[#All],[Month]],K4, Table145425[[#All],[Category]],K7)</f>
        <v>0</v>
      </c>
      <c r="M7" s="23">
        <v>2000</v>
      </c>
      <c r="O7" s="3"/>
    </row>
    <row r="8" spans="1:15" x14ac:dyDescent="0.25">
      <c r="A8" s="11">
        <f>MONTH(Table145425[[#This Row],[Date]])</f>
        <v>1</v>
      </c>
      <c r="B8" s="12"/>
      <c r="C8" s="13"/>
      <c r="D8" s="13"/>
      <c r="E8" s="14"/>
      <c r="F8" s="14"/>
      <c r="G8" s="14">
        <f>SUM(G7+Table145425[[#This Row],[Income]]-Table145425[[#This Row],[Debits]])</f>
        <v>0</v>
      </c>
      <c r="H8" t="s">
        <v>31</v>
      </c>
      <c r="I8" s="20">
        <f t="shared" si="0"/>
        <v>0</v>
      </c>
      <c r="J8" s="3"/>
      <c r="K8" t="s">
        <v>8</v>
      </c>
      <c r="L8">
        <f>SUMIFS(Table145425[[#All],[Debits]],Table145425[[#All],[Month]],K4, Table145425[[#All],[Category]],K8)</f>
        <v>0</v>
      </c>
      <c r="M8" s="23">
        <v>3500</v>
      </c>
      <c r="O8" s="3"/>
    </row>
    <row r="9" spans="1:15" x14ac:dyDescent="0.25">
      <c r="A9" s="15">
        <f>MONTH(Table145425[[#This Row],[Date]])</f>
        <v>1</v>
      </c>
      <c r="B9" s="12"/>
      <c r="C9" s="13"/>
      <c r="D9" s="13"/>
      <c r="E9" s="14"/>
      <c r="F9" s="14"/>
      <c r="G9" s="14">
        <f>SUM(G8+Table145425[[#This Row],[Income]]-Table145425[[#This Row],[Debits]])</f>
        <v>0</v>
      </c>
      <c r="H9" t="s">
        <v>32</v>
      </c>
      <c r="I9" s="21"/>
      <c r="J9" s="3"/>
      <c r="K9" s="75" t="s">
        <v>13</v>
      </c>
      <c r="L9">
        <f>SUMIFS(Table145425[[#All],[Debits]],Table145425[[#All],[Month]],K4, Table145425[[#All],[Category]],K9)</f>
        <v>0</v>
      </c>
      <c r="M9" s="23">
        <v>8000</v>
      </c>
      <c r="O9" s="3"/>
    </row>
    <row r="10" spans="1:15" x14ac:dyDescent="0.25">
      <c r="A10" s="11">
        <f>MONTH(Table145425[[#This Row],[Date]])</f>
        <v>1</v>
      </c>
      <c r="B10" s="12"/>
      <c r="C10" s="13"/>
      <c r="D10" s="13"/>
      <c r="E10" s="14"/>
      <c r="F10" s="14"/>
      <c r="G10" s="14">
        <f>SUM(G9+Table145425[[#This Row],[Income]]-Table145425[[#This Row],[Debits]])</f>
        <v>0</v>
      </c>
      <c r="H10" t="s">
        <v>33</v>
      </c>
      <c r="I10" s="20">
        <f t="shared" si="0"/>
        <v>0</v>
      </c>
      <c r="J10" s="3"/>
      <c r="K10" t="s">
        <v>21</v>
      </c>
      <c r="L10">
        <f>SUMIFS(Table145425[[#All],[Income]],Table145425[[#All],[Month]],K4,Table145425[[#All],[Category]],K10)</f>
        <v>0</v>
      </c>
      <c r="M10" s="23">
        <v>10000</v>
      </c>
      <c r="N10">
        <v>1000</v>
      </c>
      <c r="O10" s="3"/>
    </row>
    <row r="11" spans="1:15" x14ac:dyDescent="0.25">
      <c r="A11" s="15">
        <f>MONTH(Table145425[[#This Row],[Date]])</f>
        <v>1</v>
      </c>
      <c r="B11" s="12"/>
      <c r="C11" s="13"/>
      <c r="D11" s="13"/>
      <c r="E11" s="14"/>
      <c r="F11" s="14"/>
      <c r="G11" s="14">
        <f>SUM(G10+Table145425[[#This Row],[Income]]-Table145425[[#This Row],[Debits]])</f>
        <v>0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MONTH(Table145425[[#This Row],[Date]])</f>
        <v>1</v>
      </c>
      <c r="B12" s="12"/>
      <c r="C12" s="11"/>
      <c r="D12" s="11"/>
      <c r="E12" s="14"/>
      <c r="F12" s="14"/>
      <c r="G12" s="14">
        <f>SUM(G11+Table145425[[#This Row],[Income]]-Table145425[[#This Row],[Debits]])</f>
        <v>0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MONTH(Table145425[[#This Row],[Date]])</f>
        <v>1</v>
      </c>
      <c r="B13" s="12"/>
      <c r="C13" s="13"/>
      <c r="D13" s="13"/>
      <c r="E13" s="14"/>
      <c r="F13" s="14"/>
      <c r="G13" s="14">
        <f>SUM(G12+Table145425[[#This Row],[Income]]-Table145425[[#This Row],[Debits]])</f>
        <v>0</v>
      </c>
      <c r="H13" t="s">
        <v>36</v>
      </c>
      <c r="I13" s="21">
        <f t="shared" si="0"/>
        <v>0</v>
      </c>
      <c r="K13" s="27">
        <f>SUM(F2:F42)</f>
        <v>0</v>
      </c>
      <c r="L13" s="27">
        <f>SUM(Table145425[Savings Balance])</f>
        <v>0</v>
      </c>
      <c r="M13" s="28">
        <f>SUM(1921-1400)</f>
        <v>521</v>
      </c>
    </row>
    <row r="14" spans="1:15" x14ac:dyDescent="0.25">
      <c r="A14" s="11">
        <f>MONTH(Table145425[[#This Row],[Date]])</f>
        <v>1</v>
      </c>
      <c r="B14" s="12"/>
      <c r="C14" s="11"/>
      <c r="D14" s="11"/>
      <c r="E14" s="14"/>
      <c r="F14" s="14"/>
      <c r="G14" s="14">
        <f>SUM(G13+Table145425[[#This Row],[Income]]-Table145425[[#This Row],[Debits]])</f>
        <v>0</v>
      </c>
      <c r="I14" s="24">
        <f t="shared" si="0"/>
        <v>0</v>
      </c>
      <c r="L14" t="s">
        <v>20</v>
      </c>
    </row>
    <row r="15" spans="1:15" x14ac:dyDescent="0.25">
      <c r="A15" s="13">
        <f>MONTH(Table145425[[#This Row],[Date]])</f>
        <v>1</v>
      </c>
      <c r="B15" s="12"/>
      <c r="C15" s="13"/>
      <c r="D15" s="13"/>
      <c r="E15" s="14"/>
      <c r="F15" s="14"/>
      <c r="G15" s="14">
        <f>SUM(G14+Table145425[[#This Row],[Income]]-Table145425[[#This Row],[Debits]])</f>
        <v>0</v>
      </c>
      <c r="H15" t="s">
        <v>40</v>
      </c>
      <c r="I15" s="21">
        <f>SUM(I2:I13)</f>
        <v>0</v>
      </c>
    </row>
    <row r="16" spans="1:15" x14ac:dyDescent="0.25">
      <c r="A16" s="11">
        <f>MONTH(Table145425[[#This Row],[Date]])</f>
        <v>1</v>
      </c>
      <c r="B16" s="12"/>
      <c r="C16" s="13"/>
      <c r="D16" s="13"/>
      <c r="E16" s="14"/>
      <c r="F16" s="14"/>
      <c r="G16" s="14">
        <f>SUM(G15+Table145425[[#This Row],[Income]]-Table145425[[#This Row],[Debits]])</f>
        <v>0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MONTH(Table145425[[#This Row],[Date]])</f>
        <v>1</v>
      </c>
      <c r="B17" s="12"/>
      <c r="C17" s="16"/>
      <c r="D17" s="15"/>
      <c r="E17" s="14"/>
      <c r="F17" s="14"/>
      <c r="G17" s="14">
        <f>SUM(G16+Table145425[[#This Row],[Income]]-Table145425[[#This Row],[Debits]])</f>
        <v>0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MONTH(Table145425[[#This Row],[Date]])</f>
        <v>1</v>
      </c>
      <c r="B18" s="12"/>
      <c r="C18" s="13"/>
      <c r="D18" s="13"/>
      <c r="E18" s="14"/>
      <c r="F18" s="14"/>
      <c r="G18" s="14">
        <f>SUM(G17+Table145425[[#This Row],[Income]]-Table145425[[#This Row],[Debits]])</f>
        <v>0</v>
      </c>
      <c r="I18" s="24">
        <f t="shared" si="0"/>
        <v>0</v>
      </c>
    </row>
    <row r="19" spans="1:13" x14ac:dyDescent="0.25">
      <c r="A19" s="13">
        <f>MONTH(Table145425[[#This Row],[Date]])</f>
        <v>1</v>
      </c>
      <c r="B19" s="12"/>
      <c r="C19" s="15"/>
      <c r="D19" s="15"/>
      <c r="E19" s="14"/>
      <c r="F19" s="14"/>
      <c r="G19" s="14">
        <f>SUM(G18+Table145425[[#This Row],[Income]]-Table145425[[#This Row],[Debits]])</f>
        <v>0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MONTH(Table145425[[#This Row],[Date]])</f>
        <v>1</v>
      </c>
      <c r="B20" s="12"/>
      <c r="C20" s="11"/>
      <c r="D20" s="11"/>
      <c r="E20" s="14"/>
      <c r="F20" s="14"/>
      <c r="G20" s="14">
        <f>SUM(G19+Table145425[[#This Row],[Income]]-Table145425[[#This Row],[Debits]])</f>
        <v>0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MONTH(Table145425[[#This Row],[Date]])</f>
        <v>1</v>
      </c>
      <c r="B21" s="12"/>
      <c r="C21" s="13"/>
      <c r="D21" s="13"/>
      <c r="E21" s="14"/>
      <c r="F21" s="14"/>
      <c r="G21" s="14">
        <f>SUM(G20+Table145425[[#This Row],[Income]]-Table145425[[#This Row],[Debits]])</f>
        <v>0</v>
      </c>
      <c r="I21" s="21">
        <f t="shared" si="0"/>
        <v>0</v>
      </c>
    </row>
    <row r="22" spans="1:13" x14ac:dyDescent="0.25">
      <c r="A22" s="13">
        <f>MONTH(Table145425[[#This Row],[Date]])</f>
        <v>1</v>
      </c>
      <c r="B22" s="12"/>
      <c r="C22" s="17"/>
      <c r="D22" s="13"/>
      <c r="E22" s="14"/>
      <c r="F22" s="14"/>
      <c r="G22" s="14">
        <f>SUM(G21+Table145425[[#This Row],[Income]]-Table145425[[#This Row],[Debits]])</f>
        <v>0</v>
      </c>
      <c r="I22" s="24">
        <f t="shared" si="0"/>
        <v>0</v>
      </c>
    </row>
    <row r="23" spans="1:13" x14ac:dyDescent="0.25">
      <c r="A23" s="13">
        <f>MONTH(Table145425[[#This Row],[Date]])</f>
        <v>1</v>
      </c>
      <c r="B23" s="12"/>
      <c r="C23" s="15"/>
      <c r="D23" s="15"/>
      <c r="E23" s="14"/>
      <c r="F23" s="14"/>
      <c r="G23" s="14">
        <f>SUM(G22+Table145425[[#This Row],[Income]]-Table145425[[#This Row],[Debits]])</f>
        <v>0</v>
      </c>
      <c r="I23" s="21">
        <f t="shared" si="0"/>
        <v>0</v>
      </c>
    </row>
    <row r="24" spans="1:13" x14ac:dyDescent="0.25">
      <c r="A24" s="13">
        <f>MONTH(Table145425[[#This Row],[Date]])</f>
        <v>1</v>
      </c>
      <c r="B24" s="12"/>
      <c r="C24" s="13"/>
      <c r="D24" s="13"/>
      <c r="E24" s="14"/>
      <c r="F24" s="14"/>
      <c r="G24" s="14">
        <f>SUM(G23+Table145425[[#This Row],[Income]]-Table145425[[#This Row],[Debits]])</f>
        <v>0</v>
      </c>
      <c r="I24" s="24">
        <f t="shared" si="0"/>
        <v>0</v>
      </c>
    </row>
    <row r="25" spans="1:13" x14ac:dyDescent="0.25">
      <c r="A25" s="13">
        <f>MONTH(Table145425[[#This Row],[Date]])</f>
        <v>1</v>
      </c>
      <c r="B25" s="12"/>
      <c r="C25" s="13"/>
      <c r="D25" s="13"/>
      <c r="E25" s="14"/>
      <c r="F25" s="14"/>
      <c r="G25" s="14">
        <f>SUM(G24+Table145425[[#This Row],[Income]]-Table145425[[#This Row],[Debits]])</f>
        <v>0</v>
      </c>
      <c r="I25" s="21">
        <f t="shared" si="0"/>
        <v>0</v>
      </c>
      <c r="K25" s="239" t="s">
        <v>38</v>
      </c>
      <c r="L25" s="239"/>
    </row>
    <row r="26" spans="1:13" x14ac:dyDescent="0.25">
      <c r="A26" s="13">
        <f>MONTH(Table145425[[#This Row],[Date]])</f>
        <v>1</v>
      </c>
      <c r="B26" s="12"/>
      <c r="C26" s="13"/>
      <c r="D26" s="13"/>
      <c r="E26" s="14"/>
      <c r="F26" s="14"/>
      <c r="G26" s="14">
        <f>SUM(G25+Table145425[[#This Row],[Income]]-Table145425[[#This Row],[Debits]])</f>
        <v>0</v>
      </c>
      <c r="I26" s="24">
        <f t="shared" si="0"/>
        <v>0</v>
      </c>
    </row>
    <row r="27" spans="1:13" x14ac:dyDescent="0.25">
      <c r="A27" s="13">
        <f>MONTH(Table145425[[#This Row],[Date]])</f>
        <v>1</v>
      </c>
      <c r="B27" s="12"/>
      <c r="C27" s="13"/>
      <c r="D27" s="13"/>
      <c r="E27" s="14"/>
      <c r="F27" s="14"/>
      <c r="G27" s="14">
        <f>SUM(G26+Table145425[[#This Row],[Income]]-Table145425[[#This Row],[Debits]])</f>
        <v>0</v>
      </c>
      <c r="I27" s="21">
        <f t="shared" si="0"/>
        <v>0</v>
      </c>
    </row>
    <row r="28" spans="1:13" x14ac:dyDescent="0.25">
      <c r="A28" s="13">
        <f>MONTH(Table145425[[#This Row],[Date]])</f>
        <v>1</v>
      </c>
      <c r="B28" s="12"/>
      <c r="C28" s="13"/>
      <c r="D28" s="13"/>
      <c r="E28" s="14"/>
      <c r="F28" s="14"/>
      <c r="G28" s="14">
        <f>SUM(G27+Table145425[[#This Row],[Income]]-Table145425[[#This Row],[Debits]])</f>
        <v>0</v>
      </c>
      <c r="I28" s="24">
        <f t="shared" si="0"/>
        <v>0</v>
      </c>
    </row>
    <row r="29" spans="1:13" x14ac:dyDescent="0.25">
      <c r="A29" s="13">
        <f>MONTH(Table145425[[#This Row],[Date]])</f>
        <v>1</v>
      </c>
      <c r="B29" s="12"/>
      <c r="C29" s="15"/>
      <c r="D29" s="15"/>
      <c r="E29" s="14"/>
      <c r="F29" s="14"/>
      <c r="G29" s="14">
        <f>SUM(G28+Table145425[[#This Row],[Income]]-Table145425[[#This Row],[Debits]])</f>
        <v>0</v>
      </c>
      <c r="I29" s="21">
        <f t="shared" si="0"/>
        <v>0</v>
      </c>
    </row>
    <row r="30" spans="1:13" x14ac:dyDescent="0.25">
      <c r="A30" s="13">
        <f>MONTH(Table145425[[#This Row],[Date]])</f>
        <v>1</v>
      </c>
      <c r="B30" s="12"/>
      <c r="C30" s="13"/>
      <c r="D30" s="13"/>
      <c r="E30" s="14"/>
      <c r="F30" s="14"/>
      <c r="G30" s="14">
        <f>SUM(G29+Table145425[[#This Row],[Income]]-Table145425[[#This Row],[Debits]])</f>
        <v>0</v>
      </c>
      <c r="I30" s="24">
        <f t="shared" si="0"/>
        <v>0</v>
      </c>
    </row>
    <row r="31" spans="1:13" x14ac:dyDescent="0.25">
      <c r="A31" s="13">
        <f>MONTH(Table145425[[#This Row],[Date]])</f>
        <v>1</v>
      </c>
      <c r="B31" s="12"/>
      <c r="C31" s="13"/>
      <c r="D31" s="13"/>
      <c r="E31" s="14"/>
      <c r="F31" s="14"/>
      <c r="G31" s="14">
        <f>SUM(G30+Table145425[[#This Row],[Income]]-Table145425[[#This Row],[Debits]])</f>
        <v>0</v>
      </c>
      <c r="I31" s="21">
        <f t="shared" si="0"/>
        <v>0</v>
      </c>
    </row>
    <row r="32" spans="1:13" x14ac:dyDescent="0.25">
      <c r="A32" s="13">
        <f>MONTH(Table145425[[#This Row],[Date]])</f>
        <v>1</v>
      </c>
      <c r="B32" s="12"/>
      <c r="C32" s="11"/>
      <c r="D32" s="11"/>
      <c r="E32" s="14"/>
      <c r="F32" s="14"/>
      <c r="G32" s="14">
        <f>SUM(G31+Table145425[[#This Row],[Income]]-Table145425[[#This Row],[Debits]])</f>
        <v>0</v>
      </c>
      <c r="I32" s="24">
        <f t="shared" si="0"/>
        <v>0</v>
      </c>
    </row>
    <row r="33" spans="1:9" x14ac:dyDescent="0.25">
      <c r="A33" s="13">
        <f>MONTH(Table145425[[#This Row],[Date]])</f>
        <v>1</v>
      </c>
      <c r="B33" s="12"/>
      <c r="C33" s="13"/>
      <c r="D33" s="13"/>
      <c r="E33" s="14"/>
      <c r="F33" s="14"/>
      <c r="G33" s="14">
        <f>SUM(G32+Table145425[[#This Row],[Income]]-Table145425[[#This Row],[Debits]])</f>
        <v>0</v>
      </c>
      <c r="I33" s="21">
        <f t="shared" si="0"/>
        <v>0</v>
      </c>
    </row>
    <row r="34" spans="1:9" x14ac:dyDescent="0.25">
      <c r="A34" s="13">
        <f>MONTH(Table145425[[#This Row],[Date]])</f>
        <v>1</v>
      </c>
      <c r="B34" s="12"/>
      <c r="C34" s="13"/>
      <c r="D34" s="13"/>
      <c r="E34" s="14"/>
      <c r="F34" s="14"/>
      <c r="G34" s="14">
        <f>SUM(G33+Table145425[[#This Row],[Income]]-Table145425[[#This Row],[Debits]])</f>
        <v>0</v>
      </c>
      <c r="I34" s="24">
        <f t="shared" si="0"/>
        <v>0</v>
      </c>
    </row>
    <row r="35" spans="1:9" x14ac:dyDescent="0.25">
      <c r="A35" s="13">
        <f>MONTH(Table145425[[#This Row],[Date]])</f>
        <v>1</v>
      </c>
      <c r="B35" s="12"/>
      <c r="C35" s="15"/>
      <c r="D35" s="15"/>
      <c r="E35" s="14"/>
      <c r="F35" s="14"/>
      <c r="G35" s="14">
        <f>SUM(G34+Table145425[[#This Row],[Income]]-Table145425[[#This Row],[Debits]])</f>
        <v>0</v>
      </c>
      <c r="I35" s="21">
        <f t="shared" si="0"/>
        <v>0</v>
      </c>
    </row>
    <row r="36" spans="1:9" x14ac:dyDescent="0.25">
      <c r="A36" s="13">
        <f>MONTH(Table145425[[#This Row],[Date]])</f>
        <v>1</v>
      </c>
      <c r="B36" s="12"/>
      <c r="C36" s="18"/>
      <c r="D36" s="13"/>
      <c r="E36" s="14"/>
      <c r="F36" s="14"/>
      <c r="G36" s="14">
        <f>SUM(G35+Table145425[[#This Row],[Income]]-Table145425[[#This Row],[Debits]])</f>
        <v>0</v>
      </c>
      <c r="I36" s="24">
        <f t="shared" si="0"/>
        <v>0</v>
      </c>
    </row>
    <row r="37" spans="1:9" x14ac:dyDescent="0.25">
      <c r="A37" s="13">
        <f>MONTH(Table145425[[#This Row],[Date]])</f>
        <v>1</v>
      </c>
      <c r="B37" s="12"/>
      <c r="C37" s="13"/>
      <c r="D37" s="13"/>
      <c r="E37" s="14"/>
      <c r="F37" s="14"/>
      <c r="G37" s="14">
        <f>SUM(G36+Table145425[[#This Row],[Income]]-Table145425[[#This Row],[Debits]])</f>
        <v>0</v>
      </c>
      <c r="I37" s="21">
        <f t="shared" si="0"/>
        <v>0</v>
      </c>
    </row>
    <row r="38" spans="1:9" x14ac:dyDescent="0.25">
      <c r="A38" s="13">
        <f>MONTH(Table145425[[#This Row],[Date]])</f>
        <v>1</v>
      </c>
      <c r="B38" s="12"/>
      <c r="C38" s="13"/>
      <c r="D38" s="13"/>
      <c r="E38" s="14"/>
      <c r="F38" s="14"/>
      <c r="G38" s="14">
        <f>SUM(G37+Table145425[[#This Row],[Income]]-Table145425[[#This Row],[Debits]])</f>
        <v>0</v>
      </c>
      <c r="I38" s="24">
        <f t="shared" si="0"/>
        <v>0</v>
      </c>
    </row>
    <row r="39" spans="1:9" x14ac:dyDescent="0.25">
      <c r="A39" s="13">
        <f>MONTH(Table145425[[#This Row],[Date]])</f>
        <v>1</v>
      </c>
      <c r="B39" s="12"/>
      <c r="C39" s="15"/>
      <c r="D39" s="15"/>
      <c r="E39" s="14"/>
      <c r="F39" s="14"/>
      <c r="G39" s="14">
        <f>SUM(G38+Table145425[[#This Row],[Income]]-Table145425[[#This Row],[Debits]])</f>
        <v>0</v>
      </c>
      <c r="I39" s="21">
        <f t="shared" si="0"/>
        <v>0</v>
      </c>
    </row>
    <row r="40" spans="1:9" x14ac:dyDescent="0.25">
      <c r="A40" s="13">
        <f>MONTH(Table145425[[#This Row],[Date]])</f>
        <v>1</v>
      </c>
      <c r="B40" s="12"/>
      <c r="C40" s="11"/>
      <c r="D40" s="11"/>
      <c r="E40" s="14"/>
      <c r="F40" s="14"/>
      <c r="G40" s="14">
        <f>SUM(G39+Table145425[[#This Row],[Income]]-Table145425[[#This Row],[Debits]])</f>
        <v>0</v>
      </c>
      <c r="I40" s="24">
        <f t="shared" si="0"/>
        <v>0</v>
      </c>
    </row>
    <row r="41" spans="1:9" x14ac:dyDescent="0.25">
      <c r="A41" s="13">
        <f>MONTH(Table145425[[#This Row],[Date]])</f>
        <v>1</v>
      </c>
      <c r="B41" s="12"/>
      <c r="C41" s="13"/>
      <c r="D41" s="13"/>
      <c r="E41" s="14"/>
      <c r="F41" s="14"/>
      <c r="G41" s="14">
        <f>SUM(G40+Table145425[[#This Row],[Income]]-Table145425[[#This Row],[Debits]])</f>
        <v>0</v>
      </c>
      <c r="I41" s="21">
        <f t="shared" si="0"/>
        <v>0</v>
      </c>
    </row>
    <row r="42" spans="1:9" x14ac:dyDescent="0.25">
      <c r="A42" s="13">
        <f>MONTH(Table145425[[#This Row],[Date]])</f>
        <v>1</v>
      </c>
      <c r="B42" s="12"/>
      <c r="C42" s="11"/>
      <c r="D42" s="11"/>
      <c r="E42" s="14"/>
      <c r="F42" s="14"/>
      <c r="G42" s="14">
        <f>SUM(G41+Table145425[[#This Row],[Income]]-Table145425[[#This Row],[Debits]])</f>
        <v>0</v>
      </c>
      <c r="I42" s="24">
        <f t="shared" si="0"/>
        <v>0</v>
      </c>
    </row>
    <row r="43" spans="1:9" x14ac:dyDescent="0.25">
      <c r="A43" s="13">
        <f>MONTH(Table145425[[#This Row],[Date]])</f>
        <v>1</v>
      </c>
      <c r="B43" s="12"/>
      <c r="C43" s="13"/>
      <c r="D43" s="13"/>
      <c r="E43" s="14"/>
      <c r="F43" s="14"/>
      <c r="G43" s="14">
        <f>SUM(G42+Table145425[[#This Row],[Income]]-Table145425[[#This Row],[Debits]])</f>
        <v>0</v>
      </c>
      <c r="I43" s="21">
        <f t="shared" si="0"/>
        <v>0</v>
      </c>
    </row>
    <row r="44" spans="1:9" x14ac:dyDescent="0.25">
      <c r="A44" s="13">
        <f>MONTH(Table145425[[#This Row],[Date]])</f>
        <v>1</v>
      </c>
      <c r="B44" s="12"/>
      <c r="C44" s="13"/>
      <c r="D44" s="13"/>
      <c r="E44" s="14"/>
      <c r="F44" s="14"/>
      <c r="G44" s="14">
        <f>SUM(G43+Table145425[[#This Row],[Income]]-Table145425[[#This Row],[Debits]])</f>
        <v>0</v>
      </c>
      <c r="I44" s="24">
        <f t="shared" si="0"/>
        <v>0</v>
      </c>
    </row>
    <row r="45" spans="1:9" x14ac:dyDescent="0.25">
      <c r="A45" s="13">
        <f>MONTH(Table145425[[#This Row],[Date]])</f>
        <v>1</v>
      </c>
      <c r="B45" s="12"/>
      <c r="C45" s="13"/>
      <c r="D45" s="13"/>
      <c r="E45" s="14"/>
      <c r="F45" s="14"/>
      <c r="G45" s="14">
        <f>SUM(G44+Table145425[[#This Row],[Income]]-Table145425[[#This Row],[Debits]])</f>
        <v>0</v>
      </c>
      <c r="I45" s="21">
        <f t="shared" si="0"/>
        <v>0</v>
      </c>
    </row>
    <row r="46" spans="1:9" x14ac:dyDescent="0.25">
      <c r="A46" s="13">
        <f>MONTH(Table145425[[#This Row],[Date]])</f>
        <v>1</v>
      </c>
      <c r="B46" s="12"/>
      <c r="C46" s="13"/>
      <c r="D46" s="13"/>
      <c r="E46" s="14"/>
      <c r="F46" s="14"/>
      <c r="G46" s="14">
        <f>SUM(G45+Table145425[[#This Row],[Income]]-Table145425[[#This Row],[Debits]])</f>
        <v>0</v>
      </c>
      <c r="I46" s="24">
        <f t="shared" si="0"/>
        <v>0</v>
      </c>
    </row>
    <row r="47" spans="1:9" x14ac:dyDescent="0.25">
      <c r="A47" s="13">
        <f>MONTH(Table145425[[#This Row],[Date]])</f>
        <v>1</v>
      </c>
      <c r="B47" s="12"/>
      <c r="C47" s="13"/>
      <c r="D47" s="13"/>
      <c r="E47" s="14"/>
      <c r="F47" s="14"/>
      <c r="G47" s="14">
        <f>SUM(G46+Table145425[[#This Row],[Income]]-Table145425[[#This Row],[Debits]])</f>
        <v>0</v>
      </c>
      <c r="I47" s="21">
        <f t="shared" si="0"/>
        <v>0</v>
      </c>
    </row>
    <row r="48" spans="1:9" x14ac:dyDescent="0.25">
      <c r="A48" s="13">
        <f>MONTH(Table145425[[#This Row],[Date]])</f>
        <v>1</v>
      </c>
      <c r="B48" s="12"/>
      <c r="C48" s="13"/>
      <c r="D48" s="13"/>
      <c r="E48" s="14"/>
      <c r="F48" s="14"/>
      <c r="G48" s="14">
        <f>SUM(G47+Table145425[[#This Row],[Income]]-Table145425[[#This Row],[Debits]])</f>
        <v>0</v>
      </c>
      <c r="I48" s="24">
        <f t="shared" si="0"/>
        <v>0</v>
      </c>
    </row>
    <row r="49" spans="1:9" ht="15.75" thickBot="1" x14ac:dyDescent="0.3">
      <c r="A49" s="13">
        <f>MONTH(Table145425[[#This Row],[Date]])</f>
        <v>1</v>
      </c>
      <c r="B49" s="12"/>
      <c r="C49" s="13"/>
      <c r="D49" s="13"/>
      <c r="E49" s="14"/>
      <c r="F49" s="14"/>
      <c r="G49" s="14">
        <f>SUM(G48+Table145425[[#This Row],[Income]]-Table145425[[#This Row],[Debits]])</f>
        <v>0</v>
      </c>
      <c r="I49" s="25">
        <f t="shared" si="0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{85B6E750-D1D6-4B9B-A015-7BA5CAC17B80}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{117480D3-336F-40DC-B638-AB587532CA0F}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{305DAC79-CED5-4A97-9B0C-45AA0B886140}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{26A96D01-163E-4874-9CE0-42D2E07EC631}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{D1B399CF-812D-4B80-B7EE-AB9AD594A4C2}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{848A34D1-0B6E-4866-9201-E80FFFF379CD}</x14:id>
        </ext>
      </extLst>
    </cfRule>
  </conditionalFormatting>
  <dataValidations count="1">
    <dataValidation type="list" allowBlank="1" showInputMessage="1" showErrorMessage="1" sqref="D1:D1048576 K9" xr:uid="{5C8604C8-083B-484D-9371-9B38FEF0014B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B6E750-D1D6-4B9B-A015-7BA5CAC17B80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117480D3-336F-40DC-B638-AB587532CA0F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305DAC79-CED5-4A97-9B0C-45AA0B886140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26A96D01-163E-4874-9CE0-42D2E07EC631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D1B399CF-812D-4B80-B7EE-AB9AD594A4C2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848A34D1-0B6E-4866-9201-E80FFFF379CD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2705-6778-441F-A3D7-29F80EB7CC81}">
  <dimension ref="A1:L24"/>
  <sheetViews>
    <sheetView workbookViewId="0">
      <selection activeCell="D3" sqref="D3"/>
    </sheetView>
  </sheetViews>
  <sheetFormatPr defaultRowHeight="15" x14ac:dyDescent="0.25"/>
  <cols>
    <col min="1" max="1" width="19.5703125" style="128" customWidth="1"/>
    <col min="2" max="2" width="22.140625" style="128" customWidth="1"/>
    <col min="3" max="3" width="35.5703125" style="128" customWidth="1"/>
    <col min="4" max="4" width="18.140625" style="128" customWidth="1"/>
    <col min="5" max="5" width="20.28515625" style="128" customWidth="1"/>
    <col min="6" max="6" width="21" style="128" customWidth="1"/>
    <col min="7" max="7" width="24.5703125" style="128" customWidth="1"/>
    <col min="8" max="8" width="25.140625" style="128" customWidth="1"/>
    <col min="9" max="9" width="9.140625" style="128"/>
    <col min="10" max="10" width="14.28515625" style="128" customWidth="1"/>
    <col min="11" max="11" width="10.7109375" style="128" customWidth="1"/>
    <col min="12" max="16384" width="9.140625" style="128"/>
  </cols>
  <sheetData>
    <row r="1" spans="1:12" ht="30" x14ac:dyDescent="0.25">
      <c r="A1" s="131">
        <v>8500</v>
      </c>
      <c r="B1" s="131">
        <v>6000</v>
      </c>
      <c r="C1" s="131">
        <v>10000</v>
      </c>
      <c r="D1" s="134">
        <v>6000</v>
      </c>
      <c r="E1" s="131" t="s">
        <v>189</v>
      </c>
      <c r="G1" s="131">
        <v>20000</v>
      </c>
      <c r="J1" s="128" t="s">
        <v>183</v>
      </c>
      <c r="K1" s="128" t="s">
        <v>184</v>
      </c>
      <c r="L1" s="128" t="s">
        <v>191</v>
      </c>
    </row>
    <row r="2" spans="1:12" ht="30" x14ac:dyDescent="0.25">
      <c r="A2" s="129" t="s">
        <v>160</v>
      </c>
      <c r="B2" s="129" t="s">
        <v>161</v>
      </c>
      <c r="C2" s="129" t="s">
        <v>164</v>
      </c>
      <c r="D2" s="133" t="s">
        <v>170</v>
      </c>
      <c r="E2" s="129" t="s">
        <v>167</v>
      </c>
      <c r="F2" s="129" t="s">
        <v>178</v>
      </c>
      <c r="G2" s="129" t="s">
        <v>162</v>
      </c>
      <c r="H2" s="128" t="s">
        <v>154</v>
      </c>
      <c r="J2" s="128">
        <v>20000</v>
      </c>
      <c r="K2" s="128">
        <v>9000</v>
      </c>
    </row>
    <row r="3" spans="1:12" ht="30" x14ac:dyDescent="0.25">
      <c r="A3" s="128" t="s">
        <v>163</v>
      </c>
      <c r="B3" s="128" t="s">
        <v>46</v>
      </c>
      <c r="C3" s="128" t="s">
        <v>165</v>
      </c>
      <c r="D3" s="132" t="s">
        <v>172</v>
      </c>
      <c r="E3" s="128" t="s">
        <v>165</v>
      </c>
      <c r="G3" s="128" t="s">
        <v>173</v>
      </c>
      <c r="H3" s="128" t="s">
        <v>155</v>
      </c>
    </row>
    <row r="4" spans="1:12" x14ac:dyDescent="0.25">
      <c r="A4" s="128" t="s">
        <v>158</v>
      </c>
      <c r="B4" s="128" t="s">
        <v>43</v>
      </c>
      <c r="C4" s="128" t="s">
        <v>166</v>
      </c>
      <c r="D4" s="132"/>
      <c r="E4" s="128" t="s">
        <v>45</v>
      </c>
      <c r="G4" s="128" t="s">
        <v>174</v>
      </c>
      <c r="H4" s="128" t="s">
        <v>156</v>
      </c>
    </row>
    <row r="5" spans="1:12" x14ac:dyDescent="0.25">
      <c r="A5" s="128" t="s">
        <v>169</v>
      </c>
      <c r="B5" s="128" t="s">
        <v>171</v>
      </c>
      <c r="D5" s="132"/>
      <c r="G5" s="128" t="s">
        <v>175</v>
      </c>
      <c r="H5" s="128" t="s">
        <v>157</v>
      </c>
    </row>
    <row r="6" spans="1:12" ht="26.25" customHeight="1" x14ac:dyDescent="0.25">
      <c r="A6" s="128" t="s">
        <v>168</v>
      </c>
      <c r="B6" s="128" t="s">
        <v>57</v>
      </c>
      <c r="D6" s="132"/>
      <c r="G6" s="128" t="s">
        <v>176</v>
      </c>
      <c r="H6" s="128" t="s">
        <v>159</v>
      </c>
    </row>
    <row r="7" spans="1:12" x14ac:dyDescent="0.25">
      <c r="A7" s="128" t="s">
        <v>188</v>
      </c>
      <c r="D7" s="132"/>
      <c r="H7" s="128" t="s">
        <v>45</v>
      </c>
    </row>
    <row r="8" spans="1:12" x14ac:dyDescent="0.25">
      <c r="A8" s="128" t="s">
        <v>174</v>
      </c>
      <c r="D8" s="132"/>
    </row>
    <row r="9" spans="1:12" x14ac:dyDescent="0.25">
      <c r="A9" s="250">
        <f>SUM(A1+B1+D1)</f>
        <v>20500</v>
      </c>
      <c r="B9" s="250"/>
      <c r="C9" s="250"/>
      <c r="D9" s="251"/>
    </row>
    <row r="10" spans="1:12" x14ac:dyDescent="0.25">
      <c r="A10" s="250"/>
      <c r="B10" s="250"/>
      <c r="C10" s="250"/>
      <c r="D10" s="251"/>
    </row>
    <row r="11" spans="1:12" x14ac:dyDescent="0.25">
      <c r="B11" s="252" t="s">
        <v>190</v>
      </c>
      <c r="C11" s="252"/>
      <c r="D11" s="132"/>
    </row>
    <row r="12" spans="1:12" x14ac:dyDescent="0.25">
      <c r="D12" s="132"/>
    </row>
    <row r="13" spans="1:12" ht="34.5" customHeight="1" x14ac:dyDescent="0.25">
      <c r="A13" s="248" t="s">
        <v>187</v>
      </c>
      <c r="B13" s="248"/>
      <c r="C13" s="248"/>
      <c r="D13" s="249"/>
    </row>
    <row r="14" spans="1:12" x14ac:dyDescent="0.25">
      <c r="D14" s="132"/>
    </row>
    <row r="15" spans="1:12" x14ac:dyDescent="0.25">
      <c r="D15" s="132"/>
    </row>
    <row r="16" spans="1:12" x14ac:dyDescent="0.25">
      <c r="D16" s="132"/>
    </row>
    <row r="17" spans="1:8" x14ac:dyDescent="0.25">
      <c r="A17" s="129" t="s">
        <v>154</v>
      </c>
      <c r="B17" s="129" t="s">
        <v>179</v>
      </c>
      <c r="C17" s="129" t="s">
        <v>180</v>
      </c>
      <c r="D17" s="129" t="s">
        <v>181</v>
      </c>
      <c r="E17" s="129" t="s">
        <v>63</v>
      </c>
      <c r="H17" s="130" t="s">
        <v>185</v>
      </c>
    </row>
    <row r="18" spans="1:8" ht="30" x14ac:dyDescent="0.25">
      <c r="A18" s="128" t="s">
        <v>162</v>
      </c>
      <c r="B18" s="128" t="s">
        <v>160</v>
      </c>
      <c r="C18" s="128" t="s">
        <v>171</v>
      </c>
      <c r="D18" s="128" t="s">
        <v>182</v>
      </c>
      <c r="E18" s="128" t="s">
        <v>177</v>
      </c>
    </row>
    <row r="19" spans="1:8" x14ac:dyDescent="0.25">
      <c r="B19" s="128" t="s">
        <v>170</v>
      </c>
      <c r="C19" s="128" t="s">
        <v>43</v>
      </c>
    </row>
    <row r="20" spans="1:8" x14ac:dyDescent="0.25">
      <c r="B20" s="128" t="s">
        <v>46</v>
      </c>
    </row>
    <row r="23" spans="1:8" x14ac:dyDescent="0.25">
      <c r="G23" s="128">
        <v>2000</v>
      </c>
    </row>
    <row r="24" spans="1:8" ht="41.25" customHeight="1" x14ac:dyDescent="0.25">
      <c r="A24" s="248" t="s">
        <v>186</v>
      </c>
      <c r="B24" s="248"/>
      <c r="C24" s="248"/>
      <c r="D24" s="248"/>
      <c r="E24" s="248"/>
    </row>
  </sheetData>
  <mergeCells count="4">
    <mergeCell ref="A13:D13"/>
    <mergeCell ref="A24:E24"/>
    <mergeCell ref="A9:D10"/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QUOTA</vt:lpstr>
      <vt:lpstr>QUOTA BASED</vt:lpstr>
      <vt:lpstr>January</vt:lpstr>
      <vt:lpstr>February New</vt:lpstr>
      <vt:lpstr>template new</vt:lpstr>
      <vt:lpstr>TEMPLATE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Aldwin Gabriel Pirante</cp:lastModifiedBy>
  <dcterms:created xsi:type="dcterms:W3CDTF">2023-01-18T02:19:22Z</dcterms:created>
  <dcterms:modified xsi:type="dcterms:W3CDTF">2024-02-16T18:07:42Z</dcterms:modified>
</cp:coreProperties>
</file>