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EBC1D177-768C-4262-95A3-97DFA00617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vember" sheetId="16" r:id="rId1"/>
    <sheet name="October" sheetId="14" r:id="rId2"/>
    <sheet name="September" sheetId="13" r:id="rId3"/>
    <sheet name="August" sheetId="15" r:id="rId4"/>
    <sheet name="July" sheetId="11" r:id="rId5"/>
    <sheet name="June" sheetId="10" r:id="rId6"/>
    <sheet name="May" sheetId="8" r:id="rId7"/>
    <sheet name="April" sheetId="7" r:id="rId8"/>
    <sheet name="March" sheetId="6" r:id="rId9"/>
    <sheet name="February" sheetId="4" r:id="rId10"/>
    <sheet name="January" sheetId="1" r:id="rId11"/>
    <sheet name="New Template" sheetId="5" r:id="rId12"/>
    <sheet name="QUOTA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7" l="1"/>
  <c r="I4" i="17"/>
  <c r="J7" i="17"/>
  <c r="J6" i="17"/>
  <c r="J5" i="17"/>
  <c r="J3" i="17"/>
  <c r="J4" i="17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B17" i="17"/>
  <c r="B9" i="17"/>
  <c r="M13" i="16"/>
  <c r="I3" i="14"/>
  <c r="M13" i="5"/>
  <c r="I14" i="16"/>
  <c r="I13" i="16"/>
  <c r="I12" i="16"/>
  <c r="I10" i="16"/>
  <c r="I8" i="16"/>
  <c r="I7" i="16"/>
  <c r="I6" i="16"/>
  <c r="I5" i="16"/>
  <c r="I4" i="16"/>
  <c r="I3" i="16"/>
  <c r="K72" i="14"/>
  <c r="I65" i="14" s="1"/>
  <c r="I49" i="16"/>
  <c r="A49" i="16"/>
  <c r="I48" i="16"/>
  <c r="A48" i="16"/>
  <c r="I47" i="16"/>
  <c r="A47" i="16"/>
  <c r="I46" i="16"/>
  <c r="A46" i="16"/>
  <c r="I45" i="16"/>
  <c r="A45" i="16"/>
  <c r="I44" i="16"/>
  <c r="A44" i="16"/>
  <c r="I43" i="16"/>
  <c r="A43" i="16"/>
  <c r="I42" i="16"/>
  <c r="A42" i="16"/>
  <c r="I41" i="16"/>
  <c r="A41" i="16"/>
  <c r="I40" i="16"/>
  <c r="A40" i="16"/>
  <c r="I39" i="16"/>
  <c r="A39" i="16"/>
  <c r="I38" i="16"/>
  <c r="A38" i="16"/>
  <c r="I37" i="16"/>
  <c r="A37" i="16"/>
  <c r="I36" i="16"/>
  <c r="A36" i="16"/>
  <c r="I35" i="16"/>
  <c r="A35" i="16"/>
  <c r="I34" i="16"/>
  <c r="A34" i="16"/>
  <c r="I33" i="16"/>
  <c r="A33" i="16"/>
  <c r="I32" i="16"/>
  <c r="A32" i="16"/>
  <c r="I31" i="16"/>
  <c r="A31" i="16"/>
  <c r="I30" i="16"/>
  <c r="A30" i="16"/>
  <c r="I29" i="16"/>
  <c r="A29" i="16"/>
  <c r="I28" i="16"/>
  <c r="A28" i="16"/>
  <c r="I27" i="16"/>
  <c r="A27" i="16"/>
  <c r="I26" i="16"/>
  <c r="A26" i="16"/>
  <c r="I25" i="16"/>
  <c r="A25" i="16"/>
  <c r="I24" i="16"/>
  <c r="A24" i="16"/>
  <c r="I23" i="16"/>
  <c r="A23" i="16"/>
  <c r="I22" i="16"/>
  <c r="A22" i="16"/>
  <c r="I21" i="16"/>
  <c r="A21" i="16"/>
  <c r="I20" i="16"/>
  <c r="A20" i="16"/>
  <c r="I19" i="16"/>
  <c r="A19" i="16"/>
  <c r="I18" i="16"/>
  <c r="A18" i="16"/>
  <c r="I17" i="16"/>
  <c r="A17" i="16"/>
  <c r="I16" i="16"/>
  <c r="A16" i="16"/>
  <c r="A15" i="16"/>
  <c r="A14" i="16"/>
  <c r="K13" i="16"/>
  <c r="A13" i="16"/>
  <c r="A12" i="16"/>
  <c r="A11" i="16"/>
  <c r="A10" i="16"/>
  <c r="A9" i="16"/>
  <c r="A8" i="16"/>
  <c r="A7" i="16"/>
  <c r="A6" i="16"/>
  <c r="A5" i="16"/>
  <c r="A4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58" i="16" s="1"/>
  <c r="G59" i="16" s="1"/>
  <c r="G60" i="16" s="1"/>
  <c r="G61" i="16" s="1"/>
  <c r="G62" i="16" s="1"/>
  <c r="G63" i="16" s="1"/>
  <c r="G64" i="16" s="1"/>
  <c r="G65" i="16" s="1"/>
  <c r="G66" i="16" s="1"/>
  <c r="G67" i="16" s="1"/>
  <c r="G68" i="16" s="1"/>
  <c r="G69" i="16" s="1"/>
  <c r="G70" i="16" s="1"/>
  <c r="G71" i="16" s="1"/>
  <c r="G72" i="16" s="1"/>
  <c r="G73" i="16" s="1"/>
  <c r="G74" i="16" s="1"/>
  <c r="G75" i="16" s="1"/>
  <c r="G76" i="16" s="1"/>
  <c r="G77" i="16" s="1"/>
  <c r="G78" i="16" s="1"/>
  <c r="G79" i="16" s="1"/>
  <c r="G80" i="16" s="1"/>
  <c r="G81" i="16" s="1"/>
  <c r="G82" i="16" s="1"/>
  <c r="G83" i="16" s="1"/>
  <c r="G84" i="16" s="1"/>
  <c r="G85" i="16" s="1"/>
  <c r="G86" i="16" s="1"/>
  <c r="G87" i="16" s="1"/>
  <c r="G88" i="16" s="1"/>
  <c r="G89" i="16" s="1"/>
  <c r="G90" i="16" s="1"/>
  <c r="G91" i="16" s="1"/>
  <c r="G92" i="16" s="1"/>
  <c r="G93" i="16" s="1"/>
  <c r="G94" i="16" s="1"/>
  <c r="G95" i="16" s="1"/>
  <c r="G96" i="16" s="1"/>
  <c r="G97" i="16" s="1"/>
  <c r="G98" i="16" s="1"/>
  <c r="G99" i="16" s="1"/>
  <c r="G100" i="16" s="1"/>
  <c r="G101" i="16" s="1"/>
  <c r="G102" i="16" s="1"/>
  <c r="G103" i="16" s="1"/>
  <c r="G104" i="16" s="1"/>
  <c r="G105" i="16" s="1"/>
  <c r="G106" i="16" s="1"/>
  <c r="G107" i="16" s="1"/>
  <c r="G108" i="16" s="1"/>
  <c r="G109" i="16" s="1"/>
  <c r="G110" i="16" s="1"/>
  <c r="G111" i="16" s="1"/>
  <c r="G112" i="16" s="1"/>
  <c r="G113" i="16" s="1"/>
  <c r="G114" i="16" s="1"/>
  <c r="G115" i="16" s="1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30" i="16" s="1"/>
  <c r="G131" i="16" s="1"/>
  <c r="G132" i="16" s="1"/>
  <c r="A3" i="16"/>
  <c r="A2" i="16"/>
  <c r="K13" i="14"/>
  <c r="I26" i="14"/>
  <c r="I49" i="14"/>
  <c r="I73" i="14"/>
  <c r="A73" i="14"/>
  <c r="I72" i="14"/>
  <c r="A72" i="14"/>
  <c r="I71" i="14"/>
  <c r="A71" i="14"/>
  <c r="I70" i="14"/>
  <c r="A70" i="14"/>
  <c r="I69" i="14"/>
  <c r="A69" i="14"/>
  <c r="I68" i="14"/>
  <c r="A68" i="14"/>
  <c r="I67" i="14"/>
  <c r="A67" i="14"/>
  <c r="I66" i="14"/>
  <c r="A66" i="14"/>
  <c r="A65" i="14"/>
  <c r="I64" i="14"/>
  <c r="A64" i="14"/>
  <c r="I63" i="14"/>
  <c r="A63" i="14"/>
  <c r="I62" i="14"/>
  <c r="A62" i="14"/>
  <c r="I61" i="14"/>
  <c r="A61" i="14"/>
  <c r="I60" i="14"/>
  <c r="A60" i="14"/>
  <c r="I59" i="14"/>
  <c r="A59" i="14"/>
  <c r="I58" i="14"/>
  <c r="A58" i="14"/>
  <c r="I57" i="14"/>
  <c r="A57" i="14"/>
  <c r="I56" i="14"/>
  <c r="A56" i="14"/>
  <c r="A55" i="14"/>
  <c r="I54" i="14"/>
  <c r="A54" i="14"/>
  <c r="I53" i="14"/>
  <c r="A53" i="14"/>
  <c r="I52" i="14"/>
  <c r="A52" i="14"/>
  <c r="I51" i="14"/>
  <c r="A51" i="14"/>
  <c r="I50" i="14"/>
  <c r="A50" i="14"/>
  <c r="I49" i="15"/>
  <c r="A49" i="15"/>
  <c r="I48" i="15"/>
  <c r="A48" i="15"/>
  <c r="I47" i="15"/>
  <c r="A47" i="15"/>
  <c r="I46" i="15"/>
  <c r="A46" i="15"/>
  <c r="I45" i="15"/>
  <c r="A45" i="15"/>
  <c r="I44" i="15"/>
  <c r="A44" i="15"/>
  <c r="I43" i="15"/>
  <c r="A43" i="15"/>
  <c r="I42" i="15"/>
  <c r="A42" i="15"/>
  <c r="I41" i="15"/>
  <c r="A41" i="15"/>
  <c r="I40" i="15"/>
  <c r="A40" i="15"/>
  <c r="I39" i="15"/>
  <c r="A39" i="15"/>
  <c r="I38" i="15"/>
  <c r="A38" i="15"/>
  <c r="I37" i="15"/>
  <c r="A37" i="15"/>
  <c r="I36" i="15"/>
  <c r="A36" i="15"/>
  <c r="I35" i="15"/>
  <c r="A35" i="15"/>
  <c r="I34" i="15"/>
  <c r="A34" i="15"/>
  <c r="I33" i="15"/>
  <c r="A33" i="15"/>
  <c r="I32" i="15"/>
  <c r="A32" i="15"/>
  <c r="I31" i="15"/>
  <c r="A31" i="15"/>
  <c r="I30" i="15"/>
  <c r="A30" i="15"/>
  <c r="I29" i="15"/>
  <c r="A29" i="15"/>
  <c r="I28" i="15"/>
  <c r="A28" i="15"/>
  <c r="I27" i="15"/>
  <c r="A27" i="15"/>
  <c r="I26" i="15"/>
  <c r="A26" i="15"/>
  <c r="I25" i="15"/>
  <c r="A25" i="15"/>
  <c r="I24" i="15"/>
  <c r="A24" i="15"/>
  <c r="I23" i="15"/>
  <c r="A23" i="15"/>
  <c r="I22" i="15"/>
  <c r="A22" i="15"/>
  <c r="I21" i="15"/>
  <c r="A21" i="15"/>
  <c r="I20" i="15"/>
  <c r="A20" i="15"/>
  <c r="I19" i="15"/>
  <c r="A19" i="15"/>
  <c r="I18" i="15"/>
  <c r="A18" i="15"/>
  <c r="I17" i="15"/>
  <c r="A17" i="15"/>
  <c r="I16" i="15"/>
  <c r="A16" i="15"/>
  <c r="A15" i="15"/>
  <c r="I14" i="15"/>
  <c r="A14" i="15"/>
  <c r="K13" i="15"/>
  <c r="I13" i="15"/>
  <c r="A13" i="15"/>
  <c r="I12" i="15"/>
  <c r="A12" i="15"/>
  <c r="I11" i="15"/>
  <c r="A11" i="15"/>
  <c r="I10" i="15"/>
  <c r="A10" i="15"/>
  <c r="A9" i="15"/>
  <c r="I8" i="15"/>
  <c r="A8" i="15"/>
  <c r="I7" i="15"/>
  <c r="A7" i="15"/>
  <c r="I6" i="15"/>
  <c r="A6" i="15"/>
  <c r="I5" i="15"/>
  <c r="A5" i="15"/>
  <c r="I4" i="15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A4" i="15"/>
  <c r="G3" i="15"/>
  <c r="A3" i="15"/>
  <c r="L7" i="15" s="1"/>
  <c r="A2" i="15"/>
  <c r="A49" i="14"/>
  <c r="I48" i="14"/>
  <c r="A48" i="14"/>
  <c r="I47" i="14"/>
  <c r="A47" i="14"/>
  <c r="I46" i="14"/>
  <c r="A46" i="14"/>
  <c r="I45" i="14"/>
  <c r="A45" i="14"/>
  <c r="I44" i="14"/>
  <c r="A44" i="14"/>
  <c r="I43" i="14"/>
  <c r="A43" i="14"/>
  <c r="I42" i="14"/>
  <c r="A42" i="14"/>
  <c r="I41" i="14"/>
  <c r="A41" i="14"/>
  <c r="I40" i="14"/>
  <c r="A40" i="14"/>
  <c r="I39" i="14"/>
  <c r="A39" i="14"/>
  <c r="I38" i="14"/>
  <c r="A38" i="14"/>
  <c r="I37" i="14"/>
  <c r="A37" i="14"/>
  <c r="I36" i="14"/>
  <c r="A36" i="14"/>
  <c r="I35" i="14"/>
  <c r="A35" i="14"/>
  <c r="I34" i="14"/>
  <c r="A34" i="14"/>
  <c r="I33" i="14"/>
  <c r="A33" i="14"/>
  <c r="I32" i="14"/>
  <c r="A32" i="14"/>
  <c r="I31" i="14"/>
  <c r="A31" i="14"/>
  <c r="I30" i="14"/>
  <c r="A30" i="14"/>
  <c r="I29" i="14"/>
  <c r="A29" i="14"/>
  <c r="I28" i="14"/>
  <c r="A28" i="14"/>
  <c r="I27" i="14"/>
  <c r="A27" i="14"/>
  <c r="A26" i="14"/>
  <c r="I25" i="14"/>
  <c r="A25" i="14"/>
  <c r="I24" i="14"/>
  <c r="A24" i="14"/>
  <c r="I23" i="14"/>
  <c r="A23" i="14"/>
  <c r="I22" i="14"/>
  <c r="A22" i="14"/>
  <c r="I21" i="14"/>
  <c r="A21" i="14"/>
  <c r="I20" i="14"/>
  <c r="A20" i="14"/>
  <c r="I19" i="14"/>
  <c r="A19" i="14"/>
  <c r="I18" i="14"/>
  <c r="A18" i="14"/>
  <c r="I17" i="14"/>
  <c r="A17" i="14"/>
  <c r="I16" i="14"/>
  <c r="A16" i="14"/>
  <c r="A15" i="14"/>
  <c r="I14" i="14"/>
  <c r="A14" i="14"/>
  <c r="I13" i="14"/>
  <c r="A13" i="14"/>
  <c r="I12" i="14"/>
  <c r="A12" i="14"/>
  <c r="A11" i="14"/>
  <c r="I10" i="14"/>
  <c r="A10" i="14"/>
  <c r="A9" i="14"/>
  <c r="I8" i="14"/>
  <c r="A8" i="14"/>
  <c r="I7" i="14"/>
  <c r="A7" i="14"/>
  <c r="I6" i="14"/>
  <c r="A6" i="14"/>
  <c r="I5" i="14"/>
  <c r="A5" i="14"/>
  <c r="I4" i="14"/>
  <c r="A4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A3" i="14"/>
  <c r="A2" i="14"/>
  <c r="I73" i="13"/>
  <c r="A73" i="13"/>
  <c r="I72" i="13"/>
  <c r="A72" i="13"/>
  <c r="I71" i="13"/>
  <c r="A71" i="13"/>
  <c r="I70" i="13"/>
  <c r="A70" i="13"/>
  <c r="I69" i="13"/>
  <c r="A69" i="13"/>
  <c r="I68" i="13"/>
  <c r="A68" i="13"/>
  <c r="I67" i="13"/>
  <c r="A67" i="13"/>
  <c r="I66" i="13"/>
  <c r="A66" i="13"/>
  <c r="I65" i="13"/>
  <c r="A65" i="13"/>
  <c r="I64" i="13"/>
  <c r="A64" i="13"/>
  <c r="I63" i="13"/>
  <c r="A63" i="13"/>
  <c r="I62" i="13"/>
  <c r="A62" i="13"/>
  <c r="I61" i="13"/>
  <c r="A61" i="13"/>
  <c r="I60" i="13"/>
  <c r="A60" i="13"/>
  <c r="I59" i="13"/>
  <c r="A59" i="13"/>
  <c r="I58" i="13"/>
  <c r="A58" i="13"/>
  <c r="I57" i="13"/>
  <c r="A57" i="13"/>
  <c r="I56" i="13"/>
  <c r="A56" i="13"/>
  <c r="I55" i="13"/>
  <c r="A55" i="13"/>
  <c r="I54" i="13"/>
  <c r="A54" i="13"/>
  <c r="I53" i="13"/>
  <c r="A53" i="13"/>
  <c r="I52" i="13"/>
  <c r="A52" i="13"/>
  <c r="I51" i="13"/>
  <c r="A51" i="13"/>
  <c r="I50" i="13"/>
  <c r="A50" i="13"/>
  <c r="I5" i="13"/>
  <c r="I49" i="13"/>
  <c r="A49" i="13"/>
  <c r="I48" i="13"/>
  <c r="A48" i="13"/>
  <c r="I47" i="13"/>
  <c r="A47" i="13"/>
  <c r="I46" i="13"/>
  <c r="A46" i="13"/>
  <c r="I45" i="13"/>
  <c r="A45" i="13"/>
  <c r="I44" i="13"/>
  <c r="A44" i="13"/>
  <c r="I43" i="13"/>
  <c r="A43" i="13"/>
  <c r="I42" i="13"/>
  <c r="A42" i="13"/>
  <c r="I41" i="13"/>
  <c r="A41" i="13"/>
  <c r="I40" i="13"/>
  <c r="A40" i="13"/>
  <c r="I39" i="13"/>
  <c r="A39" i="13"/>
  <c r="I38" i="13"/>
  <c r="A38" i="13"/>
  <c r="I37" i="13"/>
  <c r="A37" i="13"/>
  <c r="I36" i="13"/>
  <c r="A36" i="13"/>
  <c r="I35" i="13"/>
  <c r="A35" i="13"/>
  <c r="I34" i="13"/>
  <c r="A34" i="13"/>
  <c r="I33" i="13"/>
  <c r="A33" i="13"/>
  <c r="I32" i="13"/>
  <c r="A32" i="13"/>
  <c r="I31" i="13"/>
  <c r="A31" i="13"/>
  <c r="I30" i="13"/>
  <c r="A30" i="13"/>
  <c r="I29" i="13"/>
  <c r="A29" i="13"/>
  <c r="I28" i="13"/>
  <c r="A28" i="13"/>
  <c r="I27" i="13"/>
  <c r="A27" i="13"/>
  <c r="I26" i="13"/>
  <c r="A26" i="13"/>
  <c r="I25" i="13"/>
  <c r="A25" i="13"/>
  <c r="I24" i="13"/>
  <c r="A24" i="13"/>
  <c r="I23" i="13"/>
  <c r="A23" i="13"/>
  <c r="I22" i="13"/>
  <c r="A22" i="13"/>
  <c r="I21" i="13"/>
  <c r="A21" i="13"/>
  <c r="I20" i="13"/>
  <c r="A20" i="13"/>
  <c r="I19" i="13"/>
  <c r="A19" i="13"/>
  <c r="I18" i="13"/>
  <c r="A18" i="13"/>
  <c r="I17" i="13"/>
  <c r="A17" i="13"/>
  <c r="I16" i="13"/>
  <c r="A16" i="13"/>
  <c r="A15" i="13"/>
  <c r="I14" i="13"/>
  <c r="A14" i="13"/>
  <c r="K13" i="13"/>
  <c r="I13" i="13"/>
  <c r="A13" i="13"/>
  <c r="I12" i="13"/>
  <c r="A12" i="13"/>
  <c r="I11" i="13"/>
  <c r="A11" i="13"/>
  <c r="I10" i="13"/>
  <c r="A10" i="13"/>
  <c r="A9" i="13"/>
  <c r="I8" i="13"/>
  <c r="A8" i="13"/>
  <c r="A7" i="13"/>
  <c r="A6" i="13"/>
  <c r="A5" i="13"/>
  <c r="A4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A3" i="13"/>
  <c r="A2" i="13"/>
  <c r="I15" i="6"/>
  <c r="I15" i="8"/>
  <c r="I15" i="10"/>
  <c r="I15" i="11"/>
  <c r="I15" i="5"/>
  <c r="I5" i="11"/>
  <c r="I49" i="11"/>
  <c r="A49" i="11"/>
  <c r="I48" i="11"/>
  <c r="A48" i="11"/>
  <c r="I47" i="11"/>
  <c r="A47" i="11"/>
  <c r="I46" i="11"/>
  <c r="A46" i="11"/>
  <c r="I45" i="11"/>
  <c r="A45" i="11"/>
  <c r="I44" i="11"/>
  <c r="A44" i="11"/>
  <c r="I43" i="11"/>
  <c r="A43" i="11"/>
  <c r="I42" i="11"/>
  <c r="A42" i="11"/>
  <c r="I41" i="11"/>
  <c r="A41" i="11"/>
  <c r="I40" i="11"/>
  <c r="A40" i="11"/>
  <c r="I39" i="11"/>
  <c r="A39" i="11"/>
  <c r="I38" i="11"/>
  <c r="A38" i="11"/>
  <c r="I37" i="11"/>
  <c r="A37" i="11"/>
  <c r="I36" i="11"/>
  <c r="A36" i="11"/>
  <c r="I35" i="11"/>
  <c r="A35" i="11"/>
  <c r="I34" i="11"/>
  <c r="A34" i="11"/>
  <c r="I33" i="11"/>
  <c r="A33" i="11"/>
  <c r="I32" i="11"/>
  <c r="A32" i="11"/>
  <c r="I31" i="11"/>
  <c r="A31" i="11"/>
  <c r="I30" i="11"/>
  <c r="A30" i="11"/>
  <c r="I29" i="11"/>
  <c r="A29" i="11"/>
  <c r="I28" i="11"/>
  <c r="A28" i="11"/>
  <c r="I27" i="11"/>
  <c r="A27" i="11"/>
  <c r="I26" i="11"/>
  <c r="A26" i="11"/>
  <c r="I25" i="11"/>
  <c r="A25" i="11"/>
  <c r="I24" i="11"/>
  <c r="A24" i="11"/>
  <c r="I23" i="11"/>
  <c r="A23" i="11"/>
  <c r="I22" i="11"/>
  <c r="A22" i="11"/>
  <c r="I21" i="11"/>
  <c r="A21" i="11"/>
  <c r="I20" i="11"/>
  <c r="A20" i="11"/>
  <c r="I19" i="11"/>
  <c r="A19" i="11"/>
  <c r="I18" i="11"/>
  <c r="A18" i="11"/>
  <c r="I17" i="11"/>
  <c r="A17" i="11"/>
  <c r="I16" i="11"/>
  <c r="A16" i="11"/>
  <c r="A15" i="11"/>
  <c r="I14" i="11"/>
  <c r="A14" i="11"/>
  <c r="K13" i="11"/>
  <c r="I13" i="11"/>
  <c r="A13" i="11"/>
  <c r="I12" i="11"/>
  <c r="A12" i="11"/>
  <c r="I11" i="11"/>
  <c r="A11" i="11"/>
  <c r="I10" i="11"/>
  <c r="A10" i="11"/>
  <c r="A9" i="11"/>
  <c r="I8" i="11"/>
  <c r="A8" i="11"/>
  <c r="A7" i="11"/>
  <c r="A6" i="11"/>
  <c r="A5" i="11"/>
  <c r="A4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A3" i="11"/>
  <c r="L8" i="11" s="1"/>
  <c r="A2" i="11"/>
  <c r="I63" i="10"/>
  <c r="A63" i="10"/>
  <c r="I62" i="10"/>
  <c r="A62" i="10"/>
  <c r="I61" i="10"/>
  <c r="A61" i="10"/>
  <c r="I60" i="10"/>
  <c r="A60" i="10"/>
  <c r="I59" i="10"/>
  <c r="A59" i="10"/>
  <c r="I58" i="10"/>
  <c r="A58" i="10"/>
  <c r="I57" i="10"/>
  <c r="A57" i="10"/>
  <c r="I56" i="10"/>
  <c r="A56" i="10"/>
  <c r="I55" i="10"/>
  <c r="A55" i="10"/>
  <c r="I54" i="10"/>
  <c r="A54" i="10"/>
  <c r="I53" i="10"/>
  <c r="A53" i="10"/>
  <c r="I52" i="10"/>
  <c r="A52" i="10"/>
  <c r="I51" i="10"/>
  <c r="A51" i="10"/>
  <c r="I50" i="10"/>
  <c r="A50" i="10"/>
  <c r="I5" i="10"/>
  <c r="I49" i="10"/>
  <c r="A49" i="10"/>
  <c r="I48" i="10"/>
  <c r="A48" i="10"/>
  <c r="I47" i="10"/>
  <c r="A47" i="10"/>
  <c r="I46" i="10"/>
  <c r="A46" i="10"/>
  <c r="I45" i="10"/>
  <c r="A45" i="10"/>
  <c r="I44" i="10"/>
  <c r="A44" i="10"/>
  <c r="I43" i="10"/>
  <c r="A43" i="10"/>
  <c r="I42" i="10"/>
  <c r="A42" i="10"/>
  <c r="I41" i="10"/>
  <c r="A41" i="10"/>
  <c r="I40" i="10"/>
  <c r="A40" i="10"/>
  <c r="I39" i="10"/>
  <c r="A39" i="10"/>
  <c r="I38" i="10"/>
  <c r="A38" i="10"/>
  <c r="I37" i="10"/>
  <c r="A37" i="10"/>
  <c r="I36" i="10"/>
  <c r="A36" i="10"/>
  <c r="I35" i="10"/>
  <c r="A35" i="10"/>
  <c r="I34" i="10"/>
  <c r="A34" i="10"/>
  <c r="I33" i="10"/>
  <c r="A33" i="10"/>
  <c r="I32" i="10"/>
  <c r="A32" i="10"/>
  <c r="I31" i="10"/>
  <c r="A31" i="10"/>
  <c r="I30" i="10"/>
  <c r="A30" i="10"/>
  <c r="I29" i="10"/>
  <c r="A29" i="10"/>
  <c r="I28" i="10"/>
  <c r="A28" i="10"/>
  <c r="I27" i="10"/>
  <c r="A27" i="10"/>
  <c r="I26" i="10"/>
  <c r="A26" i="10"/>
  <c r="I25" i="10"/>
  <c r="A25" i="10"/>
  <c r="I24" i="10"/>
  <c r="A24" i="10"/>
  <c r="I23" i="10"/>
  <c r="A23" i="10"/>
  <c r="I22" i="10"/>
  <c r="A22" i="10"/>
  <c r="I21" i="10"/>
  <c r="A21" i="10"/>
  <c r="I20" i="10"/>
  <c r="A20" i="10"/>
  <c r="I19" i="10"/>
  <c r="A19" i="10"/>
  <c r="I18" i="10"/>
  <c r="A18" i="10"/>
  <c r="I17" i="10"/>
  <c r="A17" i="10"/>
  <c r="I16" i="10"/>
  <c r="A16" i="10"/>
  <c r="A15" i="10"/>
  <c r="I14" i="10"/>
  <c r="A14" i="10"/>
  <c r="K13" i="10"/>
  <c r="I13" i="10"/>
  <c r="A13" i="10"/>
  <c r="I12" i="10"/>
  <c r="A12" i="10"/>
  <c r="I11" i="10"/>
  <c r="A11" i="10"/>
  <c r="I10" i="10"/>
  <c r="A10" i="10"/>
  <c r="A9" i="10"/>
  <c r="I8" i="10"/>
  <c r="A8" i="10"/>
  <c r="A7" i="10"/>
  <c r="A6" i="10"/>
  <c r="A5" i="10"/>
  <c r="A4" i="10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A3" i="10"/>
  <c r="A2" i="10"/>
  <c r="I49" i="8"/>
  <c r="A49" i="8"/>
  <c r="I48" i="8"/>
  <c r="A48" i="8"/>
  <c r="I47" i="8"/>
  <c r="A47" i="8"/>
  <c r="I46" i="8"/>
  <c r="A46" i="8"/>
  <c r="I45" i="8"/>
  <c r="A45" i="8"/>
  <c r="I44" i="8"/>
  <c r="A44" i="8"/>
  <c r="I43" i="8"/>
  <c r="A43" i="8"/>
  <c r="I42" i="8"/>
  <c r="A42" i="8"/>
  <c r="I41" i="8"/>
  <c r="A41" i="8"/>
  <c r="I40" i="8"/>
  <c r="A40" i="8"/>
  <c r="I39" i="8"/>
  <c r="A39" i="8"/>
  <c r="I38" i="8"/>
  <c r="A38" i="8"/>
  <c r="I37" i="8"/>
  <c r="A37" i="8"/>
  <c r="I36" i="8"/>
  <c r="A36" i="8"/>
  <c r="I35" i="8"/>
  <c r="A35" i="8"/>
  <c r="I34" i="8"/>
  <c r="A34" i="8"/>
  <c r="I33" i="8"/>
  <c r="A33" i="8"/>
  <c r="I32" i="8"/>
  <c r="A32" i="8"/>
  <c r="I31" i="8"/>
  <c r="A31" i="8"/>
  <c r="I30" i="8"/>
  <c r="A30" i="8"/>
  <c r="I29" i="8"/>
  <c r="A29" i="8"/>
  <c r="I28" i="8"/>
  <c r="A28" i="8"/>
  <c r="I27" i="8"/>
  <c r="A27" i="8"/>
  <c r="I26" i="8"/>
  <c r="A26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I18" i="8"/>
  <c r="A18" i="8"/>
  <c r="I17" i="8"/>
  <c r="A17" i="8"/>
  <c r="I16" i="8"/>
  <c r="A16" i="8"/>
  <c r="A15" i="8"/>
  <c r="I14" i="8"/>
  <c r="A14" i="8"/>
  <c r="K13" i="8"/>
  <c r="I13" i="8"/>
  <c r="A13" i="8"/>
  <c r="I12" i="8"/>
  <c r="A12" i="8"/>
  <c r="I11" i="8"/>
  <c r="A11" i="8"/>
  <c r="I10" i="8"/>
  <c r="A10" i="8"/>
  <c r="A9" i="8"/>
  <c r="I8" i="8"/>
  <c r="A8" i="8"/>
  <c r="I7" i="8"/>
  <c r="A7" i="8"/>
  <c r="I5" i="8"/>
  <c r="A5" i="8"/>
  <c r="A4" i="8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A3" i="8"/>
  <c r="A2" i="8"/>
  <c r="I49" i="7"/>
  <c r="A49" i="7"/>
  <c r="I48" i="7"/>
  <c r="A48" i="7"/>
  <c r="I47" i="7"/>
  <c r="A47" i="7"/>
  <c r="I46" i="7"/>
  <c r="A46" i="7"/>
  <c r="I45" i="7"/>
  <c r="A45" i="7"/>
  <c r="I44" i="7"/>
  <c r="A44" i="7"/>
  <c r="I43" i="7"/>
  <c r="A43" i="7"/>
  <c r="I42" i="7"/>
  <c r="A42" i="7"/>
  <c r="I41" i="7"/>
  <c r="A41" i="7"/>
  <c r="I40" i="7"/>
  <c r="A40" i="7"/>
  <c r="I39" i="7"/>
  <c r="A39" i="7"/>
  <c r="I38" i="7"/>
  <c r="A38" i="7"/>
  <c r="I37" i="7"/>
  <c r="A37" i="7"/>
  <c r="I36" i="7"/>
  <c r="A36" i="7"/>
  <c r="I35" i="7"/>
  <c r="A35" i="7"/>
  <c r="I34" i="7"/>
  <c r="A34" i="7"/>
  <c r="I33" i="7"/>
  <c r="A33" i="7"/>
  <c r="I32" i="7"/>
  <c r="A32" i="7"/>
  <c r="I31" i="7"/>
  <c r="A31" i="7"/>
  <c r="I30" i="7"/>
  <c r="A30" i="7"/>
  <c r="I29" i="7"/>
  <c r="A29" i="7"/>
  <c r="I28" i="7"/>
  <c r="A28" i="7"/>
  <c r="I27" i="7"/>
  <c r="A27" i="7"/>
  <c r="I26" i="7"/>
  <c r="A26" i="7"/>
  <c r="I25" i="7"/>
  <c r="A25" i="7"/>
  <c r="I24" i="7"/>
  <c r="A24" i="7"/>
  <c r="I23" i="7"/>
  <c r="A23" i="7"/>
  <c r="I22" i="7"/>
  <c r="A22" i="7"/>
  <c r="I21" i="7"/>
  <c r="A21" i="7"/>
  <c r="I20" i="7"/>
  <c r="A20" i="7"/>
  <c r="I19" i="7"/>
  <c r="A19" i="7"/>
  <c r="I18" i="7"/>
  <c r="A18" i="7"/>
  <c r="I17" i="7"/>
  <c r="A17" i="7"/>
  <c r="I16" i="7"/>
  <c r="A16" i="7"/>
  <c r="I15" i="7"/>
  <c r="A15" i="7"/>
  <c r="I14" i="7"/>
  <c r="A14" i="7"/>
  <c r="K13" i="7"/>
  <c r="I13" i="7"/>
  <c r="A13" i="7"/>
  <c r="I12" i="7"/>
  <c r="A12" i="7"/>
  <c r="I11" i="7"/>
  <c r="A11" i="7"/>
  <c r="I10" i="7"/>
  <c r="A10" i="7"/>
  <c r="A9" i="7"/>
  <c r="I8" i="7"/>
  <c r="A8" i="7"/>
  <c r="I7" i="7"/>
  <c r="A7" i="7"/>
  <c r="I6" i="7"/>
  <c r="A6" i="7"/>
  <c r="I5" i="7"/>
  <c r="A5" i="7"/>
  <c r="I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A4" i="7"/>
  <c r="G3" i="7"/>
  <c r="A3" i="7"/>
  <c r="I3" i="7" s="1"/>
  <c r="L13" i="7" s="1"/>
  <c r="A2" i="7"/>
  <c r="M10" i="6" a="1"/>
  <c r="M10" i="6" s="1"/>
  <c r="I49" i="6"/>
  <c r="A49" i="6"/>
  <c r="I48" i="6"/>
  <c r="A48" i="6"/>
  <c r="I47" i="6"/>
  <c r="A47" i="6"/>
  <c r="I46" i="6"/>
  <c r="A46" i="6"/>
  <c r="I45" i="6"/>
  <c r="A45" i="6"/>
  <c r="I44" i="6"/>
  <c r="A44" i="6"/>
  <c r="I43" i="6"/>
  <c r="A43" i="6"/>
  <c r="I42" i="6"/>
  <c r="A42" i="6"/>
  <c r="I41" i="6"/>
  <c r="A41" i="6"/>
  <c r="I40" i="6"/>
  <c r="A40" i="6"/>
  <c r="I39" i="6"/>
  <c r="A39" i="6"/>
  <c r="I38" i="6"/>
  <c r="A38" i="6"/>
  <c r="I37" i="6"/>
  <c r="A37" i="6"/>
  <c r="I36" i="6"/>
  <c r="A36" i="6"/>
  <c r="I35" i="6"/>
  <c r="A35" i="6"/>
  <c r="I34" i="6"/>
  <c r="A34" i="6"/>
  <c r="I33" i="6"/>
  <c r="A33" i="6"/>
  <c r="I32" i="6"/>
  <c r="A32" i="6"/>
  <c r="I31" i="6"/>
  <c r="A31" i="6"/>
  <c r="I30" i="6"/>
  <c r="A30" i="6"/>
  <c r="I29" i="6"/>
  <c r="A29" i="6"/>
  <c r="I28" i="6"/>
  <c r="A28" i="6"/>
  <c r="I27" i="6"/>
  <c r="A27" i="6"/>
  <c r="I26" i="6"/>
  <c r="A26" i="6"/>
  <c r="I25" i="6"/>
  <c r="A25" i="6"/>
  <c r="I24" i="6"/>
  <c r="A24" i="6"/>
  <c r="I23" i="6"/>
  <c r="A23" i="6"/>
  <c r="I22" i="6"/>
  <c r="A22" i="6"/>
  <c r="I21" i="6"/>
  <c r="A21" i="6"/>
  <c r="I20" i="6"/>
  <c r="A20" i="6"/>
  <c r="I19" i="6"/>
  <c r="A19" i="6"/>
  <c r="I18" i="6"/>
  <c r="A18" i="6"/>
  <c r="I17" i="6"/>
  <c r="A17" i="6"/>
  <c r="I16" i="6"/>
  <c r="A16" i="6"/>
  <c r="A15" i="6"/>
  <c r="I14" i="6"/>
  <c r="A14" i="6"/>
  <c r="K13" i="6"/>
  <c r="I13" i="6"/>
  <c r="A13" i="6"/>
  <c r="I12" i="6"/>
  <c r="A12" i="6"/>
  <c r="I11" i="6"/>
  <c r="A11" i="6"/>
  <c r="I10" i="6"/>
  <c r="A10" i="6"/>
  <c r="A9" i="6"/>
  <c r="I8" i="6"/>
  <c r="A8" i="6"/>
  <c r="I7" i="6"/>
  <c r="A7" i="6"/>
  <c r="I6" i="6"/>
  <c r="A6" i="6"/>
  <c r="I5" i="6"/>
  <c r="A5" i="6"/>
  <c r="A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A3" i="6"/>
  <c r="A2" i="6"/>
  <c r="L10" i="6" s="1"/>
  <c r="G3" i="5"/>
  <c r="I15" i="16" l="1"/>
  <c r="L13" i="16"/>
  <c r="L10" i="16"/>
  <c r="L7" i="16"/>
  <c r="L9" i="16"/>
  <c r="L5" i="16"/>
  <c r="L6" i="16"/>
  <c r="L8" i="16"/>
  <c r="I15" i="14"/>
  <c r="L13" i="14" s="1"/>
  <c r="L7" i="14"/>
  <c r="L6" i="14"/>
  <c r="L5" i="14"/>
  <c r="L9" i="15"/>
  <c r="L5" i="15"/>
  <c r="L6" i="15"/>
  <c r="L8" i="15"/>
  <c r="I3" i="15"/>
  <c r="L10" i="15"/>
  <c r="L9" i="14"/>
  <c r="L10" i="14"/>
  <c r="L8" i="14"/>
  <c r="L7" i="13"/>
  <c r="L8" i="13"/>
  <c r="L10" i="13"/>
  <c r="I15" i="13"/>
  <c r="L9" i="13"/>
  <c r="L5" i="13"/>
  <c r="L6" i="13"/>
  <c r="L10" i="11"/>
  <c r="L7" i="11"/>
  <c r="L9" i="11"/>
  <c r="L5" i="11"/>
  <c r="L6" i="11"/>
  <c r="L13" i="11"/>
  <c r="L13" i="10"/>
  <c r="L7" i="10"/>
  <c r="L5" i="10"/>
  <c r="L9" i="10"/>
  <c r="L10" i="10"/>
  <c r="L8" i="10"/>
  <c r="L6" i="10"/>
  <c r="L8" i="8"/>
  <c r="L9" i="8"/>
  <c r="L13" i="8"/>
  <c r="L10" i="8"/>
  <c r="L5" i="8"/>
  <c r="L6" i="8"/>
  <c r="L7" i="8"/>
  <c r="L9" i="7"/>
  <c r="L10" i="7"/>
  <c r="L5" i="7"/>
  <c r="L6" i="7"/>
  <c r="L7" i="7"/>
  <c r="L8" i="7"/>
  <c r="M12" i="6"/>
  <c r="L8" i="6"/>
  <c r="L7" i="6"/>
  <c r="L6" i="6"/>
  <c r="L5" i="6"/>
  <c r="L9" i="6"/>
  <c r="I6" i="5"/>
  <c r="I4" i="5"/>
  <c r="I5" i="5"/>
  <c r="I7" i="5"/>
  <c r="I8" i="5"/>
  <c r="I10" i="5"/>
  <c r="I11" i="5"/>
  <c r="I12" i="5"/>
  <c r="I13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A4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A3" i="5"/>
  <c r="A2" i="5"/>
  <c r="I15" i="15" l="1"/>
  <c r="L13" i="15" s="1"/>
  <c r="L9" i="5"/>
  <c r="I3" i="5"/>
  <c r="L13" i="5" s="1"/>
  <c r="L10" i="5"/>
  <c r="L5" i="5"/>
  <c r="L7" i="5"/>
  <c r="L6" i="5"/>
  <c r="L8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I13" i="4"/>
  <c r="A13" i="4"/>
  <c r="A12" i="4"/>
  <c r="A11" i="4"/>
  <c r="A10" i="4"/>
  <c r="A9" i="4"/>
  <c r="A8" i="4"/>
  <c r="A7" i="4"/>
  <c r="A6" i="4"/>
  <c r="A5" i="4"/>
  <c r="A4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3" i="4"/>
  <c r="A2" i="4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I13" i="1"/>
  <c r="A13" i="1"/>
  <c r="A12" i="1"/>
  <c r="A11" i="1"/>
  <c r="A10" i="1"/>
  <c r="A9" i="1"/>
  <c r="A8" i="1"/>
  <c r="A7" i="1"/>
  <c r="A6" i="1"/>
  <c r="A5" i="1"/>
  <c r="A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A3" i="1"/>
  <c r="A2" i="1"/>
  <c r="J7" i="4" l="1"/>
  <c r="J8" i="4"/>
  <c r="J6" i="4"/>
  <c r="J5" i="4"/>
  <c r="J9" i="4"/>
  <c r="J5" i="1"/>
  <c r="J8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J7" i="1"/>
  <c r="J6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<sst xmlns="http://schemas.openxmlformats.org/spreadsheetml/2006/main" count="1299" uniqueCount="334">
  <si>
    <t>Month</t>
  </si>
  <si>
    <t>Date</t>
  </si>
  <si>
    <t>Description</t>
  </si>
  <si>
    <t>Category</t>
  </si>
  <si>
    <t>Income</t>
  </si>
  <si>
    <t>Debits</t>
  </si>
  <si>
    <t>Balance</t>
  </si>
  <si>
    <t>New Balance</t>
  </si>
  <si>
    <t>Bacoor Visit</t>
  </si>
  <si>
    <t>Liabilities</t>
  </si>
  <si>
    <t>Load Bacoor visit</t>
  </si>
  <si>
    <t>Entertainment/Wants</t>
  </si>
  <si>
    <t>Total</t>
  </si>
  <si>
    <t>Expected Maximum Per Month</t>
  </si>
  <si>
    <t>Expected Per Month</t>
  </si>
  <si>
    <t>Jowa utang</t>
  </si>
  <si>
    <t>Used the saved Father Save</t>
  </si>
  <si>
    <t>Bought Perfume</t>
  </si>
  <si>
    <t>Transportation</t>
  </si>
  <si>
    <t>Father need Khaye sick</t>
  </si>
  <si>
    <t>Transpo Audition School</t>
  </si>
  <si>
    <t>Savings/Investment</t>
  </si>
  <si>
    <t>Load utang</t>
  </si>
  <si>
    <t>Savings/Investment USED</t>
  </si>
  <si>
    <t>Meryenda School</t>
  </si>
  <si>
    <t>Sweldo</t>
  </si>
  <si>
    <t>Total a Month</t>
  </si>
  <si>
    <t>Bday surprise lola letty</t>
  </si>
  <si>
    <t>Transpo to Pasay bogs</t>
  </si>
  <si>
    <t>Bday games won</t>
  </si>
  <si>
    <t>Transportation &amp; Liabilities</t>
  </si>
  <si>
    <t>Entertainment &amp; Wants</t>
  </si>
  <si>
    <t>Savings &amp; Investment</t>
  </si>
  <si>
    <t>School Transpo</t>
  </si>
  <si>
    <t>Pre-Pay</t>
  </si>
  <si>
    <t>Savings</t>
  </si>
  <si>
    <t>Week Passed</t>
  </si>
  <si>
    <t>Transpo to Triumph Table</t>
  </si>
  <si>
    <t>Shopee Charger</t>
  </si>
  <si>
    <t xml:space="preserve">jowa Iphone </t>
  </si>
  <si>
    <t>Lunch boni</t>
  </si>
  <si>
    <t>Baon</t>
  </si>
  <si>
    <t>Transpo f2f</t>
  </si>
  <si>
    <t>save panggala</t>
  </si>
  <si>
    <t xml:space="preserve"> </t>
  </si>
  <si>
    <t>Scam Table Ball</t>
  </si>
  <si>
    <t>Gamble chess</t>
  </si>
  <si>
    <t>Sahod</t>
  </si>
  <si>
    <t>save</t>
  </si>
  <si>
    <t xml:space="preserve">utang 50 </t>
  </si>
  <si>
    <t>Savings Withdraw</t>
  </si>
  <si>
    <t>Utang mama</t>
  </si>
  <si>
    <t>Withdraw Gsave</t>
  </si>
  <si>
    <t>Laptop Downpayment Scammed</t>
  </si>
  <si>
    <t>Utang lea 200 Gcash to ticket</t>
  </si>
  <si>
    <t>Utang tito</t>
  </si>
  <si>
    <t>Bought Laptop Thinkpad</t>
  </si>
  <si>
    <t>Bought Shopee</t>
  </si>
  <si>
    <t>Saving Withdraw</t>
  </si>
  <si>
    <t>Chess Gamble</t>
  </si>
  <si>
    <t>B</t>
  </si>
  <si>
    <t>Haircut</t>
  </si>
  <si>
    <t>Laptop savings</t>
  </si>
  <si>
    <t>Savings to leyte</t>
  </si>
  <si>
    <t>savings</t>
  </si>
  <si>
    <t>Bday papa</t>
  </si>
  <si>
    <t>transpo to bacoor</t>
  </si>
  <si>
    <t>transpo to SCHOOL</t>
  </si>
  <si>
    <t>overall transpo home</t>
  </si>
  <si>
    <t>overall transpo  school val</t>
  </si>
  <si>
    <t>bigay mama</t>
  </si>
  <si>
    <t>7 11 school</t>
  </si>
  <si>
    <t>mcdo school</t>
  </si>
  <si>
    <t>Utang laptop</t>
  </si>
  <si>
    <t>Papa utang</t>
  </si>
  <si>
    <t>gsave</t>
  </si>
  <si>
    <t>Las Pinas Table transpo</t>
  </si>
  <si>
    <t>Table tennis fee</t>
  </si>
  <si>
    <t>Foods in Las Pinas</t>
  </si>
  <si>
    <t>Tito lito utang</t>
  </si>
  <si>
    <t>Load</t>
  </si>
  <si>
    <t>Leyte savings</t>
  </si>
  <si>
    <t xml:space="preserve">50 pesos load </t>
  </si>
  <si>
    <t>Transpo school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</si>
  <si>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</si>
  <si>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</si>
  <si>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</si>
  <si>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</si>
  <si>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</si>
  <si>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</si>
  <si>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</si>
  <si>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</si>
  <si>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</si>
  <si>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</si>
  <si>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</si>
  <si>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</si>
  <si>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</si>
  <si>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</si>
  <si>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</si>
  <si>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</si>
  <si>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mother give</t>
  </si>
  <si>
    <t>bitcoin invest</t>
  </si>
  <si>
    <t>711 school</t>
  </si>
  <si>
    <t>table tennis triumph</t>
  </si>
  <si>
    <t>Shopee Lan cable</t>
  </si>
  <si>
    <t>BALANCE</t>
  </si>
  <si>
    <t>Shuttlecokc shopee</t>
  </si>
  <si>
    <t>Basketball Gamble</t>
  </si>
  <si>
    <t>Basketball Dayo Pae</t>
  </si>
  <si>
    <t>Savings Leyte</t>
  </si>
  <si>
    <t>My savings</t>
  </si>
  <si>
    <t>Load kapatid</t>
  </si>
  <si>
    <t>PPT edit income</t>
  </si>
  <si>
    <t xml:space="preserve">Saving </t>
  </si>
  <si>
    <t>60% Maximum</t>
  </si>
  <si>
    <t>Gsave</t>
  </si>
  <si>
    <t>Uwi Trece</t>
  </si>
  <si>
    <t>Uwi Trece pamasahe</t>
  </si>
  <si>
    <t>Gsave pamasahe</t>
  </si>
  <si>
    <t>Transpo Cavite to Pnq</t>
  </si>
  <si>
    <t>Mama School</t>
  </si>
  <si>
    <t>Gsave to binance</t>
  </si>
  <si>
    <t>btc invest</t>
  </si>
  <si>
    <t>Cash out to airport</t>
  </si>
  <si>
    <t>ticket to leyte buy</t>
  </si>
  <si>
    <t>Transpo to Dasma</t>
  </si>
  <si>
    <t>Bar</t>
  </si>
  <si>
    <t>Load sarili</t>
  </si>
  <si>
    <t xml:space="preserve">Cash out to load </t>
  </si>
  <si>
    <t>Saving</t>
  </si>
  <si>
    <t>lf4dead steam</t>
  </si>
  <si>
    <t xml:space="preserve">Load </t>
  </si>
  <si>
    <t>Transpo cavite</t>
  </si>
  <si>
    <t>bar dasma</t>
  </si>
  <si>
    <t>utang mico jersey</t>
  </si>
  <si>
    <t>Fix phone</t>
  </si>
  <si>
    <t>Toothpaste</t>
  </si>
  <si>
    <t>Event in Makati Helper Exposure Tip</t>
  </si>
  <si>
    <t>Savings divided to business and binance</t>
  </si>
  <si>
    <t>DON’T FORGET TO REDUCE INVESTMENT USED IN SAVING BALANCE</t>
  </si>
  <si>
    <t>Umbrella &amp; Mask</t>
  </si>
  <si>
    <t>Deo and Mother</t>
  </si>
  <si>
    <t>Transpo to Interview</t>
  </si>
  <si>
    <t>Transpo School</t>
  </si>
  <si>
    <t>Joy ride to Interview</t>
  </si>
  <si>
    <t>Shopee</t>
  </si>
  <si>
    <t>Ring and Earrings</t>
  </si>
  <si>
    <t>Gsave for shopee</t>
  </si>
  <si>
    <t>Watsons</t>
  </si>
  <si>
    <t>Id Lace</t>
  </si>
  <si>
    <t>Band Rehearsal</t>
  </si>
  <si>
    <t>Mother give</t>
  </si>
  <si>
    <t>Milktea</t>
  </si>
  <si>
    <t>Boxing</t>
  </si>
  <si>
    <t>Tita give</t>
  </si>
  <si>
    <t>Transpo to munti</t>
  </si>
  <si>
    <t>Foodtrip Arca</t>
  </si>
  <si>
    <t>Tito Limbert Load</t>
  </si>
  <si>
    <t>Gala Milkte</t>
  </si>
  <si>
    <t>Ulam and shake</t>
  </si>
  <si>
    <t>Basketball won</t>
  </si>
  <si>
    <t>Transpo school to bacoor</t>
  </si>
  <si>
    <t>Basketball Won</t>
  </si>
  <si>
    <t>Laguna Boxing</t>
  </si>
  <si>
    <t>Transpo Laguna</t>
  </si>
  <si>
    <t>7 11 Munti</t>
  </si>
  <si>
    <t xml:space="preserve">Cashout </t>
  </si>
  <si>
    <t>to bacoor laspi home</t>
  </si>
  <si>
    <t>Table tennis</t>
  </si>
  <si>
    <t>food bacoor</t>
  </si>
  <si>
    <t>Matcha robinson</t>
  </si>
  <si>
    <t>Utang papa</t>
  </si>
  <si>
    <t>milktea</t>
  </si>
  <si>
    <t>Inom</t>
  </si>
  <si>
    <t>7 11 School</t>
  </si>
  <si>
    <t>milktea alabang</t>
  </si>
  <si>
    <t>mcdo Fries</t>
  </si>
  <si>
    <t xml:space="preserve">water </t>
  </si>
  <si>
    <t xml:space="preserve">fries </t>
  </si>
  <si>
    <t>pizza</t>
  </si>
  <si>
    <t>pomelo softdrinks 711</t>
  </si>
  <si>
    <t>music studio</t>
  </si>
  <si>
    <t>Slacks and baston</t>
  </si>
  <si>
    <t>load kapatid</t>
  </si>
  <si>
    <t>Frappe sunshine</t>
  </si>
  <si>
    <t>edit lamay</t>
  </si>
  <si>
    <t>ate ellen edit</t>
  </si>
  <si>
    <t>buy icecream water 711</t>
  </si>
  <si>
    <t>transpo school to bacoor</t>
  </si>
  <si>
    <t>bacoor food give</t>
  </si>
  <si>
    <t>TOTAL A YEAR:</t>
  </si>
  <si>
    <t>boxing laguna</t>
  </si>
  <si>
    <t>transpo boxing</t>
  </si>
  <si>
    <t>eat boxing</t>
  </si>
  <si>
    <t>Basketball</t>
  </si>
  <si>
    <t>Shopee Mouth Piece</t>
  </si>
  <si>
    <t xml:space="preserve">Milktea </t>
  </si>
  <si>
    <t>Dinner Milktea</t>
  </si>
  <si>
    <t>minute burger</t>
  </si>
  <si>
    <t>Boomark</t>
  </si>
  <si>
    <t>Jollibee</t>
  </si>
  <si>
    <t>Medical</t>
  </si>
  <si>
    <t>transpo to cubao interview</t>
  </si>
  <si>
    <t>gcash and miscellanous</t>
  </si>
  <si>
    <t>transpo to cubao orientation</t>
  </si>
  <si>
    <t>NBI</t>
  </si>
  <si>
    <t>Goncha Milktea</t>
  </si>
  <si>
    <t>Transpo Sm Aura</t>
  </si>
  <si>
    <t>Merienda Night</t>
  </si>
  <si>
    <t>Mother Give</t>
  </si>
  <si>
    <t>siomai and donut water</t>
  </si>
  <si>
    <t>Transpo UN to alabang</t>
  </si>
  <si>
    <t>papa give</t>
  </si>
  <si>
    <t>Transpo School Pasay</t>
  </si>
  <si>
    <t>Miscellanous</t>
  </si>
  <si>
    <t>Interview Transpo</t>
  </si>
  <si>
    <t>Miscellanous - Gcash</t>
  </si>
  <si>
    <t>Transpo Work</t>
  </si>
  <si>
    <t>Work Income</t>
  </si>
  <si>
    <t>Transpo Work to bacoor</t>
  </si>
  <si>
    <t>PureGold Bacoor</t>
  </si>
  <si>
    <t>Fruit Coolers</t>
  </si>
  <si>
    <t>Income Work</t>
  </si>
  <si>
    <t>Burger school</t>
  </si>
  <si>
    <t>Food</t>
  </si>
  <si>
    <t>Gift friend</t>
  </si>
  <si>
    <t>TDC for student permit</t>
  </si>
  <si>
    <t>transpo phile health</t>
  </si>
  <si>
    <t>Matcha &amp; gcash</t>
  </si>
  <si>
    <t>Mother tita give</t>
  </si>
  <si>
    <t>milktea work</t>
  </si>
  <si>
    <t xml:space="preserve">Zagu </t>
  </si>
  <si>
    <t>Utang Return</t>
  </si>
  <si>
    <t>Food Work</t>
  </si>
  <si>
    <t>Day off drink</t>
  </si>
  <si>
    <t>Food toron</t>
  </si>
  <si>
    <t>Food TVC</t>
  </si>
  <si>
    <t>Transpo TDC bicutan</t>
  </si>
  <si>
    <t>Alak</t>
  </si>
  <si>
    <t>Transpo</t>
  </si>
  <si>
    <t>School tution</t>
  </si>
  <si>
    <t>Lunch Work</t>
  </si>
  <si>
    <t>Transpo work to pasay</t>
  </si>
  <si>
    <t>After work drink</t>
  </si>
  <si>
    <t>transpo work</t>
  </si>
  <si>
    <t>mcdo date</t>
  </si>
  <si>
    <t>lace</t>
  </si>
  <si>
    <t>turon work</t>
  </si>
  <si>
    <t>luho</t>
  </si>
  <si>
    <t>zagu solo</t>
  </si>
  <si>
    <t>ice cream</t>
  </si>
  <si>
    <t>shopee</t>
  </si>
  <si>
    <t>Lto student permit</t>
  </si>
  <si>
    <t>Transpo work</t>
  </si>
  <si>
    <t>SSS, Pagibig, PHilH</t>
  </si>
  <si>
    <t>pizza and gift khaye</t>
  </si>
  <si>
    <t>meryenda</t>
  </si>
  <si>
    <t xml:space="preserve">Transpo </t>
  </si>
  <si>
    <t>Transpo bacoor</t>
  </si>
  <si>
    <t>Luho food donut</t>
  </si>
  <si>
    <t>shorts mine and mom</t>
  </si>
  <si>
    <t>date</t>
  </si>
  <si>
    <t>entertainment</t>
  </si>
  <si>
    <t>7 11 before work</t>
  </si>
  <si>
    <t>Halloween school</t>
  </si>
  <si>
    <t>Nuts</t>
  </si>
  <si>
    <t>Shawarma</t>
  </si>
  <si>
    <t>Bball</t>
  </si>
  <si>
    <t>Rebond</t>
  </si>
  <si>
    <t>Transpo Bacoor</t>
  </si>
  <si>
    <t>Tuition</t>
  </si>
  <si>
    <t>Skyranch entrance</t>
  </si>
  <si>
    <t>Deficiency in cash hand</t>
  </si>
  <si>
    <t>Transpo pauwi bacoor</t>
  </si>
  <si>
    <t>Joyride</t>
  </si>
  <si>
    <t>Entertainment</t>
  </si>
  <si>
    <t>transpo work/gala</t>
  </si>
  <si>
    <t>PDC Joyride b2b</t>
  </si>
  <si>
    <t>give father</t>
  </si>
  <si>
    <t>Save used</t>
  </si>
  <si>
    <t>Safety Gear</t>
  </si>
  <si>
    <t>Gloves</t>
  </si>
  <si>
    <t>inom</t>
  </si>
  <si>
    <t>inom harisson</t>
  </si>
  <si>
    <t>dasma</t>
  </si>
  <si>
    <t>fries walter</t>
  </si>
  <si>
    <t>softdrinks</t>
  </si>
  <si>
    <t>gcash cashout</t>
  </si>
  <si>
    <t>ballpen</t>
  </si>
  <si>
    <t>load</t>
  </si>
  <si>
    <t>transpo bacoor</t>
  </si>
  <si>
    <t>LTO getting non pro liscence</t>
  </si>
  <si>
    <t>bacoor get motor joyride</t>
  </si>
  <si>
    <t>sahod</t>
  </si>
  <si>
    <t>BUSINESS</t>
  </si>
  <si>
    <t>EXPECTED SALARY</t>
  </si>
  <si>
    <t>LIABILITIES</t>
  </si>
  <si>
    <t>SAVINGS</t>
  </si>
  <si>
    <t>MOTOR</t>
  </si>
  <si>
    <t>TUTION</t>
  </si>
  <si>
    <t>SUM NEEDED</t>
  </si>
  <si>
    <t>october</t>
  </si>
  <si>
    <t>SALARY</t>
  </si>
  <si>
    <t>nov 1/2</t>
  </si>
  <si>
    <t>nov whole</t>
  </si>
  <si>
    <t>MONTH</t>
  </si>
  <si>
    <t>CALL SAVINGS</t>
  </si>
  <si>
    <t>MOTOR LIABILITY</t>
  </si>
  <si>
    <t>BUDGET</t>
  </si>
  <si>
    <t>LIABILITY IN YEARS</t>
  </si>
  <si>
    <t>PURE SAVINGS</t>
  </si>
  <si>
    <t>INVESTMENT/BUSINESS</t>
  </si>
  <si>
    <t>EMERGENCY</t>
  </si>
  <si>
    <t>LIABLITY EMERGENCY</t>
  </si>
  <si>
    <t>NEED WALLET</t>
  </si>
  <si>
    <t>dec 1/2</t>
  </si>
  <si>
    <t>dec whole</t>
  </si>
  <si>
    <t>gas</t>
  </si>
  <si>
    <t>penalty work</t>
  </si>
  <si>
    <t>motor buy</t>
  </si>
  <si>
    <t>mine stuff</t>
  </si>
  <si>
    <t>trops</t>
  </si>
  <si>
    <t>food</t>
  </si>
  <si>
    <t>business</t>
  </si>
  <si>
    <t xml:space="preserve">load </t>
  </si>
  <si>
    <t>earn shoes</t>
  </si>
  <si>
    <t>bball</t>
  </si>
  <si>
    <t>milktea/kape</t>
  </si>
  <si>
    <t>libre coworker</t>
  </si>
  <si>
    <t>paid</t>
  </si>
  <si>
    <t>QUOTA PENDING</t>
  </si>
  <si>
    <t>QUOTA NEED</t>
  </si>
  <si>
    <t>CASHFLOW</t>
  </si>
  <si>
    <t>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</si>
</sst>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₱-464]* #,##0.00_-;\-[$₱-464]* #,##0.00_-;_-[$₱-464]* &quot;-&quot;??_-;_-@_-"/>
    <numFmt numFmtId="165" formatCode="0.0%"/>
    <numFmt numFmtId="166" formatCode="[$PHP]\ #,##0.00"/>
    <numFmt numFmtId="167" formatCode="[$₱-464]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2" fillId="18" borderId="0" applyNumberFormat="0" applyBorder="0" applyAlignment="0" applyProtection="0"/>
  </cellStyleXfs>
  <cellXfs count="10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164" fontId="0" fillId="11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11" borderId="0" xfId="0" applyNumberForma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3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4" borderId="0" xfId="0" applyFill="1"/>
    <xf numFmtId="166" fontId="0" fillId="0" borderId="0" xfId="0" applyNumberFormat="1"/>
    <xf numFmtId="164" fontId="0" fillId="13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1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15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43" fontId="0" fillId="0" borderId="0" xfId="0" applyNumberFormat="1"/>
    <xf numFmtId="0" fontId="1" fillId="0" borderId="0" xfId="0" applyFont="1" applyAlignment="1">
      <alignment horizontal="right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15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164" fontId="0" fillId="13" borderId="2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3" borderId="3" xfId="0" applyNumberForma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16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vertical="center" wrapText="1"/>
    </xf>
    <xf numFmtId="14" fontId="0" fillId="15" borderId="0" xfId="0" applyNumberForma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11" borderId="0" xfId="0" applyFill="1" applyAlignment="1">
      <alignment vertical="top" wrapText="1"/>
    </xf>
    <xf numFmtId="164" fontId="0" fillId="13" borderId="1" xfId="0" applyNumberFormat="1" applyFill="1" applyBorder="1" applyAlignment="1">
      <alignment wrapText="1"/>
    </xf>
    <xf numFmtId="14" fontId="0" fillId="17" borderId="0" xfId="0" applyNumberFormat="1" applyFill="1" applyAlignment="1">
      <alignment wrapText="1"/>
    </xf>
    <xf numFmtId="0" fontId="0" fillId="17" borderId="0" xfId="0" applyFill="1" applyAlignment="1">
      <alignment wrapText="1"/>
    </xf>
    <xf numFmtId="164" fontId="0" fillId="17" borderId="0" xfId="0" applyNumberFormat="1" applyFill="1" applyAlignment="1">
      <alignment wrapText="1"/>
    </xf>
    <xf numFmtId="1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/>
    <xf numFmtId="166" fontId="0" fillId="0" borderId="0" xfId="1" applyNumberFormat="1" applyFont="1"/>
    <xf numFmtId="166" fontId="0" fillId="0" borderId="0" xfId="1" applyNumberFormat="1" applyFont="1" applyAlignment="1"/>
    <xf numFmtId="0" fontId="0" fillId="10" borderId="0" xfId="0" applyFill="1"/>
    <xf numFmtId="0" fontId="0" fillId="17" borderId="0" xfId="0" applyFill="1"/>
    <xf numFmtId="167" fontId="0" fillId="0" borderId="0" xfId="0" applyNumberFormat="1"/>
    <xf numFmtId="167" fontId="0" fillId="10" borderId="0" xfId="1" applyNumberFormat="1" applyFont="1" applyFill="1"/>
    <xf numFmtId="167" fontId="0" fillId="0" borderId="0" xfId="1" applyNumberFormat="1" applyFont="1"/>
    <xf numFmtId="167" fontId="0" fillId="11" borderId="0" xfId="1" applyNumberFormat="1" applyFont="1" applyFill="1"/>
    <xf numFmtId="167" fontId="0" fillId="4" borderId="0" xfId="1" applyNumberFormat="1" applyFont="1" applyFill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5" fillId="18" borderId="0" xfId="2" applyNumberFormat="1" applyFont="1" applyAlignment="1">
      <alignment horizontal="center"/>
    </xf>
    <xf numFmtId="0" fontId="0" fillId="16" borderId="0" xfId="0" applyFill="1"/>
    <xf numFmtId="167" fontId="0" fillId="16" borderId="0" xfId="1" applyNumberFormat="1" applyFont="1" applyFill="1"/>
    <xf numFmtId="0" fontId="0" fillId="0" borderId="0" xfId="0" applyNumberFormat="1" applyAlignment="1">
      <alignment wrapText="1"/>
    </xf>
    <xf numFmtId="167" fontId="0" fillId="19" borderId="0" xfId="1" applyNumberFormat="1" applyFont="1" applyFill="1" applyAlignment="1">
      <alignment horizontal="center" vertical="center"/>
    </xf>
    <xf numFmtId="167" fontId="0" fillId="20" borderId="0" xfId="1" applyNumberFormat="1" applyFont="1" applyFill="1" applyAlignment="1">
      <alignment horizontal="center" vertical="center"/>
    </xf>
    <xf numFmtId="167" fontId="0" fillId="0" borderId="0" xfId="1" applyNumberFormat="1" applyFont="1" applyFill="1" applyAlignment="1">
      <alignment vertical="center"/>
    </xf>
    <xf numFmtId="167" fontId="1" fillId="0" borderId="0" xfId="1" applyNumberFormat="1" applyFont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167" fontId="6" fillId="9" borderId="0" xfId="0" applyNumberFormat="1" applyFont="1" applyFill="1" applyAlignment="1">
      <alignment horizontal="center" vertical="center" wrapText="1"/>
    </xf>
    <xf numFmtId="167" fontId="6" fillId="9" borderId="0" xfId="1" applyNumberFormat="1" applyFont="1" applyFill="1" applyAlignment="1">
      <alignment horizontal="center" vertical="center" wrapText="1"/>
    </xf>
  </cellXfs>
  <cellStyles count="3">
    <cellStyle name="Accent6" xfId="2" builtinId="49"/>
    <cellStyle name="Currency" xfId="1" builtinId="4"/>
    <cellStyle name="Normal" xfId="0" builtinId="0"/>
  </cellStyles>
  <dxfs count="11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[$₱-464]* #,##0.00_-;\-[$₱-464]* #,##0.00_-;_-[$₱-464]* &quot;-&quot;??_-;_-@_-"/>
      <alignment horizontal="general" vertical="center" textRotation="0" wrapText="0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700328-EEF0-4606-AB20-1459CEBC7012}" name="Table145413" displayName="Table145413" ref="A1:I132" totalsRowShown="0" dataDxfId="109">
  <autoFilter ref="A1:I132" xr:uid="{00000000-0009-0000-0100-000003000000}"/>
  <tableColumns count="9">
    <tableColumn id="1" xr3:uid="{B697104A-21B4-4B52-8046-2AB228398322}" name="Month" dataDxfId="108">
      <calculatedColumnFormula>MONTH(Table145413[[#This Row],[Date]])</calculatedColumnFormula>
    </tableColumn>
    <tableColumn id="2" xr3:uid="{A138A46A-8629-483F-B9A0-2644257DFF90}" name="Date" dataDxfId="107"/>
    <tableColumn id="3" xr3:uid="{FB9320A9-AACE-48D4-AA25-11A09135A2A9}" name="Description" dataDxfId="106"/>
    <tableColumn id="4" xr3:uid="{7BA5992F-2867-4505-AE08-7A08AB031ADE}" name="Category" dataDxfId="105"/>
    <tableColumn id="5" xr3:uid="{CC34E3D2-23F1-4480-A6C6-C68C3197F175}" name="Income" dataDxfId="104"/>
    <tableColumn id="6" xr3:uid="{DF6B3420-220F-465A-86FD-EB13FDBED3FC}" name="Debits" dataDxfId="103"/>
    <tableColumn id="7" xr3:uid="{FD7021AC-B827-4FA0-B9AB-9352E48F8B34}" name="Balance" dataDxfId="102"/>
    <tableColumn id="8" xr3:uid="{2206692C-A62A-47AD-899F-75D5ED4C0D49}" name="Month for Savings" dataDxfId="101"/>
    <tableColumn id="9" xr3:uid="{40B5A238-01BD-44E2-8AF3-F51C0A39D9DF}" name="Savings Balance" dataDxfId="100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1E48-5B69-4EF4-A431-A43CB89FF727}" name="Table145411" displayName="Table145411" ref="A1:I73" totalsRowShown="0" dataDxfId="99">
  <autoFilter ref="A1:I73" xr:uid="{00000000-0009-0000-0100-000003000000}"/>
  <tableColumns count="9">
    <tableColumn id="1" xr3:uid="{FA65A469-3BD5-4CD4-A9BE-C78F5416F0F5}" name="Month" dataDxfId="98">
      <calculatedColumnFormula>MONTH(Table145411[[#This Row],[Date]])</calculatedColumnFormula>
    </tableColumn>
    <tableColumn id="2" xr3:uid="{415B598F-4B8E-4FDE-AB11-59439F144445}" name="Date" dataDxfId="97"/>
    <tableColumn id="3" xr3:uid="{BACB319A-8935-48EB-A40A-E08306969B0F}" name="Description" dataDxfId="96"/>
    <tableColumn id="4" xr3:uid="{C8AE8D6C-1620-425F-82AC-67F6CBF7BD7A}" name="Category" dataDxfId="95"/>
    <tableColumn id="5" xr3:uid="{E3D4505C-CD25-4627-A0F7-E9BE49CBEC9A}" name="Income" dataDxfId="94"/>
    <tableColumn id="6" xr3:uid="{104A5A9A-EA07-425C-B220-6F42FBA892F0}" name="Debits" dataDxfId="93"/>
    <tableColumn id="7" xr3:uid="{051A20BC-BD5A-4DB9-895F-3B8B4C29A949}" name="Balance" dataDxfId="92"/>
    <tableColumn id="8" xr3:uid="{473D0809-882D-449A-A2F1-251D66885BCB}" name="Month for Savings" dataDxfId="91"/>
    <tableColumn id="9" xr3:uid="{5CEA2D70-4596-4727-95A1-51A5B7EC598A}" name="Savings Balance" dataDxfId="90">
      <calculatedColumnFormula>SUM(K9)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387B4-F479-4A68-83C6-3827DA05418C}" name="Table145410" displayName="Table145410" ref="A1:I73" totalsRowShown="0" dataDxfId="89">
  <autoFilter ref="A1:I73" xr:uid="{00000000-0009-0000-0100-000003000000}"/>
  <tableColumns count="9">
    <tableColumn id="1" xr3:uid="{16BBC92E-0A72-4512-A5DD-8503BE687CB4}" name="Month" dataDxfId="88">
      <calculatedColumnFormula>MONTH(Table145410[[#This Row],[Date]])</calculatedColumnFormula>
    </tableColumn>
    <tableColumn id="2" xr3:uid="{3D5B90CD-BAE5-4B3B-91DD-F48031CC29A4}" name="Date" dataDxfId="87"/>
    <tableColumn id="3" xr3:uid="{EED3B27F-F2E3-4E0E-B8FF-58BE12DA46BB}" name="Description" dataDxfId="86"/>
    <tableColumn id="4" xr3:uid="{6312F0ED-D934-4B41-89DC-AC693A952D8A}" name="Category" dataDxfId="85"/>
    <tableColumn id="5" xr3:uid="{2103876E-E59C-47C6-B7D3-F631C8103F2F}" name="Income" dataDxfId="84"/>
    <tableColumn id="6" xr3:uid="{0680F844-B969-438D-AFF2-94F78E13FE7A}" name="Debits" dataDxfId="83"/>
    <tableColumn id="7" xr3:uid="{2BEEB7A1-E04A-48F7-A68A-FF2CFBCC0FF1}" name="Balance" dataDxfId="82"/>
    <tableColumn id="8" xr3:uid="{38E6F2DF-F5DC-4472-B76B-0F06D00E9D42}" name="Month for Savings" dataDxfId="81"/>
    <tableColumn id="9" xr3:uid="{3A3E9865-7E03-4F41-AC3C-B86242DFFF90}" name="Savings Balance" dataDxfId="80">
      <calculatedColumnFormula>SUM(K9)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388F45-9023-46F6-B5A4-D3D68DF39259}" name="Table145412" displayName="Table145412" ref="A1:I49" totalsRowShown="0" dataDxfId="79">
  <autoFilter ref="A1:I49" xr:uid="{00000000-0009-0000-0100-000003000000}"/>
  <tableColumns count="9">
    <tableColumn id="1" xr3:uid="{17ACED23-DA02-4BF2-A8DD-C01534A9DAA7}" name="Month" dataDxfId="78">
      <calculatedColumnFormula>MONTH(Table145412[[#This Row],[Date]])</calculatedColumnFormula>
    </tableColumn>
    <tableColumn id="2" xr3:uid="{AE8E1816-FEDA-4D33-B0BE-081C3B49612D}" name="Date" dataDxfId="77"/>
    <tableColumn id="3" xr3:uid="{6C344308-297A-43C0-A31B-5241FFB594F2}" name="Description" dataDxfId="76"/>
    <tableColumn id="4" xr3:uid="{D0FBBD0A-016B-4151-A394-E845CBAC8928}" name="Category" dataDxfId="75"/>
    <tableColumn id="5" xr3:uid="{0FF5BE46-E2F7-44A9-B3C1-71CC37BD9D63}" name="Income" dataDxfId="74"/>
    <tableColumn id="6" xr3:uid="{E423D8A9-890B-4A6D-9B3F-37D76EDB6FC0}" name="Debits" dataDxfId="73"/>
    <tableColumn id="7" xr3:uid="{499EE5AD-D8BA-4F1A-93C2-36CCCFA07F5B}" name="Balance" dataDxfId="72"/>
    <tableColumn id="8" xr3:uid="{B6A77639-F979-40DA-8689-FB76E0A316F5}" name="Month for Savings" dataDxfId="71"/>
    <tableColumn id="9" xr3:uid="{5AB60A72-C973-45F1-82C8-9C180F917521}" name="Savings Balance" dataDxfId="70">
      <calculatedColumnFormula>SUM(K9)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0BC7C5-42EC-4A00-B86C-6D75E31821B4}" name="Table14549" displayName="Table14549" ref="A1:I49" totalsRowShown="0" dataDxfId="69">
  <autoFilter ref="A1:I49" xr:uid="{00000000-0009-0000-0100-000003000000}"/>
  <tableColumns count="9">
    <tableColumn id="1" xr3:uid="{A5899E45-A1AD-438E-8C04-4809B35B66DB}" name="Month" dataDxfId="68">
      <calculatedColumnFormula>MONTH(Table14549[[#This Row],[Date]])</calculatedColumnFormula>
    </tableColumn>
    <tableColumn id="2" xr3:uid="{D38B047B-6499-4E6D-A1DF-3DDE583B403D}" name="Date" dataDxfId="67"/>
    <tableColumn id="3" xr3:uid="{95411460-F2B2-46A8-898C-0D1CB24B44E7}" name="Description" dataDxfId="66"/>
    <tableColumn id="4" xr3:uid="{A6F2159B-E0E7-4792-8AE9-1652D6903EFB}" name="Category" dataDxfId="65"/>
    <tableColumn id="5" xr3:uid="{647351B9-0FA7-4A2B-A85E-C4A8FF13EB44}" name="Income" dataDxfId="64"/>
    <tableColumn id="6" xr3:uid="{25F4E89E-B145-4846-B8A1-54FB9270BB17}" name="Debits" dataDxfId="63"/>
    <tableColumn id="7" xr3:uid="{2385595E-DB07-4602-8441-8BE64EE4D10A}" name="Balance" dataDxfId="62"/>
    <tableColumn id="8" xr3:uid="{A5DAA906-AF2D-4A85-9A6F-2F2E0324BA6F}" name="Month for Savings" dataDxfId="61"/>
    <tableColumn id="9" xr3:uid="{A49C9190-B837-4A2F-AAA4-F4CDB1BDB2DD}" name="Savings Balance" dataDxfId="60">
      <calculatedColumnFormula>SUM(K9)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25568-F672-4A92-85D0-9D1023DE7A01}" name="Table14548" displayName="Table14548" ref="A1:I63" totalsRowShown="0" dataDxfId="59">
  <autoFilter ref="A1:I63" xr:uid="{00000000-0009-0000-0100-000003000000}"/>
  <tableColumns count="9">
    <tableColumn id="1" xr3:uid="{B74A68BF-5F18-40BE-9DC8-7AAB5490A613}" name="Month" dataDxfId="58">
      <calculatedColumnFormula>MONTH(Table14548[[#This Row],[Date]])</calculatedColumnFormula>
    </tableColumn>
    <tableColumn id="2" xr3:uid="{065BCCFE-C43A-41AB-B4E0-4C03F9C75A7A}" name="Date" dataDxfId="57"/>
    <tableColumn id="3" xr3:uid="{8317177F-31C3-423B-A3D7-244E0D6DB701}" name="Description" dataDxfId="56"/>
    <tableColumn id="4" xr3:uid="{3D6B9DFD-70D5-48C5-B2A8-F6BE2C25A321}" name="Category" dataDxfId="55"/>
    <tableColumn id="5" xr3:uid="{A981147C-0662-4052-B864-D654D08960E1}" name="Income" dataDxfId="54"/>
    <tableColumn id="6" xr3:uid="{5CCA7DCB-2197-4873-AFD4-74B3ED796F2B}" name="Debits" dataDxfId="53"/>
    <tableColumn id="7" xr3:uid="{EEBDE90B-C10B-4E35-A17A-22F84445E41F}" name="Balance" dataDxfId="52"/>
    <tableColumn id="8" xr3:uid="{9A4B5BF9-9C1F-4890-B960-7E449D45A302}" name="Month for Savings" dataDxfId="51"/>
    <tableColumn id="9" xr3:uid="{AE750CED-6C12-49BC-ABE6-71051806BF98}" name="Savings Balance" dataDxfId="50">
      <calculatedColumnFormula>SUM(K9)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97058-3010-49BB-AB6D-620C72DD3613}" name="Table145467" displayName="Table145467" ref="A1:I49" totalsRowShown="0" dataDxfId="49">
  <autoFilter ref="A1:I49" xr:uid="{00000000-0009-0000-0100-000003000000}"/>
  <tableColumns count="9">
    <tableColumn id="1" xr3:uid="{4942BF4B-BBB2-42FE-AE6E-DC39975A0585}" name="Month" dataDxfId="48">
      <calculatedColumnFormula>MONTH(Table145467[[#This Row],[Date]])</calculatedColumnFormula>
    </tableColumn>
    <tableColumn id="2" xr3:uid="{C03BF1B6-5BF5-4C97-AE15-CB80E2A72139}" name="Date" dataDxfId="47"/>
    <tableColumn id="3" xr3:uid="{976567C0-A8A1-49E5-B711-DD2D258A8C9D}" name="Description" dataDxfId="46"/>
    <tableColumn id="4" xr3:uid="{D2F94893-33CA-458A-9686-1EE8E7DA8A5B}" name="Category" dataDxfId="45"/>
    <tableColumn id="5" xr3:uid="{10C86F8A-201E-493E-9050-43A2F85E7CF6}" name="Income" dataDxfId="44"/>
    <tableColumn id="6" xr3:uid="{F79FDB7D-7BF1-4A99-BD6E-44DD0393C805}" name="Debits" dataDxfId="43"/>
    <tableColumn id="7" xr3:uid="{E0CAF5FD-F6CC-471B-B1DD-D6D9D50AD369}" name="Balance" dataDxfId="42"/>
    <tableColumn id="8" xr3:uid="{49BCF1B3-DE27-47A4-9F8A-008ACE1382CB}" name="Month for Savings" dataDxfId="41"/>
    <tableColumn id="9" xr3:uid="{5B25FFCD-7C30-47EE-81FE-1CC6AB8450F7}" name="Savings Balance" dataDxfId="40">
      <calculatedColumnFormula>SUM(K9)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A6626-0ECB-4761-94F1-5E34C061D16E}" name="Table14546" displayName="Table14546" ref="A1:I49" totalsRowShown="0" dataDxfId="39">
  <autoFilter ref="A1:I49" xr:uid="{00000000-0009-0000-0100-000003000000}"/>
  <tableColumns count="9">
    <tableColumn id="1" xr3:uid="{76392CED-406E-493F-AFDB-826D1CBFE8E0}" name="Month" dataDxfId="38">
      <calculatedColumnFormula>MONTH(Table14546[[#This Row],[Date]])</calculatedColumnFormula>
    </tableColumn>
    <tableColumn id="2" xr3:uid="{4C7E220F-8EBA-40F4-8FE3-8857C16E13DF}" name="Date" dataDxfId="37"/>
    <tableColumn id="3" xr3:uid="{5097F152-C30C-40BB-A5E0-4A9612F5B7BF}" name="Description" dataDxfId="36"/>
    <tableColumn id="4" xr3:uid="{F0331F5E-B137-405B-993B-68FB0A342EF7}" name="Category" dataDxfId="35"/>
    <tableColumn id="5" xr3:uid="{0D5D53CF-A386-4722-9130-16379B19CEF3}" name="Income" dataDxfId="34"/>
    <tableColumn id="6" xr3:uid="{D44F1476-831E-4C59-919D-476B80977BC5}" name="Debits" dataDxfId="33"/>
    <tableColumn id="7" xr3:uid="{3F58EAD0-7821-49C3-ABAF-62A25398F83B}" name="Balance" dataDxfId="32"/>
    <tableColumn id="8" xr3:uid="{ACFC8E53-D247-452B-98C1-9FA884FF08FF}" name="Month for Savings" dataDxfId="31"/>
    <tableColumn id="9" xr3:uid="{CE379B86-E512-4994-B613-CE65737DDBB7}" name="Savings Balance" dataDxfId="30">
      <calculatedColumnFormula>SUM(K9)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65E97-EDC2-479F-B12E-823C0161B925}" name="Table14543" displayName="Table14543" ref="A1:I49" totalsRowShown="0" dataDxfId="29">
  <autoFilter ref="A1:I49" xr:uid="{00000000-0009-0000-0100-000003000000}"/>
  <tableColumns count="9">
    <tableColumn id="1" xr3:uid="{F3498696-B7B2-4E1A-8054-B9E763EF3672}" name="Month" dataDxfId="28">
      <calculatedColumnFormula>MONTH(Table14543[[#This Row],[Date]])</calculatedColumnFormula>
    </tableColumn>
    <tableColumn id="2" xr3:uid="{DCB90096-3235-42A7-9FA2-A497B4110253}" name="Date" dataDxfId="27"/>
    <tableColumn id="3" xr3:uid="{0B65F2E5-8190-4EF3-A591-EF9A15A13761}" name="Description" dataDxfId="26"/>
    <tableColumn id="4" xr3:uid="{C90ED4C6-65BC-4114-B681-C1CB69377A58}" name="Category" dataDxfId="25"/>
    <tableColumn id="5" xr3:uid="{502C1345-43D1-4244-9595-23CB3A0F2EA8}" name="Income" dataDxfId="24"/>
    <tableColumn id="6" xr3:uid="{51881B59-02C3-40B4-9B06-8B76BF9A798C}" name="Debits" dataDxfId="23"/>
    <tableColumn id="7" xr3:uid="{4C26C5AD-A38E-488A-BD9F-2BFB6F92D02A}" name="Balance" dataDxfId="22"/>
    <tableColumn id="8" xr3:uid="{E5A7B637-1C8D-40A1-BA64-0D0900577951}" name="Month for Savings" dataDxfId="21"/>
    <tableColumn id="9" xr3:uid="{7E867581-DA98-4395-8148-9533395639B4}" name="Savings Balance" dataDxfId="20">
      <calculatedColumnFormula>SUM(K9)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455" displayName="Table1455" ref="A1:G49" totalsRowShown="0">
  <autoFilter ref="A1:G49" xr:uid="{00000000-0009-0000-0100-000004000000}"/>
  <tableColumns count="7">
    <tableColumn id="1" xr3:uid="{00000000-0010-0000-0100-000001000000}" name="Month" dataDxfId="19">
      <calculatedColumnFormula>MONTH(Table1455[[#This Row],[Date]])</calculatedColumnFormula>
    </tableColumn>
    <tableColumn id="2" xr3:uid="{00000000-0010-0000-0100-000002000000}" name="Date" dataDxfId="18"/>
    <tableColumn id="3" xr3:uid="{00000000-0010-0000-0100-000003000000}" name="Description"/>
    <tableColumn id="4" xr3:uid="{00000000-0010-0000-0100-000004000000}" name="Category"/>
    <tableColumn id="5" xr3:uid="{00000000-0010-0000-0100-000005000000}" name="Income" dataDxfId="17"/>
    <tableColumn id="6" xr3:uid="{00000000-0010-0000-0100-000006000000}" name="Debits" dataDxfId="16"/>
    <tableColumn id="7" xr3:uid="{00000000-0010-0000-0100-000007000000}" name="Balance" dataDxfId="15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58" displayName="Table1458" ref="A1:G52" totalsRowShown="0">
  <autoFilter ref="A1:G52" xr:uid="{00000000-0009-0000-0100-000001000000}"/>
  <tableColumns count="7">
    <tableColumn id="1" xr3:uid="{00000000-0010-0000-0000-000001000000}" name="Month" dataDxfId="14">
      <calculatedColumnFormula>MONTH(Table1458[[#This Row],[Date]])</calculatedColumnFormula>
    </tableColumn>
    <tableColumn id="2" xr3:uid="{00000000-0010-0000-0000-000002000000}" name="Date" dataDxfId="13"/>
    <tableColumn id="3" xr3:uid="{00000000-0010-0000-0000-000003000000}" name="Description"/>
    <tableColumn id="4" xr3:uid="{00000000-0010-0000-0000-000004000000}" name="Category"/>
    <tableColumn id="5" xr3:uid="{00000000-0010-0000-0000-000005000000}" name="Income" dataDxfId="12"/>
    <tableColumn id="6" xr3:uid="{00000000-0010-0000-0000-000006000000}" name="Debits" dataDxfId="11"/>
    <tableColumn id="7" xr3:uid="{00000000-0010-0000-0000-000007000000}" name="Balance" dataDxfId="1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54" displayName="Table1454" ref="A1:I49" totalsRowShown="0" dataDxfId="9">
  <autoFilter ref="A1:I49" xr:uid="{00000000-0009-0000-0100-000003000000}"/>
  <tableColumns count="9">
    <tableColumn id="1" xr3:uid="{00000000-0010-0000-0300-000001000000}" name="Month" dataDxfId="8">
      <calculatedColumnFormula>MONTH(Table1454[[#This Row],[Date]])</calculatedColumnFormula>
    </tableColumn>
    <tableColumn id="2" xr3:uid="{00000000-0010-0000-0300-000002000000}" name="Date" dataDxfId="7"/>
    <tableColumn id="3" xr3:uid="{00000000-0010-0000-0300-000003000000}" name="Description" dataDxfId="6"/>
    <tableColumn id="4" xr3:uid="{00000000-0010-0000-0300-000004000000}" name="Category" dataDxfId="5"/>
    <tableColumn id="5" xr3:uid="{00000000-0010-0000-0300-000005000000}" name="Income" dataDxfId="4"/>
    <tableColumn id="6" xr3:uid="{00000000-0010-0000-0300-000006000000}" name="Debits" dataDxfId="3"/>
    <tableColumn id="7" xr3:uid="{00000000-0010-0000-0300-000007000000}" name="Balance" dataDxfId="2"/>
    <tableColumn id="8" xr3:uid="{00000000-0010-0000-0300-000008000000}" name="Month for Savings" dataDxfId="1"/>
    <tableColumn id="9" xr3:uid="{00000000-0010-0000-0300-000009000000}" name="Savings Balance" dataDxfId="0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3A85-55AC-4D4A-9CFE-4ED557D69EFA}">
  <sheetPr>
    <tabColor rgb="FF002060"/>
  </sheetPr>
  <dimension ref="A1:O132"/>
  <sheetViews>
    <sheetView tabSelected="1" topLeftCell="B4" workbookViewId="0">
      <selection activeCell="F27" sqref="F2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MONTH(Table145413[[#This Row],[Date]])</f>
        <v>11</v>
      </c>
      <c r="B2" s="25">
        <v>45231</v>
      </c>
      <c r="C2" s="26" t="s">
        <v>105</v>
      </c>
      <c r="D2" s="26"/>
      <c r="E2" s="27"/>
      <c r="F2" s="27"/>
      <c r="G2" s="27">
        <v>1400</v>
      </c>
      <c r="H2" t="s">
        <v>88</v>
      </c>
      <c r="I2" s="34">
        <v>1140</v>
      </c>
    </row>
    <row r="3" spans="1:15" x14ac:dyDescent="0.25">
      <c r="A3" s="28">
        <f>MONTH(Table145413[[#This Row],[Date]])</f>
        <v>11</v>
      </c>
      <c r="B3" s="25">
        <v>45231</v>
      </c>
      <c r="C3" s="28" t="s">
        <v>173</v>
      </c>
      <c r="D3" s="28" t="s">
        <v>11</v>
      </c>
      <c r="E3" s="27"/>
      <c r="F3" s="27">
        <v>200</v>
      </c>
      <c r="G3" s="27">
        <f>SUM(G2+Table145413[[#This Row],[Income]]-Table145413[[#This Row],[Debits]])</f>
        <v>1200</v>
      </c>
      <c r="H3" t="s">
        <v>87</v>
      </c>
      <c r="I3" s="35">
        <f>SUMIFS(Table145411[[#All],[Debits]],Table145411[[#All],[Month]],K4, Table145411[[#All],[Category]],K9)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MONTH(Table145413[[#This Row],[Date]])</f>
        <v>11</v>
      </c>
      <c r="B4" s="25">
        <v>45231</v>
      </c>
      <c r="C4" s="26" t="s">
        <v>273</v>
      </c>
      <c r="D4" s="26" t="s">
        <v>18</v>
      </c>
      <c r="E4" s="27"/>
      <c r="F4" s="29">
        <v>18</v>
      </c>
      <c r="G4" s="27">
        <f>SUM(G3+Table145413[[#This Row],[Income]]-Table145413[[#This Row],[Debits]])</f>
        <v>1182</v>
      </c>
      <c r="H4" t="s">
        <v>90</v>
      </c>
      <c r="I4" s="34">
        <f t="shared" ref="I4:I14" si="0">SUM(K11)</f>
        <v>0</v>
      </c>
      <c r="J4" s="5"/>
      <c r="K4">
        <v>11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MONTH(Table145413[[#This Row],[Date]])</f>
        <v>11</v>
      </c>
      <c r="B5" s="25">
        <v>45232</v>
      </c>
      <c r="C5" s="28" t="s">
        <v>274</v>
      </c>
      <c r="D5" s="28" t="s">
        <v>18</v>
      </c>
      <c r="E5" s="27"/>
      <c r="F5" s="27">
        <v>190</v>
      </c>
      <c r="G5" s="27">
        <f>SUM(G4+Table145413[[#This Row],[Income]]-Table145413[[#This Row],[Debits]])</f>
        <v>992</v>
      </c>
      <c r="H5" t="s">
        <v>91</v>
      </c>
      <c r="I5" s="35">
        <f t="shared" si="0"/>
        <v>0</v>
      </c>
      <c r="J5" s="5"/>
      <c r="K5" t="s">
        <v>4</v>
      </c>
      <c r="L5">
        <f>SUMIFS(Table145413[[#All],[Income]],Table145413[[#All],[Month]],K4,Table145413[[#All],[Category]],K5)</f>
        <v>5762</v>
      </c>
      <c r="M5">
        <v>14155</v>
      </c>
      <c r="N5">
        <v>4000</v>
      </c>
      <c r="O5" s="5"/>
    </row>
    <row r="6" spans="1:15" x14ac:dyDescent="0.25">
      <c r="A6" s="24">
        <f>MONTH(Table145413[[#This Row],[Date]])</f>
        <v>11</v>
      </c>
      <c r="B6" s="25">
        <v>45233</v>
      </c>
      <c r="C6" s="26" t="s">
        <v>244</v>
      </c>
      <c r="D6" s="26" t="s">
        <v>18</v>
      </c>
      <c r="E6" s="27"/>
      <c r="F6" s="27">
        <v>83</v>
      </c>
      <c r="G6" s="27">
        <f>SUM(G5+Table145413[[#This Row],[Income]]-Table145413[[#This Row],[Debits]])</f>
        <v>909</v>
      </c>
      <c r="H6" t="s">
        <v>92</v>
      </c>
      <c r="I6" s="34">
        <f>SUM(K100)</f>
        <v>0</v>
      </c>
      <c r="J6" s="5"/>
      <c r="K6" t="s">
        <v>9</v>
      </c>
      <c r="L6">
        <f>SUMIFS(Table145413[[#All],[Debits]],Table145413[[#All],[Month]],K4, Table145413[[#All],[Category]],K6)</f>
        <v>4132</v>
      </c>
      <c r="M6">
        <v>9000</v>
      </c>
      <c r="O6" s="5"/>
    </row>
    <row r="7" spans="1:15" x14ac:dyDescent="0.25">
      <c r="A7" s="28">
        <f>MONTH(Table145413[[#This Row],[Date]])</f>
        <v>11</v>
      </c>
      <c r="B7" s="25">
        <v>45234</v>
      </c>
      <c r="C7" s="26" t="s">
        <v>275</v>
      </c>
      <c r="D7" s="26" t="s">
        <v>11</v>
      </c>
      <c r="E7" s="27"/>
      <c r="F7" s="27">
        <v>100</v>
      </c>
      <c r="G7" s="27">
        <f>SUM(G6+Table145413[[#This Row],[Income]]-Table145413[[#This Row],[Debits]])</f>
        <v>809</v>
      </c>
      <c r="H7" t="s">
        <v>93</v>
      </c>
      <c r="I7" s="35">
        <f t="shared" si="0"/>
        <v>0</v>
      </c>
      <c r="J7" s="5"/>
      <c r="K7" t="s">
        <v>18</v>
      </c>
      <c r="L7">
        <f>SUMIFS(Table145413[[#All],[Debits]],Table145413[[#All],[Month]],K4, Table145413[[#All],[Category]],K7)</f>
        <v>2746</v>
      </c>
      <c r="M7">
        <v>2500</v>
      </c>
      <c r="O7" s="5"/>
    </row>
    <row r="8" spans="1:15" x14ac:dyDescent="0.25">
      <c r="A8" s="24">
        <f>MONTH(Table145413[[#This Row],[Date]])</f>
        <v>11</v>
      </c>
      <c r="B8" s="25">
        <v>45234</v>
      </c>
      <c r="C8" s="26" t="s">
        <v>244</v>
      </c>
      <c r="D8" s="26" t="s">
        <v>18</v>
      </c>
      <c r="E8" s="27"/>
      <c r="F8" s="27">
        <v>83</v>
      </c>
      <c r="G8" s="27">
        <f>SUM(G7+Table145413[[#This Row],[Income]]-Table145413[[#This Row],[Debits]])</f>
        <v>726</v>
      </c>
      <c r="H8" t="s">
        <v>94</v>
      </c>
      <c r="I8" s="34">
        <f t="shared" si="0"/>
        <v>0</v>
      </c>
      <c r="J8" s="5"/>
      <c r="K8" t="s">
        <v>11</v>
      </c>
      <c r="L8">
        <f>SUMIFS(Table145413[[#All],[Debits]],Table145413[[#All],[Month]],K4, Table145413[[#All],[Category]],K8)</f>
        <v>1215</v>
      </c>
      <c r="M8">
        <v>5000</v>
      </c>
      <c r="O8" s="5"/>
    </row>
    <row r="9" spans="1:15" x14ac:dyDescent="0.25">
      <c r="A9" s="28">
        <f>MONTH(Table145413[[#This Row],[Date]])</f>
        <v>11</v>
      </c>
      <c r="B9" s="25">
        <v>45235</v>
      </c>
      <c r="C9" s="26" t="s">
        <v>244</v>
      </c>
      <c r="D9" s="26" t="s">
        <v>18</v>
      </c>
      <c r="E9" s="27"/>
      <c r="F9" s="27">
        <v>83</v>
      </c>
      <c r="G9" s="27">
        <f>SUM(G8+Table145413[[#This Row],[Income]]-Table145413[[#This Row],[Debits]])</f>
        <v>643</v>
      </c>
      <c r="H9" t="s">
        <v>95</v>
      </c>
      <c r="I9" s="35"/>
      <c r="J9" s="5"/>
      <c r="K9" t="s">
        <v>21</v>
      </c>
      <c r="L9">
        <f>SUMIFS(Table145413[[#All],[Debits]],Table145413[[#All],[Month]],K4, Table145413[[#All],[Category]],K9)</f>
        <v>0</v>
      </c>
      <c r="M9">
        <v>2500</v>
      </c>
      <c r="O9" s="5"/>
    </row>
    <row r="10" spans="1:15" x14ac:dyDescent="0.25">
      <c r="A10" s="24">
        <f>MONTH(Table145413[[#This Row],[Date]])</f>
        <v>11</v>
      </c>
      <c r="B10" s="25">
        <v>45236</v>
      </c>
      <c r="C10" s="26" t="s">
        <v>244</v>
      </c>
      <c r="D10" s="26" t="s">
        <v>18</v>
      </c>
      <c r="E10" s="27"/>
      <c r="F10" s="27">
        <v>83</v>
      </c>
      <c r="G10" s="27">
        <f>SUM(G9+Table145413[[#This Row],[Income]]-Table145413[[#This Row],[Debits]])</f>
        <v>560</v>
      </c>
      <c r="H10" t="s">
        <v>96</v>
      </c>
      <c r="I10" s="34">
        <f t="shared" si="0"/>
        <v>0</v>
      </c>
      <c r="J10" s="5"/>
      <c r="K10" t="s">
        <v>84</v>
      </c>
      <c r="L10">
        <f>SUMIFS(Table145413[[#All],[Income]],Table145413[[#All],[Month]],K4,Table145413[[#All],[Category]],K10)</f>
        <v>3200</v>
      </c>
      <c r="M10">
        <v>10000</v>
      </c>
      <c r="N10">
        <v>1000</v>
      </c>
      <c r="O10" s="5"/>
    </row>
    <row r="11" spans="1:15" x14ac:dyDescent="0.25">
      <c r="A11" s="28">
        <f>MONTH(Table145413[[#This Row],[Date]])</f>
        <v>11</v>
      </c>
      <c r="B11" s="25">
        <v>45237</v>
      </c>
      <c r="C11" s="26" t="s">
        <v>276</v>
      </c>
      <c r="D11" s="26" t="s">
        <v>18</v>
      </c>
      <c r="E11" s="27"/>
      <c r="F11" s="27">
        <v>107</v>
      </c>
      <c r="G11" s="27">
        <f>SUM(G10+Table145413[[#This Row],[Income]]-Table145413[[#This Row],[Debits]])</f>
        <v>453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MONTH(Table145413[[#This Row],[Date]])</f>
        <v>11</v>
      </c>
      <c r="B12" s="25">
        <v>45238</v>
      </c>
      <c r="C12" s="24" t="s">
        <v>277</v>
      </c>
      <c r="D12" s="24" t="s">
        <v>18</v>
      </c>
      <c r="E12" s="27"/>
      <c r="F12" s="27">
        <v>370</v>
      </c>
      <c r="G12" s="27">
        <f>SUM(G11+Table145413[[#This Row],[Income]]-Table145413[[#This Row],[Debits]])</f>
        <v>83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MONTH(Table145413[[#This Row],[Date]])</f>
        <v>11</v>
      </c>
      <c r="B13" s="25">
        <v>45238</v>
      </c>
      <c r="C13" s="26" t="s">
        <v>278</v>
      </c>
      <c r="D13" s="26" t="s">
        <v>4</v>
      </c>
      <c r="E13" s="27">
        <v>500</v>
      </c>
      <c r="F13" s="27"/>
      <c r="G13" s="27">
        <f>SUM(G12+Table145413[[#This Row],[Income]]-Table145413[[#This Row],[Debits]])</f>
        <v>583</v>
      </c>
      <c r="H13" t="s">
        <v>99</v>
      </c>
      <c r="I13" s="35">
        <f t="shared" si="0"/>
        <v>0</v>
      </c>
      <c r="K13" s="2">
        <f>SUM(F2:F42)</f>
        <v>7081</v>
      </c>
      <c r="L13" s="37">
        <f>SUM(Table145413[Savings Balance])</f>
        <v>7280</v>
      </c>
      <c r="M13" s="81">
        <f>SUM(1921-1600)</f>
        <v>321</v>
      </c>
    </row>
    <row r="14" spans="1:15" ht="30" x14ac:dyDescent="0.25">
      <c r="A14" s="24">
        <f>MONTH(Table145413[[#This Row],[Date]])</f>
        <v>11</v>
      </c>
      <c r="B14" s="25">
        <v>45238</v>
      </c>
      <c r="C14" s="24" t="s">
        <v>279</v>
      </c>
      <c r="D14" s="24" t="s">
        <v>84</v>
      </c>
      <c r="E14" s="27">
        <v>1200</v>
      </c>
      <c r="F14" s="27"/>
      <c r="G14" s="27">
        <f>SUM(G13+Table145413[[#This Row],[Income]]-Table145413[[#This Row],[Debits]])</f>
        <v>1783</v>
      </c>
      <c r="I14" s="38">
        <f t="shared" si="0"/>
        <v>0</v>
      </c>
      <c r="L14" t="s">
        <v>44</v>
      </c>
    </row>
    <row r="15" spans="1:15" x14ac:dyDescent="0.25">
      <c r="A15" s="26">
        <f>MONTH(Table145413[[#This Row],[Date]])</f>
        <v>11</v>
      </c>
      <c r="B15" s="25">
        <v>45238</v>
      </c>
      <c r="C15" s="26" t="s">
        <v>280</v>
      </c>
      <c r="D15" s="26" t="s">
        <v>9</v>
      </c>
      <c r="E15" s="27"/>
      <c r="F15" s="27">
        <v>1480</v>
      </c>
      <c r="G15" s="27">
        <f>SUM(G14+Table145413[[#This Row],[Income]]-Table145413[[#This Row],[Debits]])</f>
        <v>303</v>
      </c>
      <c r="H15" t="s">
        <v>190</v>
      </c>
      <c r="I15" s="35">
        <f>SUM(I2:I13)</f>
        <v>3640</v>
      </c>
    </row>
    <row r="16" spans="1:15" x14ac:dyDescent="0.25">
      <c r="A16" s="24">
        <f>MONTH(Table145413[[#This Row],[Date]])</f>
        <v>11</v>
      </c>
      <c r="B16" s="25">
        <v>45238</v>
      </c>
      <c r="C16" s="26" t="s">
        <v>281</v>
      </c>
      <c r="D16" s="26" t="s">
        <v>9</v>
      </c>
      <c r="E16" s="27"/>
      <c r="F16" s="27">
        <v>250</v>
      </c>
      <c r="G16" s="27">
        <f>SUM(G15+Table145413[[#This Row],[Income]]-Table145413[[#This Row],[Debits]])</f>
        <v>53</v>
      </c>
      <c r="I16" s="38">
        <f t="shared" ref="I16:I49" si="1">SUM(K23)</f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MONTH(Table145413[[#This Row],[Date]])</f>
        <v>11</v>
      </c>
      <c r="B17" s="25">
        <v>45238</v>
      </c>
      <c r="C17" s="30" t="s">
        <v>224</v>
      </c>
      <c r="D17" s="28" t="s">
        <v>9</v>
      </c>
      <c r="E17" s="27"/>
      <c r="F17" s="27">
        <v>145</v>
      </c>
      <c r="G17" s="27">
        <f>SUM(G16+Table145413[[#This Row],[Income]]-Table145413[[#This Row],[Debits]])</f>
        <v>-92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MONTH(Table145413[[#This Row],[Date]])</f>
        <v>11</v>
      </c>
      <c r="B18" s="25">
        <v>45239</v>
      </c>
      <c r="C18" s="26" t="s">
        <v>244</v>
      </c>
      <c r="D18" s="26" t="s">
        <v>18</v>
      </c>
      <c r="E18" s="27"/>
      <c r="F18" s="27">
        <v>83</v>
      </c>
      <c r="G18" s="27">
        <f>SUM(G17+Table145413[[#This Row],[Income]]-Table145413[[#This Row],[Debits]])</f>
        <v>-175</v>
      </c>
      <c r="I18" s="38">
        <f t="shared" si="1"/>
        <v>0</v>
      </c>
    </row>
    <row r="19" spans="1:13" x14ac:dyDescent="0.25">
      <c r="A19" s="26">
        <f>MONTH(Table145413[[#This Row],[Date]])</f>
        <v>11</v>
      </c>
      <c r="B19" s="25">
        <v>45240</v>
      </c>
      <c r="C19" s="26" t="s">
        <v>244</v>
      </c>
      <c r="D19" s="26" t="s">
        <v>18</v>
      </c>
      <c r="E19" s="27"/>
      <c r="F19" s="27">
        <v>83</v>
      </c>
      <c r="G19" s="27">
        <f>SUM(G18+Table145413[[#This Row],[Income]]-Table145413[[#This Row],[Debits]])</f>
        <v>-258</v>
      </c>
      <c r="I19" s="35">
        <f t="shared" si="1"/>
        <v>0</v>
      </c>
      <c r="K19" s="14"/>
    </row>
    <row r="20" spans="1:13" x14ac:dyDescent="0.25">
      <c r="A20" s="26">
        <f>MONTH(Table145413[[#This Row],[Date]])</f>
        <v>11</v>
      </c>
      <c r="B20" s="25">
        <v>45241</v>
      </c>
      <c r="C20" s="26" t="s">
        <v>244</v>
      </c>
      <c r="D20" s="26" t="s">
        <v>18</v>
      </c>
      <c r="E20" s="27"/>
      <c r="F20" s="27">
        <v>83</v>
      </c>
      <c r="G20" s="27">
        <f>SUM(G19+Table145413[[#This Row],[Income]]-Table145413[[#This Row],[Debits]])</f>
        <v>-341</v>
      </c>
      <c r="I20" s="38">
        <f t="shared" si="1"/>
        <v>0</v>
      </c>
      <c r="K20" s="15"/>
    </row>
    <row r="21" spans="1:13" x14ac:dyDescent="0.25">
      <c r="A21" s="26">
        <f>MONTH(Table145413[[#This Row],[Date]])</f>
        <v>11</v>
      </c>
      <c r="B21" s="25">
        <v>45241</v>
      </c>
      <c r="C21" s="26" t="s">
        <v>282</v>
      </c>
      <c r="D21" s="26" t="s">
        <v>11</v>
      </c>
      <c r="E21" s="27"/>
      <c r="F21" s="27">
        <v>100</v>
      </c>
      <c r="G21" s="27">
        <f>SUM(G20+Table145413[[#This Row],[Income]]-Table145413[[#This Row],[Debits]])</f>
        <v>-441</v>
      </c>
      <c r="I21" s="35">
        <f t="shared" si="1"/>
        <v>0</v>
      </c>
    </row>
    <row r="22" spans="1:13" ht="30" x14ac:dyDescent="0.25">
      <c r="A22" s="26">
        <f>MONTH(Table145413[[#This Row],[Date]])</f>
        <v>11</v>
      </c>
      <c r="B22" s="25">
        <v>45242</v>
      </c>
      <c r="C22" s="24" t="s">
        <v>279</v>
      </c>
      <c r="D22" s="26" t="s">
        <v>84</v>
      </c>
      <c r="E22" s="27">
        <v>2000</v>
      </c>
      <c r="F22" s="27"/>
      <c r="G22" s="27">
        <f>SUM(G21+Table145413[[#This Row],[Income]]-Table145413[[#This Row],[Debits]])</f>
        <v>1559</v>
      </c>
      <c r="I22" s="38">
        <f t="shared" si="1"/>
        <v>0</v>
      </c>
    </row>
    <row r="23" spans="1:13" x14ac:dyDescent="0.25">
      <c r="A23" s="26">
        <f>MONTH(Table145413[[#This Row],[Date]])</f>
        <v>11</v>
      </c>
      <c r="B23" s="25">
        <v>45242</v>
      </c>
      <c r="C23" s="28" t="s">
        <v>283</v>
      </c>
      <c r="D23" s="28" t="s">
        <v>11</v>
      </c>
      <c r="E23" s="27"/>
      <c r="F23" s="27">
        <v>100</v>
      </c>
      <c r="G23" s="27">
        <f>SUM(G22+Table145413[[#This Row],[Income]]-Table145413[[#This Row],[Debits]])</f>
        <v>1459</v>
      </c>
      <c r="I23" s="35">
        <f t="shared" si="1"/>
        <v>0</v>
      </c>
    </row>
    <row r="24" spans="1:13" x14ac:dyDescent="0.25">
      <c r="A24" s="26">
        <f>MONTH(Table145413[[#This Row],[Date]])</f>
        <v>11</v>
      </c>
      <c r="B24" s="25">
        <v>45242</v>
      </c>
      <c r="C24" s="26" t="s">
        <v>284</v>
      </c>
      <c r="D24" s="26" t="s">
        <v>18</v>
      </c>
      <c r="E24" s="27"/>
      <c r="F24" s="27">
        <v>207</v>
      </c>
      <c r="G24" s="27">
        <f>SUM(G23+Table145413[[#This Row],[Income]]-Table145413[[#This Row],[Debits]])</f>
        <v>1252</v>
      </c>
      <c r="I24" s="38">
        <f t="shared" si="1"/>
        <v>0</v>
      </c>
    </row>
    <row r="25" spans="1:13" x14ac:dyDescent="0.25">
      <c r="A25" s="26">
        <f>MONTH(Table145413[[#This Row],[Date]])</f>
        <v>11</v>
      </c>
      <c r="B25" s="25">
        <v>45242</v>
      </c>
      <c r="C25" s="26" t="s">
        <v>285</v>
      </c>
      <c r="D25" s="26" t="s">
        <v>11</v>
      </c>
      <c r="E25" s="27"/>
      <c r="F25" s="27">
        <v>90</v>
      </c>
      <c r="G25" s="27">
        <f>SUM(G24+Table145413[[#This Row],[Income]]-Table145413[[#This Row],[Debits]])</f>
        <v>1162</v>
      </c>
      <c r="I25" s="35">
        <f t="shared" si="1"/>
        <v>0</v>
      </c>
      <c r="K25" s="93" t="s">
        <v>139</v>
      </c>
      <c r="L25" s="93"/>
    </row>
    <row r="26" spans="1:13" x14ac:dyDescent="0.25">
      <c r="A26" s="26">
        <f>MONTH(Table145413[[#This Row],[Date]])</f>
        <v>11</v>
      </c>
      <c r="B26" s="25">
        <v>45242</v>
      </c>
      <c r="C26" s="26" t="s">
        <v>286</v>
      </c>
      <c r="D26" s="26" t="s">
        <v>11</v>
      </c>
      <c r="E26" s="27"/>
      <c r="F26" s="27">
        <v>24</v>
      </c>
      <c r="G26" s="27">
        <f>SUM(G25+Table145413[[#This Row],[Income]]-Table145413[[#This Row],[Debits]])</f>
        <v>1138</v>
      </c>
      <c r="I26" s="38">
        <f t="shared" si="1"/>
        <v>0</v>
      </c>
    </row>
    <row r="27" spans="1:13" x14ac:dyDescent="0.25">
      <c r="A27" s="26">
        <f>MONTH(Table145413[[#This Row],[Date]])</f>
        <v>11</v>
      </c>
      <c r="B27" s="25">
        <v>45243</v>
      </c>
      <c r="C27" s="26" t="s">
        <v>287</v>
      </c>
      <c r="D27" s="26" t="s">
        <v>9</v>
      </c>
      <c r="E27" s="27"/>
      <c r="F27" s="27">
        <v>40</v>
      </c>
      <c r="G27" s="27">
        <f>SUM(G26+Table145413[[#This Row],[Income]]-Table145413[[#This Row],[Debits]])</f>
        <v>1098</v>
      </c>
      <c r="I27" s="35">
        <f t="shared" si="1"/>
        <v>0</v>
      </c>
    </row>
    <row r="28" spans="1:13" x14ac:dyDescent="0.25">
      <c r="A28" s="26">
        <f>MONTH(Table145413[[#This Row],[Date]])</f>
        <v>11</v>
      </c>
      <c r="B28" s="25">
        <v>45243</v>
      </c>
      <c r="C28" s="26" t="s">
        <v>288</v>
      </c>
      <c r="D28" s="26" t="s">
        <v>9</v>
      </c>
      <c r="E28" s="27"/>
      <c r="F28" s="27">
        <v>15</v>
      </c>
      <c r="G28" s="27">
        <f>SUM(G27+Table145413[[#This Row],[Income]]-Table145413[[#This Row],[Debits]])</f>
        <v>1083</v>
      </c>
      <c r="I28" s="38">
        <f t="shared" si="1"/>
        <v>0</v>
      </c>
    </row>
    <row r="29" spans="1:13" x14ac:dyDescent="0.25">
      <c r="A29" s="26">
        <f>MONTH(Table145413[[#This Row],[Date]])</f>
        <v>11</v>
      </c>
      <c r="B29" s="25">
        <v>45243</v>
      </c>
      <c r="C29" s="28" t="s">
        <v>289</v>
      </c>
      <c r="D29" s="28" t="s">
        <v>9</v>
      </c>
      <c r="E29" s="27"/>
      <c r="F29" s="27">
        <v>89</v>
      </c>
      <c r="G29" s="27">
        <f>SUM(G28+Table145413[[#This Row],[Income]]-Table145413[[#This Row],[Debits]])</f>
        <v>994</v>
      </c>
      <c r="I29" s="35">
        <f t="shared" si="1"/>
        <v>0</v>
      </c>
    </row>
    <row r="30" spans="1:13" x14ac:dyDescent="0.25">
      <c r="A30" s="26">
        <f>MONTH(Table145413[[#This Row],[Date]])</f>
        <v>11</v>
      </c>
      <c r="B30" s="25">
        <v>45243</v>
      </c>
      <c r="C30" s="26" t="s">
        <v>290</v>
      </c>
      <c r="D30" s="26" t="s">
        <v>18</v>
      </c>
      <c r="E30" s="27"/>
      <c r="F30" s="27">
        <v>84</v>
      </c>
      <c r="G30" s="27">
        <f>SUM(G29+Table145413[[#This Row],[Income]]-Table145413[[#This Row],[Debits]])</f>
        <v>910</v>
      </c>
      <c r="I30" s="38">
        <f t="shared" si="1"/>
        <v>0</v>
      </c>
    </row>
    <row r="31" spans="1:13" x14ac:dyDescent="0.25">
      <c r="A31" s="26">
        <f>MONTH(Table145413[[#This Row],[Date]])</f>
        <v>11</v>
      </c>
      <c r="B31" s="25">
        <v>45243</v>
      </c>
      <c r="C31" s="26" t="s">
        <v>274</v>
      </c>
      <c r="D31" s="26" t="s">
        <v>18</v>
      </c>
      <c r="E31" s="27"/>
      <c r="F31" s="27">
        <v>200</v>
      </c>
      <c r="G31" s="27">
        <f>SUM(G30+Table145413[[#This Row],[Income]]-Table145413[[#This Row],[Debits]])</f>
        <v>710</v>
      </c>
      <c r="I31" s="35">
        <f t="shared" si="1"/>
        <v>0</v>
      </c>
    </row>
    <row r="32" spans="1:13" x14ac:dyDescent="0.25">
      <c r="A32" s="26">
        <f>MONTH(Table145413[[#This Row],[Date]])</f>
        <v>11</v>
      </c>
      <c r="B32" s="25">
        <v>45244</v>
      </c>
      <c r="C32" s="24" t="s">
        <v>244</v>
      </c>
      <c r="D32" s="24" t="s">
        <v>18</v>
      </c>
      <c r="E32" s="27"/>
      <c r="F32" s="27">
        <v>151</v>
      </c>
      <c r="G32" s="27">
        <f>SUM(G31+Table145413[[#This Row],[Income]]-Table145413[[#This Row],[Debits]])</f>
        <v>559</v>
      </c>
      <c r="I32" s="38">
        <f t="shared" si="1"/>
        <v>0</v>
      </c>
    </row>
    <row r="33" spans="1:9" x14ac:dyDescent="0.25">
      <c r="A33" s="26">
        <f>MONTH(Table145413[[#This Row],[Date]])</f>
        <v>11</v>
      </c>
      <c r="B33" s="25">
        <v>45244</v>
      </c>
      <c r="C33" s="26" t="s">
        <v>293</v>
      </c>
      <c r="D33" s="26" t="s">
        <v>4</v>
      </c>
      <c r="E33" s="27">
        <v>4062</v>
      </c>
      <c r="F33" s="27"/>
      <c r="G33" s="27">
        <f>SUM(G32+Table145413[[#This Row],[Income]]-Table145413[[#This Row],[Debits]])</f>
        <v>4621</v>
      </c>
      <c r="I33" s="35">
        <f t="shared" si="1"/>
        <v>0</v>
      </c>
    </row>
    <row r="34" spans="1:9" ht="30" x14ac:dyDescent="0.25">
      <c r="A34" s="26">
        <f>MONTH(Table145413[[#This Row],[Date]])</f>
        <v>11</v>
      </c>
      <c r="B34" s="25">
        <v>45245</v>
      </c>
      <c r="C34" s="26" t="s">
        <v>291</v>
      </c>
      <c r="D34" s="26" t="s">
        <v>9</v>
      </c>
      <c r="E34" s="27"/>
      <c r="F34" s="27">
        <v>885</v>
      </c>
      <c r="G34" s="27">
        <f>SUM(G33+Table145413[[#This Row],[Income]]-Table145413[[#This Row],[Debits]])</f>
        <v>3736</v>
      </c>
      <c r="I34" s="38">
        <f t="shared" si="1"/>
        <v>0</v>
      </c>
    </row>
    <row r="35" spans="1:9" x14ac:dyDescent="0.25">
      <c r="A35" s="26">
        <f>MONTH(Table145413[[#This Row],[Date]])</f>
        <v>11</v>
      </c>
      <c r="B35" s="25">
        <v>45245</v>
      </c>
      <c r="C35" s="26" t="s">
        <v>292</v>
      </c>
      <c r="D35" s="26" t="s">
        <v>18</v>
      </c>
      <c r="E35" s="27"/>
      <c r="F35" s="27">
        <v>175</v>
      </c>
      <c r="G35" s="27">
        <f>SUM(G34+Table145413[[#This Row],[Income]]-Table145413[[#This Row],[Debits]])</f>
        <v>3561</v>
      </c>
      <c r="I35" s="35">
        <f t="shared" si="1"/>
        <v>0</v>
      </c>
    </row>
    <row r="36" spans="1:9" x14ac:dyDescent="0.25">
      <c r="A36" s="26">
        <f>MONTH(Table145413[[#This Row],[Date]])</f>
        <v>11</v>
      </c>
      <c r="B36" s="25">
        <v>45246</v>
      </c>
      <c r="C36" s="32" t="s">
        <v>317</v>
      </c>
      <c r="D36" s="26" t="s">
        <v>18</v>
      </c>
      <c r="E36" s="27"/>
      <c r="F36" s="27">
        <v>188</v>
      </c>
      <c r="G36" s="27">
        <f>SUM(G35+Table145413[[#This Row],[Income]]-Table145413[[#This Row],[Debits]])</f>
        <v>3373</v>
      </c>
      <c r="I36" s="38">
        <f t="shared" si="1"/>
        <v>0</v>
      </c>
    </row>
    <row r="37" spans="1:9" x14ac:dyDescent="0.25">
      <c r="A37" s="26">
        <f>MONTH(Table145413[[#This Row],[Date]])</f>
        <v>11</v>
      </c>
      <c r="B37" s="25">
        <v>45246</v>
      </c>
      <c r="C37" s="26" t="s">
        <v>318</v>
      </c>
      <c r="D37" s="26" t="s">
        <v>9</v>
      </c>
      <c r="E37" s="27"/>
      <c r="F37" s="27">
        <v>40</v>
      </c>
      <c r="G37" s="27">
        <f>SUM(G36+Table145413[[#This Row],[Income]]-Table145413[[#This Row],[Debits]])</f>
        <v>3333</v>
      </c>
      <c r="I37" s="35">
        <f t="shared" si="1"/>
        <v>0</v>
      </c>
    </row>
    <row r="38" spans="1:9" x14ac:dyDescent="0.25">
      <c r="A38" s="26">
        <f>MONTH(Table145413[[#This Row],[Date]])</f>
        <v>11</v>
      </c>
      <c r="B38" s="25">
        <v>45246</v>
      </c>
      <c r="C38" s="26" t="s">
        <v>319</v>
      </c>
      <c r="D38" s="26" t="s">
        <v>9</v>
      </c>
      <c r="E38" s="27"/>
      <c r="F38" s="27">
        <v>888</v>
      </c>
      <c r="G38" s="27">
        <f>SUM(G37+Table145413[[#This Row],[Income]]-Table145413[[#This Row],[Debits]])</f>
        <v>2445</v>
      </c>
      <c r="I38" s="38">
        <f t="shared" si="1"/>
        <v>0</v>
      </c>
    </row>
    <row r="39" spans="1:9" x14ac:dyDescent="0.25">
      <c r="A39" s="26">
        <f>MONTH(Table145413[[#This Row],[Date]])</f>
        <v>11</v>
      </c>
      <c r="B39" s="25">
        <v>45246</v>
      </c>
      <c r="C39" s="28" t="s">
        <v>320</v>
      </c>
      <c r="D39" s="28" t="s">
        <v>11</v>
      </c>
      <c r="E39" s="27"/>
      <c r="F39" s="27">
        <v>162</v>
      </c>
      <c r="G39" s="27">
        <f>SUM(G38+Table145413[[#This Row],[Income]]-Table145413[[#This Row],[Debits]])</f>
        <v>2283</v>
      </c>
      <c r="I39" s="35">
        <f t="shared" si="1"/>
        <v>0</v>
      </c>
    </row>
    <row r="40" spans="1:9" x14ac:dyDescent="0.25">
      <c r="A40" s="26">
        <f>MONTH(Table145413[[#This Row],[Date]])</f>
        <v>11</v>
      </c>
      <c r="B40" s="25">
        <v>45248</v>
      </c>
      <c r="C40" s="24" t="s">
        <v>321</v>
      </c>
      <c r="D40" s="24" t="s">
        <v>11</v>
      </c>
      <c r="E40" s="27"/>
      <c r="F40" s="27">
        <v>90</v>
      </c>
      <c r="G40" s="27">
        <f>SUM(G39+Table145413[[#This Row],[Income]]-Table145413[[#This Row],[Debits]])</f>
        <v>2193</v>
      </c>
      <c r="I40" s="38">
        <f t="shared" si="1"/>
        <v>0</v>
      </c>
    </row>
    <row r="41" spans="1:9" x14ac:dyDescent="0.25">
      <c r="A41" s="26">
        <f>MONTH(Table145413[[#This Row],[Date]])</f>
        <v>11</v>
      </c>
      <c r="B41" s="25">
        <v>45248</v>
      </c>
      <c r="C41" s="26" t="s">
        <v>322</v>
      </c>
      <c r="D41" s="26" t="s">
        <v>11</v>
      </c>
      <c r="E41" s="27"/>
      <c r="F41" s="27">
        <v>12</v>
      </c>
      <c r="G41" s="27">
        <f>SUM(G40+Table145413[[#This Row],[Income]]-Table145413[[#This Row],[Debits]])</f>
        <v>2181</v>
      </c>
      <c r="I41" s="35">
        <f t="shared" si="1"/>
        <v>0</v>
      </c>
    </row>
    <row r="42" spans="1:9" x14ac:dyDescent="0.25">
      <c r="A42" s="26">
        <f>MONTH(Table145413[[#This Row],[Date]])</f>
        <v>11</v>
      </c>
      <c r="B42" s="25">
        <v>45250</v>
      </c>
      <c r="C42" s="24" t="s">
        <v>317</v>
      </c>
      <c r="D42" s="24" t="s">
        <v>18</v>
      </c>
      <c r="E42" s="27"/>
      <c r="F42" s="27">
        <v>100</v>
      </c>
      <c r="G42" s="27">
        <f>SUM(G41+Table145413[[#This Row],[Income]]-Table145413[[#This Row],[Debits]])</f>
        <v>2081</v>
      </c>
      <c r="I42" s="38">
        <f t="shared" si="1"/>
        <v>0</v>
      </c>
    </row>
    <row r="43" spans="1:9" x14ac:dyDescent="0.25">
      <c r="A43" s="26">
        <f>MONTH(Table145413[[#This Row],[Date]])</f>
        <v>11</v>
      </c>
      <c r="B43" s="25">
        <v>45251</v>
      </c>
      <c r="C43" s="26" t="s">
        <v>289</v>
      </c>
      <c r="D43" s="26" t="s">
        <v>9</v>
      </c>
      <c r="E43" s="27"/>
      <c r="F43" s="27">
        <v>50</v>
      </c>
      <c r="G43" s="27">
        <f>SUM(G42+Table145413[[#This Row],[Income]]-Table145413[[#This Row],[Debits]])</f>
        <v>2031</v>
      </c>
      <c r="I43" s="35">
        <f t="shared" si="1"/>
        <v>0</v>
      </c>
    </row>
    <row r="44" spans="1:9" x14ac:dyDescent="0.25">
      <c r="A44" s="26">
        <f>MONTH(Table145413[[#This Row],[Date]])</f>
        <v>11</v>
      </c>
      <c r="B44" s="25">
        <v>45253</v>
      </c>
      <c r="C44" s="26" t="s">
        <v>317</v>
      </c>
      <c r="D44" s="26" t="s">
        <v>18</v>
      </c>
      <c r="E44" s="27"/>
      <c r="F44" s="27">
        <v>100</v>
      </c>
      <c r="G44" s="27">
        <f>SUM(G43+Table145413[[#This Row],[Income]]-Table145413[[#This Row],[Debits]])</f>
        <v>1931</v>
      </c>
      <c r="I44" s="38">
        <f t="shared" si="1"/>
        <v>0</v>
      </c>
    </row>
    <row r="45" spans="1:9" x14ac:dyDescent="0.25">
      <c r="A45" s="26">
        <f>MONTH(Table145413[[#This Row],[Date]])</f>
        <v>11</v>
      </c>
      <c r="B45" s="25">
        <v>45253</v>
      </c>
      <c r="C45" s="26" t="s">
        <v>323</v>
      </c>
      <c r="D45" s="26" t="s">
        <v>9</v>
      </c>
      <c r="E45" s="27"/>
      <c r="F45" s="27">
        <v>250</v>
      </c>
      <c r="G45" s="27">
        <f>SUM(G44+Table145413[[#This Row],[Income]]-Table145413[[#This Row],[Debits]])</f>
        <v>1681</v>
      </c>
      <c r="I45" s="35">
        <f t="shared" si="1"/>
        <v>0</v>
      </c>
    </row>
    <row r="46" spans="1:9" x14ac:dyDescent="0.25">
      <c r="A46" s="26">
        <f>MONTH(Table145413[[#This Row],[Date]])</f>
        <v>11</v>
      </c>
      <c r="B46" s="25">
        <v>45255</v>
      </c>
      <c r="C46" s="26" t="s">
        <v>317</v>
      </c>
      <c r="D46" s="26" t="s">
        <v>18</v>
      </c>
      <c r="E46" s="27"/>
      <c r="F46" s="27">
        <v>100</v>
      </c>
      <c r="G46" s="27">
        <f>SUM(G45+Table145413[[#This Row],[Income]]-Table145413[[#This Row],[Debits]])</f>
        <v>1581</v>
      </c>
      <c r="I46" s="38">
        <f t="shared" si="1"/>
        <v>0</v>
      </c>
    </row>
    <row r="47" spans="1:9" x14ac:dyDescent="0.25">
      <c r="A47" s="26">
        <f>MONTH(Table145413[[#This Row],[Date]])</f>
        <v>11</v>
      </c>
      <c r="B47" s="25">
        <v>45255</v>
      </c>
      <c r="C47" s="26" t="s">
        <v>328</v>
      </c>
      <c r="D47" s="26" t="s">
        <v>11</v>
      </c>
      <c r="E47" s="27"/>
      <c r="F47" s="27">
        <v>100</v>
      </c>
      <c r="G47" s="27">
        <f>SUM(G46+Table145413[[#This Row],[Income]]-Table145413[[#This Row],[Debits]])</f>
        <v>1481</v>
      </c>
      <c r="I47" s="35">
        <f t="shared" si="1"/>
        <v>0</v>
      </c>
    </row>
    <row r="48" spans="1:9" x14ac:dyDescent="0.25">
      <c r="A48" s="26">
        <f>MONTH(Table145413[[#This Row],[Date]])</f>
        <v>11</v>
      </c>
      <c r="B48" s="25">
        <v>45256</v>
      </c>
      <c r="C48" s="26" t="s">
        <v>317</v>
      </c>
      <c r="D48" s="26" t="s">
        <v>18</v>
      </c>
      <c r="E48" s="27"/>
      <c r="F48" s="27">
        <v>25</v>
      </c>
      <c r="G48" s="27">
        <f>SUM(G47+Table145413[[#This Row],[Income]]-Table145413[[#This Row],[Debits]])</f>
        <v>1456</v>
      </c>
      <c r="I48" s="38">
        <f t="shared" si="1"/>
        <v>0</v>
      </c>
    </row>
    <row r="49" spans="1:9" ht="15.75" thickBot="1" x14ac:dyDescent="0.3">
      <c r="A49" s="26">
        <f>MONTH(Table145413[[#This Row],[Date]])</f>
        <v>11</v>
      </c>
      <c r="B49" s="25">
        <v>45257</v>
      </c>
      <c r="C49" s="26" t="s">
        <v>324</v>
      </c>
      <c r="D49" s="26" t="s">
        <v>11</v>
      </c>
      <c r="E49" s="27"/>
      <c r="F49" s="27">
        <v>59</v>
      </c>
      <c r="G49" s="27">
        <f>SUM(G48+Table145413[[#This Row],[Income]]-Table145413[[#This Row],[Debits]])</f>
        <v>1397</v>
      </c>
      <c r="I49" s="39">
        <f t="shared" si="1"/>
        <v>0</v>
      </c>
    </row>
    <row r="50" spans="1:9" x14ac:dyDescent="0.25">
      <c r="A50" s="97">
        <f>MONTH(Table145413[[#This Row],[Date]])</f>
        <v>11</v>
      </c>
      <c r="B50" s="25">
        <v>45257</v>
      </c>
      <c r="C50" s="26" t="s">
        <v>325</v>
      </c>
      <c r="D50" s="26" t="s">
        <v>4</v>
      </c>
      <c r="E50" s="27">
        <v>1200</v>
      </c>
      <c r="F50" s="27"/>
      <c r="G50" s="27">
        <f>SUM(G49+Table145413[[#This Row],[Income]]-Table145413[[#This Row],[Debits]])</f>
        <v>2597</v>
      </c>
      <c r="H50" s="27"/>
      <c r="I50" s="35">
        <f t="shared" ref="I50:I113" si="2">SUM(K57)</f>
        <v>0</v>
      </c>
    </row>
    <row r="51" spans="1:9" x14ac:dyDescent="0.25">
      <c r="A51" s="97">
        <f>MONTH(Table145413[[#This Row],[Date]])</f>
        <v>11</v>
      </c>
      <c r="B51" s="25">
        <v>45257</v>
      </c>
      <c r="C51" s="26" t="s">
        <v>326</v>
      </c>
      <c r="D51" s="26" t="s">
        <v>11</v>
      </c>
      <c r="E51" s="27"/>
      <c r="F51" s="27">
        <v>68</v>
      </c>
      <c r="G51" s="27">
        <f>SUM(G50+Table145413[[#This Row],[Income]]-Table145413[[#This Row],[Debits]])</f>
        <v>2529</v>
      </c>
      <c r="H51" s="27"/>
      <c r="I51" s="35">
        <f t="shared" si="2"/>
        <v>0</v>
      </c>
    </row>
    <row r="52" spans="1:9" x14ac:dyDescent="0.25">
      <c r="A52" s="97">
        <f>MONTH(Table145413[[#This Row],[Date]])</f>
        <v>11</v>
      </c>
      <c r="B52" s="25">
        <v>45257</v>
      </c>
      <c r="C52" s="26" t="s">
        <v>317</v>
      </c>
      <c r="D52" s="26" t="s">
        <v>18</v>
      </c>
      <c r="E52" s="27"/>
      <c r="F52" s="27">
        <v>50</v>
      </c>
      <c r="G52" s="27">
        <f>SUM(G51+Table145413[[#This Row],[Income]]-Table145413[[#This Row],[Debits]])</f>
        <v>2479</v>
      </c>
      <c r="H52" s="27"/>
      <c r="I52" s="35">
        <f t="shared" si="2"/>
        <v>0</v>
      </c>
    </row>
    <row r="53" spans="1:9" x14ac:dyDescent="0.25">
      <c r="A53" s="97">
        <f>MONTH(Table145413[[#This Row],[Date]])</f>
        <v>11</v>
      </c>
      <c r="B53" s="25">
        <v>45257</v>
      </c>
      <c r="C53" s="26" t="s">
        <v>322</v>
      </c>
      <c r="D53" s="26" t="s">
        <v>11</v>
      </c>
      <c r="E53" s="27"/>
      <c r="F53" s="27">
        <v>10</v>
      </c>
      <c r="G53" s="27">
        <f>SUM(G52+Table145413[[#This Row],[Income]]-Table145413[[#This Row],[Debits]])</f>
        <v>2469</v>
      </c>
      <c r="H53" s="27"/>
      <c r="I53" s="35">
        <f t="shared" si="2"/>
        <v>0</v>
      </c>
    </row>
    <row r="54" spans="1:9" x14ac:dyDescent="0.25">
      <c r="A54" s="97">
        <f>MONTH(Table145413[[#This Row],[Date]])</f>
        <v>11</v>
      </c>
      <c r="B54" s="25">
        <v>45257</v>
      </c>
      <c r="C54" s="26" t="s">
        <v>327</v>
      </c>
      <c r="D54" s="26" t="s">
        <v>11</v>
      </c>
      <c r="E54" s="27"/>
      <c r="F54" s="27">
        <v>50</v>
      </c>
      <c r="G54" s="27">
        <f>SUM(G53+Table145413[[#This Row],[Income]]-Table145413[[#This Row],[Debits]])</f>
        <v>2419</v>
      </c>
      <c r="H54" s="27"/>
      <c r="I54" s="35">
        <f t="shared" si="2"/>
        <v>0</v>
      </c>
    </row>
    <row r="55" spans="1:9" x14ac:dyDescent="0.25">
      <c r="A55" s="97">
        <f>MONTH(Table145413[[#This Row],[Date]])</f>
        <v>11</v>
      </c>
      <c r="B55" s="25">
        <v>45258</v>
      </c>
      <c r="C55" s="26" t="s">
        <v>329</v>
      </c>
      <c r="D55" s="26" t="s">
        <v>11</v>
      </c>
      <c r="E55" s="27"/>
      <c r="F55" s="27">
        <v>50</v>
      </c>
      <c r="G55" s="27">
        <f>SUM(G54+Table145413[[#This Row],[Income]]-Table145413[[#This Row],[Debits]])</f>
        <v>2369</v>
      </c>
      <c r="H55" s="27"/>
      <c r="I55" s="35">
        <f t="shared" si="2"/>
        <v>0</v>
      </c>
    </row>
    <row r="56" spans="1:9" x14ac:dyDescent="0.25">
      <c r="A56" s="97">
        <f>MONTH(Table145413[[#This Row],[Date]])</f>
        <v>11</v>
      </c>
      <c r="B56" s="25">
        <v>45259</v>
      </c>
      <c r="C56" s="26" t="s">
        <v>317</v>
      </c>
      <c r="D56" s="26" t="s">
        <v>18</v>
      </c>
      <c r="E56" s="27"/>
      <c r="F56" s="27">
        <v>100</v>
      </c>
      <c r="G56" s="27">
        <f>SUM(G55+Table145413[[#This Row],[Income]]-Table145413[[#This Row],[Debits]])</f>
        <v>2269</v>
      </c>
      <c r="H56" s="27"/>
      <c r="I56" s="35">
        <f t="shared" si="2"/>
        <v>0</v>
      </c>
    </row>
    <row r="57" spans="1:9" x14ac:dyDescent="0.25">
      <c r="A57" s="97">
        <f>MONTH(Table145413[[#This Row],[Date]])</f>
        <v>1</v>
      </c>
      <c r="B57" s="25"/>
      <c r="C57" s="26"/>
      <c r="D57" s="26"/>
      <c r="E57" s="27"/>
      <c r="F57" s="27"/>
      <c r="G57" s="27">
        <f>SUM(G56+Table145413[[#This Row],[Income]]-Table145413[[#This Row],[Debits]])</f>
        <v>2269</v>
      </c>
      <c r="H57" s="27"/>
      <c r="I57" s="35">
        <f t="shared" si="2"/>
        <v>0</v>
      </c>
    </row>
    <row r="58" spans="1:9" x14ac:dyDescent="0.25">
      <c r="A58" s="97">
        <f>MONTH(Table145413[[#This Row],[Date]])</f>
        <v>1</v>
      </c>
      <c r="B58" s="25"/>
      <c r="C58" s="26"/>
      <c r="D58" s="26"/>
      <c r="E58" s="27"/>
      <c r="F58" s="27"/>
      <c r="G58" s="27">
        <f>SUM(G57+Table145413[[#This Row],[Income]]-Table145413[[#This Row],[Debits]])</f>
        <v>2269</v>
      </c>
      <c r="H58" s="27"/>
      <c r="I58" s="35">
        <f t="shared" si="2"/>
        <v>0</v>
      </c>
    </row>
    <row r="59" spans="1:9" x14ac:dyDescent="0.25">
      <c r="A59" s="97">
        <f>MONTH(Table145413[[#This Row],[Date]])</f>
        <v>1</v>
      </c>
      <c r="B59" s="25"/>
      <c r="C59" s="26"/>
      <c r="D59" s="26"/>
      <c r="E59" s="27"/>
      <c r="F59" s="27"/>
      <c r="G59" s="27">
        <f>SUM(G58+Table145413[[#This Row],[Income]]-Table145413[[#This Row],[Debits]])</f>
        <v>2269</v>
      </c>
      <c r="H59" s="27"/>
      <c r="I59" s="35">
        <f t="shared" si="2"/>
        <v>0</v>
      </c>
    </row>
    <row r="60" spans="1:9" x14ac:dyDescent="0.25">
      <c r="A60" s="97">
        <f>MONTH(Table145413[[#This Row],[Date]])</f>
        <v>1</v>
      </c>
      <c r="B60" s="25"/>
      <c r="C60" s="26"/>
      <c r="D60" s="26"/>
      <c r="E60" s="27"/>
      <c r="F60" s="27"/>
      <c r="G60" s="27">
        <f>SUM(G59+Table145413[[#This Row],[Income]]-Table145413[[#This Row],[Debits]])</f>
        <v>2269</v>
      </c>
      <c r="H60" s="27"/>
      <c r="I60" s="35">
        <f t="shared" si="2"/>
        <v>0</v>
      </c>
    </row>
    <row r="61" spans="1:9" x14ac:dyDescent="0.25">
      <c r="A61" s="97">
        <f>MONTH(Table145413[[#This Row],[Date]])</f>
        <v>1</v>
      </c>
      <c r="B61" s="25"/>
      <c r="C61" s="26"/>
      <c r="D61" s="26"/>
      <c r="E61" s="27"/>
      <c r="F61" s="27"/>
      <c r="G61" s="27">
        <f>SUM(G60+Table145413[[#This Row],[Income]]-Table145413[[#This Row],[Debits]])</f>
        <v>2269</v>
      </c>
      <c r="H61" s="27"/>
      <c r="I61" s="35">
        <f t="shared" si="2"/>
        <v>0</v>
      </c>
    </row>
    <row r="62" spans="1:9" x14ac:dyDescent="0.25">
      <c r="A62" s="97">
        <f>MONTH(Table145413[[#This Row],[Date]])</f>
        <v>1</v>
      </c>
      <c r="B62" s="25"/>
      <c r="C62" s="26"/>
      <c r="D62" s="26"/>
      <c r="E62" s="27"/>
      <c r="F62" s="27"/>
      <c r="G62" s="27">
        <f>SUM(G61+Table145413[[#This Row],[Income]]-Table145413[[#This Row],[Debits]])</f>
        <v>2269</v>
      </c>
      <c r="H62" s="27"/>
      <c r="I62" s="35">
        <f t="shared" si="2"/>
        <v>0</v>
      </c>
    </row>
    <row r="63" spans="1:9" x14ac:dyDescent="0.25">
      <c r="A63" s="97">
        <f>MONTH(Table145413[[#This Row],[Date]])</f>
        <v>1</v>
      </c>
      <c r="B63" s="25"/>
      <c r="C63" s="26"/>
      <c r="D63" s="26"/>
      <c r="E63" s="27"/>
      <c r="F63" s="27"/>
      <c r="G63" s="27">
        <f>SUM(G62+Table145413[[#This Row],[Income]]-Table145413[[#This Row],[Debits]])</f>
        <v>2269</v>
      </c>
      <c r="H63" s="27"/>
      <c r="I63" s="35">
        <f t="shared" si="2"/>
        <v>0</v>
      </c>
    </row>
    <row r="64" spans="1:9" x14ac:dyDescent="0.25">
      <c r="A64" s="97">
        <f>MONTH(Table145413[[#This Row],[Date]])</f>
        <v>1</v>
      </c>
      <c r="B64" s="25"/>
      <c r="C64" s="26"/>
      <c r="D64" s="26"/>
      <c r="E64" s="27"/>
      <c r="F64" s="27"/>
      <c r="G64" s="27">
        <f>SUM(G63+Table145413[[#This Row],[Income]]-Table145413[[#This Row],[Debits]])</f>
        <v>2269</v>
      </c>
      <c r="H64" s="27"/>
      <c r="I64" s="35">
        <f t="shared" si="2"/>
        <v>0</v>
      </c>
    </row>
    <row r="65" spans="1:9" x14ac:dyDescent="0.25">
      <c r="A65" s="97">
        <f>MONTH(Table145413[[#This Row],[Date]])</f>
        <v>1</v>
      </c>
      <c r="B65" s="25"/>
      <c r="C65" s="26"/>
      <c r="D65" s="26"/>
      <c r="E65" s="27"/>
      <c r="F65" s="27"/>
      <c r="G65" s="27">
        <f>SUM(G64+Table145413[[#This Row],[Income]]-Table145413[[#This Row],[Debits]])</f>
        <v>2269</v>
      </c>
      <c r="H65" s="27"/>
      <c r="I65" s="35">
        <f t="shared" si="2"/>
        <v>0</v>
      </c>
    </row>
    <row r="66" spans="1:9" x14ac:dyDescent="0.25">
      <c r="A66" s="97">
        <f>MONTH(Table145413[[#This Row],[Date]])</f>
        <v>1</v>
      </c>
      <c r="B66" s="25"/>
      <c r="C66" s="26"/>
      <c r="D66" s="26"/>
      <c r="E66" s="27"/>
      <c r="F66" s="27"/>
      <c r="G66" s="27">
        <f>SUM(G65+Table145413[[#This Row],[Income]]-Table145413[[#This Row],[Debits]])</f>
        <v>2269</v>
      </c>
      <c r="H66" s="27"/>
      <c r="I66" s="35">
        <f t="shared" si="2"/>
        <v>0</v>
      </c>
    </row>
    <row r="67" spans="1:9" x14ac:dyDescent="0.25">
      <c r="A67" s="97">
        <f>MONTH(Table145413[[#This Row],[Date]])</f>
        <v>1</v>
      </c>
      <c r="B67" s="25"/>
      <c r="C67" s="26"/>
      <c r="D67" s="26"/>
      <c r="E67" s="27"/>
      <c r="F67" s="27"/>
      <c r="G67" s="27">
        <f>SUM(G66+Table145413[[#This Row],[Income]]-Table145413[[#This Row],[Debits]])</f>
        <v>2269</v>
      </c>
      <c r="H67" s="27"/>
      <c r="I67" s="35">
        <f t="shared" si="2"/>
        <v>0</v>
      </c>
    </row>
    <row r="68" spans="1:9" x14ac:dyDescent="0.25">
      <c r="A68" s="97">
        <f>MONTH(Table145413[[#This Row],[Date]])</f>
        <v>1</v>
      </c>
      <c r="B68" s="25"/>
      <c r="C68" s="26"/>
      <c r="D68" s="26"/>
      <c r="E68" s="27"/>
      <c r="F68" s="27"/>
      <c r="G68" s="27">
        <f>SUM(G67+Table145413[[#This Row],[Income]]-Table145413[[#This Row],[Debits]])</f>
        <v>2269</v>
      </c>
      <c r="H68" s="27"/>
      <c r="I68" s="35">
        <f t="shared" si="2"/>
        <v>0</v>
      </c>
    </row>
    <row r="69" spans="1:9" x14ac:dyDescent="0.25">
      <c r="A69" s="97">
        <f>MONTH(Table145413[[#This Row],[Date]])</f>
        <v>1</v>
      </c>
      <c r="B69" s="25"/>
      <c r="C69" s="26"/>
      <c r="D69" s="26"/>
      <c r="E69" s="27"/>
      <c r="F69" s="27"/>
      <c r="G69" s="27">
        <f>SUM(G68+Table145413[[#This Row],[Income]]-Table145413[[#This Row],[Debits]])</f>
        <v>2269</v>
      </c>
      <c r="H69" s="27"/>
      <c r="I69" s="35">
        <f t="shared" si="2"/>
        <v>0</v>
      </c>
    </row>
    <row r="70" spans="1:9" x14ac:dyDescent="0.25">
      <c r="A70" s="97">
        <f>MONTH(Table145413[[#This Row],[Date]])</f>
        <v>1</v>
      </c>
      <c r="B70" s="25"/>
      <c r="C70" s="26"/>
      <c r="D70" s="26"/>
      <c r="E70" s="27"/>
      <c r="F70" s="27"/>
      <c r="G70" s="27">
        <f>SUM(G69+Table145413[[#This Row],[Income]]-Table145413[[#This Row],[Debits]])</f>
        <v>2269</v>
      </c>
      <c r="H70" s="27"/>
      <c r="I70" s="35">
        <f t="shared" si="2"/>
        <v>0</v>
      </c>
    </row>
    <row r="71" spans="1:9" x14ac:dyDescent="0.25">
      <c r="A71" s="97">
        <f>MONTH(Table145413[[#This Row],[Date]])</f>
        <v>1</v>
      </c>
      <c r="B71" s="25"/>
      <c r="C71" s="26"/>
      <c r="D71" s="26"/>
      <c r="E71" s="27"/>
      <c r="F71" s="27"/>
      <c r="G71" s="27">
        <f>SUM(G70+Table145413[[#This Row],[Income]]-Table145413[[#This Row],[Debits]])</f>
        <v>2269</v>
      </c>
      <c r="H71" s="27"/>
      <c r="I71" s="35">
        <f t="shared" si="2"/>
        <v>0</v>
      </c>
    </row>
    <row r="72" spans="1:9" x14ac:dyDescent="0.25">
      <c r="A72" s="97">
        <f>MONTH(Table145413[[#This Row],[Date]])</f>
        <v>1</v>
      </c>
      <c r="B72" s="25"/>
      <c r="C72" s="26"/>
      <c r="D72" s="26"/>
      <c r="E72" s="27"/>
      <c r="F72" s="27"/>
      <c r="G72" s="27">
        <f>SUM(G71+Table145413[[#This Row],[Income]]-Table145413[[#This Row],[Debits]])</f>
        <v>2269</v>
      </c>
      <c r="H72" s="27"/>
      <c r="I72" s="35">
        <f t="shared" si="2"/>
        <v>0</v>
      </c>
    </row>
    <row r="73" spans="1:9" x14ac:dyDescent="0.25">
      <c r="A73" s="97">
        <f>MONTH(Table145413[[#This Row],[Date]])</f>
        <v>1</v>
      </c>
      <c r="B73" s="25"/>
      <c r="C73" s="26"/>
      <c r="D73" s="26"/>
      <c r="E73" s="27"/>
      <c r="F73" s="27"/>
      <c r="G73" s="27">
        <f>SUM(G72+Table145413[[#This Row],[Income]]-Table145413[[#This Row],[Debits]])</f>
        <v>2269</v>
      </c>
      <c r="H73" s="27"/>
      <c r="I73" s="35">
        <f t="shared" si="2"/>
        <v>0</v>
      </c>
    </row>
    <row r="74" spans="1:9" x14ac:dyDescent="0.25">
      <c r="A74" s="97">
        <f>MONTH(Table145413[[#This Row],[Date]])</f>
        <v>1</v>
      </c>
      <c r="B74" s="25"/>
      <c r="C74" s="26"/>
      <c r="D74" s="26"/>
      <c r="E74" s="27"/>
      <c r="F74" s="27"/>
      <c r="G74" s="27">
        <f>SUM(G73+Table145413[[#This Row],[Income]]-Table145413[[#This Row],[Debits]])</f>
        <v>2269</v>
      </c>
      <c r="H74" s="27"/>
      <c r="I74" s="35">
        <f t="shared" si="2"/>
        <v>0</v>
      </c>
    </row>
    <row r="75" spans="1:9" x14ac:dyDescent="0.25">
      <c r="A75" s="97">
        <f>MONTH(Table145413[[#This Row],[Date]])</f>
        <v>1</v>
      </c>
      <c r="B75" s="25"/>
      <c r="C75" s="26"/>
      <c r="D75" s="26"/>
      <c r="E75" s="27"/>
      <c r="F75" s="27"/>
      <c r="G75" s="27">
        <f>SUM(G74+Table145413[[#This Row],[Income]]-Table145413[[#This Row],[Debits]])</f>
        <v>2269</v>
      </c>
      <c r="H75" s="27"/>
      <c r="I75" s="35">
        <f t="shared" si="2"/>
        <v>0</v>
      </c>
    </row>
    <row r="76" spans="1:9" x14ac:dyDescent="0.25">
      <c r="A76" s="97">
        <f>MONTH(Table145413[[#This Row],[Date]])</f>
        <v>1</v>
      </c>
      <c r="B76" s="25"/>
      <c r="C76" s="26"/>
      <c r="D76" s="26"/>
      <c r="E76" s="27"/>
      <c r="F76" s="27"/>
      <c r="G76" s="27">
        <f>SUM(G75+Table145413[[#This Row],[Income]]-Table145413[[#This Row],[Debits]])</f>
        <v>2269</v>
      </c>
      <c r="H76" s="27"/>
      <c r="I76" s="35">
        <f t="shared" si="2"/>
        <v>0</v>
      </c>
    </row>
    <row r="77" spans="1:9" x14ac:dyDescent="0.25">
      <c r="A77" s="97">
        <f>MONTH(Table145413[[#This Row],[Date]])</f>
        <v>1</v>
      </c>
      <c r="B77" s="25"/>
      <c r="C77" s="26"/>
      <c r="D77" s="26"/>
      <c r="E77" s="27"/>
      <c r="F77" s="27"/>
      <c r="G77" s="27">
        <f>SUM(G76+Table145413[[#This Row],[Income]]-Table145413[[#This Row],[Debits]])</f>
        <v>2269</v>
      </c>
      <c r="H77" s="27"/>
      <c r="I77" s="35">
        <f t="shared" si="2"/>
        <v>0</v>
      </c>
    </row>
    <row r="78" spans="1:9" x14ac:dyDescent="0.25">
      <c r="A78" s="97">
        <f>MONTH(Table145413[[#This Row],[Date]])</f>
        <v>1</v>
      </c>
      <c r="B78" s="25"/>
      <c r="C78" s="26"/>
      <c r="D78" s="26"/>
      <c r="E78" s="27"/>
      <c r="F78" s="27"/>
      <c r="G78" s="27">
        <f>SUM(G77+Table145413[[#This Row],[Income]]-Table145413[[#This Row],[Debits]])</f>
        <v>2269</v>
      </c>
      <c r="H78" s="27"/>
      <c r="I78" s="35">
        <f t="shared" si="2"/>
        <v>0</v>
      </c>
    </row>
    <row r="79" spans="1:9" x14ac:dyDescent="0.25">
      <c r="A79" s="97">
        <f>MONTH(Table145413[[#This Row],[Date]])</f>
        <v>1</v>
      </c>
      <c r="B79" s="25"/>
      <c r="C79" s="26"/>
      <c r="D79" s="26"/>
      <c r="E79" s="27"/>
      <c r="F79" s="27"/>
      <c r="G79" s="27">
        <f>SUM(G78+Table145413[[#This Row],[Income]]-Table145413[[#This Row],[Debits]])</f>
        <v>2269</v>
      </c>
      <c r="H79" s="27"/>
      <c r="I79" s="35">
        <f t="shared" si="2"/>
        <v>0</v>
      </c>
    </row>
    <row r="80" spans="1:9" x14ac:dyDescent="0.25">
      <c r="A80" s="97">
        <f>MONTH(Table145413[[#This Row],[Date]])</f>
        <v>1</v>
      </c>
      <c r="B80" s="25"/>
      <c r="C80" s="26"/>
      <c r="D80" s="26"/>
      <c r="E80" s="27"/>
      <c r="F80" s="27"/>
      <c r="G80" s="27">
        <f>SUM(G79+Table145413[[#This Row],[Income]]-Table145413[[#This Row],[Debits]])</f>
        <v>2269</v>
      </c>
      <c r="H80" s="27"/>
      <c r="I80" s="35">
        <f t="shared" si="2"/>
        <v>0</v>
      </c>
    </row>
    <row r="81" spans="1:9" x14ac:dyDescent="0.25">
      <c r="A81" s="97">
        <f>MONTH(Table145413[[#This Row],[Date]])</f>
        <v>1</v>
      </c>
      <c r="B81" s="25"/>
      <c r="C81" s="26"/>
      <c r="D81" s="26"/>
      <c r="E81" s="27"/>
      <c r="F81" s="27"/>
      <c r="G81" s="27">
        <f>SUM(G80+Table145413[[#This Row],[Income]]-Table145413[[#This Row],[Debits]])</f>
        <v>2269</v>
      </c>
      <c r="H81" s="27"/>
      <c r="I81" s="35">
        <f t="shared" si="2"/>
        <v>0</v>
      </c>
    </row>
    <row r="82" spans="1:9" x14ac:dyDescent="0.25">
      <c r="A82" s="97">
        <f>MONTH(Table145413[[#This Row],[Date]])</f>
        <v>1</v>
      </c>
      <c r="B82" s="25"/>
      <c r="C82" s="26"/>
      <c r="D82" s="26"/>
      <c r="E82" s="27"/>
      <c r="F82" s="27"/>
      <c r="G82" s="27">
        <f>SUM(G81+Table145413[[#This Row],[Income]]-Table145413[[#This Row],[Debits]])</f>
        <v>2269</v>
      </c>
      <c r="H82" s="27"/>
      <c r="I82" s="35">
        <f t="shared" si="2"/>
        <v>0</v>
      </c>
    </row>
    <row r="83" spans="1:9" x14ac:dyDescent="0.25">
      <c r="A83" s="97">
        <f>MONTH(Table145413[[#This Row],[Date]])</f>
        <v>1</v>
      </c>
      <c r="B83" s="25"/>
      <c r="C83" s="26"/>
      <c r="D83" s="26"/>
      <c r="E83" s="27"/>
      <c r="F83" s="27"/>
      <c r="G83" s="27">
        <f>SUM(G82+Table145413[[#This Row],[Income]]-Table145413[[#This Row],[Debits]])</f>
        <v>2269</v>
      </c>
      <c r="H83" s="27"/>
      <c r="I83" s="35">
        <f t="shared" si="2"/>
        <v>0</v>
      </c>
    </row>
    <row r="84" spans="1:9" x14ac:dyDescent="0.25">
      <c r="A84" s="97">
        <f>MONTH(Table145413[[#This Row],[Date]])</f>
        <v>1</v>
      </c>
      <c r="B84" s="25"/>
      <c r="C84" s="26"/>
      <c r="D84" s="26"/>
      <c r="E84" s="27"/>
      <c r="F84" s="27"/>
      <c r="G84" s="27">
        <f>SUM(G83+Table145413[[#This Row],[Income]]-Table145413[[#This Row],[Debits]])</f>
        <v>2269</v>
      </c>
      <c r="H84" s="27"/>
      <c r="I84" s="35">
        <f t="shared" si="2"/>
        <v>0</v>
      </c>
    </row>
    <row r="85" spans="1:9" x14ac:dyDescent="0.25">
      <c r="A85" s="97">
        <f>MONTH(Table145413[[#This Row],[Date]])</f>
        <v>1</v>
      </c>
      <c r="B85" s="25"/>
      <c r="C85" s="26"/>
      <c r="D85" s="26"/>
      <c r="E85" s="27"/>
      <c r="F85" s="27"/>
      <c r="G85" s="27">
        <f>SUM(G84+Table145413[[#This Row],[Income]]-Table145413[[#This Row],[Debits]])</f>
        <v>2269</v>
      </c>
      <c r="H85" s="27"/>
      <c r="I85" s="35">
        <f t="shared" si="2"/>
        <v>0</v>
      </c>
    </row>
    <row r="86" spans="1:9" x14ac:dyDescent="0.25">
      <c r="A86" s="97">
        <f>MONTH(Table145413[[#This Row],[Date]])</f>
        <v>1</v>
      </c>
      <c r="B86" s="25"/>
      <c r="C86" s="26"/>
      <c r="D86" s="26"/>
      <c r="E86" s="27"/>
      <c r="F86" s="27"/>
      <c r="G86" s="27">
        <f>SUM(G85+Table145413[[#This Row],[Income]]-Table145413[[#This Row],[Debits]])</f>
        <v>2269</v>
      </c>
      <c r="H86" s="27"/>
      <c r="I86" s="35">
        <f t="shared" si="2"/>
        <v>0</v>
      </c>
    </row>
    <row r="87" spans="1:9" x14ac:dyDescent="0.25">
      <c r="A87" s="97">
        <f>MONTH(Table145413[[#This Row],[Date]])</f>
        <v>1</v>
      </c>
      <c r="B87" s="25"/>
      <c r="C87" s="26"/>
      <c r="D87" s="26"/>
      <c r="E87" s="27"/>
      <c r="F87" s="27"/>
      <c r="G87" s="27">
        <f>SUM(G86+Table145413[[#This Row],[Income]]-Table145413[[#This Row],[Debits]])</f>
        <v>2269</v>
      </c>
      <c r="H87" s="27"/>
      <c r="I87" s="35">
        <f t="shared" si="2"/>
        <v>0</v>
      </c>
    </row>
    <row r="88" spans="1:9" x14ac:dyDescent="0.25">
      <c r="A88" s="97">
        <f>MONTH(Table145413[[#This Row],[Date]])</f>
        <v>1</v>
      </c>
      <c r="B88" s="25"/>
      <c r="C88" s="26"/>
      <c r="D88" s="26"/>
      <c r="E88" s="27"/>
      <c r="F88" s="27"/>
      <c r="G88" s="27">
        <f>SUM(G87+Table145413[[#This Row],[Income]]-Table145413[[#This Row],[Debits]])</f>
        <v>2269</v>
      </c>
      <c r="H88" s="27"/>
      <c r="I88" s="35">
        <f t="shared" si="2"/>
        <v>0</v>
      </c>
    </row>
    <row r="89" spans="1:9" x14ac:dyDescent="0.25">
      <c r="A89" s="97">
        <f>MONTH(Table145413[[#This Row],[Date]])</f>
        <v>1</v>
      </c>
      <c r="B89" s="25"/>
      <c r="C89" s="26"/>
      <c r="D89" s="26"/>
      <c r="E89" s="27"/>
      <c r="F89" s="27"/>
      <c r="G89" s="27">
        <f>SUM(G88+Table145413[[#This Row],[Income]]-Table145413[[#This Row],[Debits]])</f>
        <v>2269</v>
      </c>
      <c r="H89" s="27"/>
      <c r="I89" s="35">
        <f t="shared" si="2"/>
        <v>0</v>
      </c>
    </row>
    <row r="90" spans="1:9" x14ac:dyDescent="0.25">
      <c r="A90" s="97">
        <f>MONTH(Table145413[[#This Row],[Date]])</f>
        <v>1</v>
      </c>
      <c r="B90" s="25"/>
      <c r="C90" s="26"/>
      <c r="D90" s="26"/>
      <c r="E90" s="27"/>
      <c r="F90" s="27"/>
      <c r="G90" s="27">
        <f>SUM(G89+Table145413[[#This Row],[Income]]-Table145413[[#This Row],[Debits]])</f>
        <v>2269</v>
      </c>
      <c r="H90" s="27"/>
      <c r="I90" s="35">
        <f t="shared" si="2"/>
        <v>0</v>
      </c>
    </row>
    <row r="91" spans="1:9" x14ac:dyDescent="0.25">
      <c r="A91" s="97">
        <f>MONTH(Table145413[[#This Row],[Date]])</f>
        <v>1</v>
      </c>
      <c r="B91" s="25"/>
      <c r="C91" s="26"/>
      <c r="D91" s="26"/>
      <c r="E91" s="27"/>
      <c r="F91" s="27"/>
      <c r="G91" s="27">
        <f>SUM(G90+Table145413[[#This Row],[Income]]-Table145413[[#This Row],[Debits]])</f>
        <v>2269</v>
      </c>
      <c r="H91" s="27"/>
      <c r="I91" s="35">
        <f t="shared" si="2"/>
        <v>0</v>
      </c>
    </row>
    <row r="92" spans="1:9" x14ac:dyDescent="0.25">
      <c r="A92" s="97">
        <f>MONTH(Table145413[[#This Row],[Date]])</f>
        <v>1</v>
      </c>
      <c r="B92" s="25"/>
      <c r="C92" s="26"/>
      <c r="D92" s="26"/>
      <c r="E92" s="27"/>
      <c r="F92" s="27"/>
      <c r="G92" s="27">
        <f>SUM(G91+Table145413[[#This Row],[Income]]-Table145413[[#This Row],[Debits]])</f>
        <v>2269</v>
      </c>
      <c r="H92" s="27"/>
      <c r="I92" s="35">
        <f t="shared" si="2"/>
        <v>0</v>
      </c>
    </row>
    <row r="93" spans="1:9" x14ac:dyDescent="0.25">
      <c r="A93" s="97">
        <f>MONTH(Table145413[[#This Row],[Date]])</f>
        <v>1</v>
      </c>
      <c r="B93" s="25"/>
      <c r="C93" s="26"/>
      <c r="D93" s="26"/>
      <c r="E93" s="27"/>
      <c r="F93" s="27"/>
      <c r="G93" s="27">
        <f>SUM(G92+Table145413[[#This Row],[Income]]-Table145413[[#This Row],[Debits]])</f>
        <v>2269</v>
      </c>
      <c r="H93" s="27"/>
      <c r="I93" s="35">
        <f t="shared" si="2"/>
        <v>0</v>
      </c>
    </row>
    <row r="94" spans="1:9" x14ac:dyDescent="0.25">
      <c r="A94" s="97">
        <f>MONTH(Table145413[[#This Row],[Date]])</f>
        <v>1</v>
      </c>
      <c r="B94" s="25"/>
      <c r="C94" s="26"/>
      <c r="D94" s="26"/>
      <c r="E94" s="27"/>
      <c r="F94" s="27"/>
      <c r="G94" s="27">
        <f>SUM(G93+Table145413[[#This Row],[Income]]-Table145413[[#This Row],[Debits]])</f>
        <v>2269</v>
      </c>
      <c r="H94" s="27"/>
      <c r="I94" s="35">
        <f t="shared" si="2"/>
        <v>0</v>
      </c>
    </row>
    <row r="95" spans="1:9" x14ac:dyDescent="0.25">
      <c r="A95" s="97">
        <f>MONTH(Table145413[[#This Row],[Date]])</f>
        <v>1</v>
      </c>
      <c r="B95" s="25"/>
      <c r="C95" s="26"/>
      <c r="D95" s="26"/>
      <c r="E95" s="27"/>
      <c r="F95" s="27"/>
      <c r="G95" s="27">
        <f>SUM(G94+Table145413[[#This Row],[Income]]-Table145413[[#This Row],[Debits]])</f>
        <v>2269</v>
      </c>
      <c r="H95" s="27"/>
      <c r="I95" s="35">
        <f t="shared" si="2"/>
        <v>0</v>
      </c>
    </row>
    <row r="96" spans="1:9" x14ac:dyDescent="0.25">
      <c r="A96" s="97">
        <f>MONTH(Table145413[[#This Row],[Date]])</f>
        <v>1</v>
      </c>
      <c r="B96" s="25"/>
      <c r="C96" s="26"/>
      <c r="D96" s="26"/>
      <c r="E96" s="27"/>
      <c r="F96" s="27"/>
      <c r="G96" s="27">
        <f>SUM(G95+Table145413[[#This Row],[Income]]-Table145413[[#This Row],[Debits]])</f>
        <v>2269</v>
      </c>
      <c r="H96" s="27"/>
      <c r="I96" s="35">
        <f t="shared" si="2"/>
        <v>0</v>
      </c>
    </row>
    <row r="97" spans="1:9" x14ac:dyDescent="0.25">
      <c r="A97" s="97">
        <f>MONTH(Table145413[[#This Row],[Date]])</f>
        <v>1</v>
      </c>
      <c r="B97" s="25"/>
      <c r="C97" s="26"/>
      <c r="D97" s="26"/>
      <c r="E97" s="27"/>
      <c r="F97" s="27"/>
      <c r="G97" s="27">
        <f>SUM(G96+Table145413[[#This Row],[Income]]-Table145413[[#This Row],[Debits]])</f>
        <v>2269</v>
      </c>
      <c r="H97" s="27"/>
      <c r="I97" s="35">
        <f t="shared" si="2"/>
        <v>0</v>
      </c>
    </row>
    <row r="98" spans="1:9" x14ac:dyDescent="0.25">
      <c r="A98" s="97">
        <f>MONTH(Table145413[[#This Row],[Date]])</f>
        <v>1</v>
      </c>
      <c r="B98" s="25"/>
      <c r="C98" s="26"/>
      <c r="D98" s="26"/>
      <c r="E98" s="27"/>
      <c r="F98" s="27"/>
      <c r="G98" s="27">
        <f>SUM(G97+Table145413[[#This Row],[Income]]-Table145413[[#This Row],[Debits]])</f>
        <v>2269</v>
      </c>
      <c r="H98" s="27"/>
      <c r="I98" s="35">
        <f t="shared" si="2"/>
        <v>0</v>
      </c>
    </row>
    <row r="99" spans="1:9" x14ac:dyDescent="0.25">
      <c r="A99" s="97">
        <f>MONTH(Table145413[[#This Row],[Date]])</f>
        <v>1</v>
      </c>
      <c r="B99" s="25"/>
      <c r="C99" s="26"/>
      <c r="D99" s="26"/>
      <c r="E99" s="27"/>
      <c r="F99" s="27"/>
      <c r="G99" s="27">
        <f>SUM(G98+Table145413[[#This Row],[Income]]-Table145413[[#This Row],[Debits]])</f>
        <v>2269</v>
      </c>
      <c r="H99" s="27"/>
      <c r="I99" s="35">
        <f t="shared" si="2"/>
        <v>0</v>
      </c>
    </row>
    <row r="100" spans="1:9" x14ac:dyDescent="0.25">
      <c r="A100" s="97">
        <f>MONTH(Table145413[[#This Row],[Date]])</f>
        <v>1</v>
      </c>
      <c r="B100" s="25"/>
      <c r="C100" s="26"/>
      <c r="D100" s="26"/>
      <c r="E100" s="27"/>
      <c r="F100" s="27"/>
      <c r="G100" s="27">
        <f>SUM(G99+Table145413[[#This Row],[Income]]-Table145413[[#This Row],[Debits]])</f>
        <v>2269</v>
      </c>
      <c r="H100" s="27"/>
      <c r="I100" s="35">
        <f t="shared" si="2"/>
        <v>0</v>
      </c>
    </row>
    <row r="101" spans="1:9" x14ac:dyDescent="0.25">
      <c r="A101" s="97">
        <f>MONTH(Table145413[[#This Row],[Date]])</f>
        <v>1</v>
      </c>
      <c r="B101" s="25"/>
      <c r="C101" s="26"/>
      <c r="D101" s="26"/>
      <c r="E101" s="27"/>
      <c r="F101" s="27"/>
      <c r="G101" s="27">
        <f>SUM(G100+Table145413[[#This Row],[Income]]-Table145413[[#This Row],[Debits]])</f>
        <v>2269</v>
      </c>
      <c r="H101" s="27"/>
      <c r="I101" s="35">
        <f t="shared" si="2"/>
        <v>0</v>
      </c>
    </row>
    <row r="102" spans="1:9" x14ac:dyDescent="0.25">
      <c r="A102" s="97">
        <f>MONTH(Table145413[[#This Row],[Date]])</f>
        <v>1</v>
      </c>
      <c r="B102" s="25"/>
      <c r="C102" s="26"/>
      <c r="D102" s="26"/>
      <c r="E102" s="27"/>
      <c r="F102" s="27"/>
      <c r="G102" s="27">
        <f>SUM(G101+Table145413[[#This Row],[Income]]-Table145413[[#This Row],[Debits]])</f>
        <v>2269</v>
      </c>
      <c r="H102" s="27"/>
      <c r="I102" s="35">
        <f t="shared" si="2"/>
        <v>0</v>
      </c>
    </row>
    <row r="103" spans="1:9" x14ac:dyDescent="0.25">
      <c r="A103" s="97">
        <f>MONTH(Table145413[[#This Row],[Date]])</f>
        <v>1</v>
      </c>
      <c r="B103" s="25"/>
      <c r="C103" s="26"/>
      <c r="D103" s="26"/>
      <c r="E103" s="27"/>
      <c r="F103" s="27"/>
      <c r="G103" s="27">
        <f>SUM(G102+Table145413[[#This Row],[Income]]-Table145413[[#This Row],[Debits]])</f>
        <v>2269</v>
      </c>
      <c r="H103" s="27"/>
      <c r="I103" s="35">
        <f t="shared" si="2"/>
        <v>0</v>
      </c>
    </row>
    <row r="104" spans="1:9" x14ac:dyDescent="0.25">
      <c r="A104" s="97">
        <f>MONTH(Table145413[[#This Row],[Date]])</f>
        <v>1</v>
      </c>
      <c r="B104" s="25"/>
      <c r="C104" s="26"/>
      <c r="D104" s="26"/>
      <c r="E104" s="27"/>
      <c r="F104" s="27"/>
      <c r="G104" s="27">
        <f>SUM(G103+Table145413[[#This Row],[Income]]-Table145413[[#This Row],[Debits]])</f>
        <v>2269</v>
      </c>
      <c r="H104" s="27"/>
      <c r="I104" s="35">
        <f t="shared" si="2"/>
        <v>0</v>
      </c>
    </row>
    <row r="105" spans="1:9" x14ac:dyDescent="0.25">
      <c r="A105" s="97">
        <f>MONTH(Table145413[[#This Row],[Date]])</f>
        <v>1</v>
      </c>
      <c r="B105" s="25"/>
      <c r="C105" s="26"/>
      <c r="D105" s="26"/>
      <c r="E105" s="27"/>
      <c r="F105" s="27"/>
      <c r="G105" s="27">
        <f>SUM(G104+Table145413[[#This Row],[Income]]-Table145413[[#This Row],[Debits]])</f>
        <v>2269</v>
      </c>
      <c r="H105" s="27"/>
      <c r="I105" s="35">
        <f t="shared" si="2"/>
        <v>0</v>
      </c>
    </row>
    <row r="106" spans="1:9" x14ac:dyDescent="0.25">
      <c r="A106" s="97">
        <f>MONTH(Table145413[[#This Row],[Date]])</f>
        <v>1</v>
      </c>
      <c r="B106" s="25"/>
      <c r="C106" s="26"/>
      <c r="D106" s="26"/>
      <c r="E106" s="27"/>
      <c r="F106" s="27"/>
      <c r="G106" s="27">
        <f>SUM(G105+Table145413[[#This Row],[Income]]-Table145413[[#This Row],[Debits]])</f>
        <v>2269</v>
      </c>
      <c r="H106" s="27"/>
      <c r="I106" s="35">
        <f t="shared" si="2"/>
        <v>0</v>
      </c>
    </row>
    <row r="107" spans="1:9" x14ac:dyDescent="0.25">
      <c r="A107" s="97">
        <f>MONTH(Table145413[[#This Row],[Date]])</f>
        <v>1</v>
      </c>
      <c r="B107" s="25"/>
      <c r="C107" s="26"/>
      <c r="D107" s="26"/>
      <c r="E107" s="27"/>
      <c r="F107" s="27"/>
      <c r="G107" s="27">
        <f>SUM(G106+Table145413[[#This Row],[Income]]-Table145413[[#This Row],[Debits]])</f>
        <v>2269</v>
      </c>
      <c r="H107" s="27"/>
      <c r="I107" s="35">
        <f t="shared" si="2"/>
        <v>0</v>
      </c>
    </row>
    <row r="108" spans="1:9" x14ac:dyDescent="0.25">
      <c r="A108" s="97">
        <f>MONTH(Table145413[[#This Row],[Date]])</f>
        <v>1</v>
      </c>
      <c r="B108" s="25"/>
      <c r="C108" s="26"/>
      <c r="D108" s="26"/>
      <c r="E108" s="27"/>
      <c r="F108" s="27"/>
      <c r="G108" s="27">
        <f>SUM(G107+Table145413[[#This Row],[Income]]-Table145413[[#This Row],[Debits]])</f>
        <v>2269</v>
      </c>
      <c r="H108" s="27"/>
      <c r="I108" s="35">
        <f t="shared" si="2"/>
        <v>0</v>
      </c>
    </row>
    <row r="109" spans="1:9" x14ac:dyDescent="0.25">
      <c r="A109" s="97">
        <f>MONTH(Table145413[[#This Row],[Date]])</f>
        <v>1</v>
      </c>
      <c r="B109" s="25"/>
      <c r="C109" s="26"/>
      <c r="D109" s="26"/>
      <c r="E109" s="27"/>
      <c r="F109" s="27"/>
      <c r="G109" s="27">
        <f>SUM(G108+Table145413[[#This Row],[Income]]-Table145413[[#This Row],[Debits]])</f>
        <v>2269</v>
      </c>
      <c r="H109" s="27"/>
      <c r="I109" s="35">
        <f t="shared" si="2"/>
        <v>0</v>
      </c>
    </row>
    <row r="110" spans="1:9" x14ac:dyDescent="0.25">
      <c r="A110" s="97">
        <f>MONTH(Table145413[[#This Row],[Date]])</f>
        <v>1</v>
      </c>
      <c r="B110" s="25"/>
      <c r="C110" s="26"/>
      <c r="D110" s="26"/>
      <c r="E110" s="27"/>
      <c r="F110" s="27"/>
      <c r="G110" s="27">
        <f>SUM(G109+Table145413[[#This Row],[Income]]-Table145413[[#This Row],[Debits]])</f>
        <v>2269</v>
      </c>
      <c r="H110" s="27"/>
      <c r="I110" s="35">
        <f t="shared" si="2"/>
        <v>0</v>
      </c>
    </row>
    <row r="111" spans="1:9" x14ac:dyDescent="0.25">
      <c r="A111" s="97">
        <f>MONTH(Table145413[[#This Row],[Date]])</f>
        <v>1</v>
      </c>
      <c r="B111" s="25"/>
      <c r="C111" s="26"/>
      <c r="D111" s="26"/>
      <c r="E111" s="27"/>
      <c r="F111" s="27"/>
      <c r="G111" s="27">
        <f>SUM(G110+Table145413[[#This Row],[Income]]-Table145413[[#This Row],[Debits]])</f>
        <v>2269</v>
      </c>
      <c r="H111" s="27"/>
      <c r="I111" s="35">
        <f t="shared" si="2"/>
        <v>0</v>
      </c>
    </row>
    <row r="112" spans="1:9" x14ac:dyDescent="0.25">
      <c r="A112" s="97">
        <f>MONTH(Table145413[[#This Row],[Date]])</f>
        <v>1</v>
      </c>
      <c r="B112" s="25"/>
      <c r="C112" s="26"/>
      <c r="D112" s="26"/>
      <c r="E112" s="27"/>
      <c r="F112" s="27"/>
      <c r="G112" s="27">
        <f>SUM(G111+Table145413[[#This Row],[Income]]-Table145413[[#This Row],[Debits]])</f>
        <v>2269</v>
      </c>
      <c r="H112" s="27"/>
      <c r="I112" s="35">
        <f t="shared" si="2"/>
        <v>0</v>
      </c>
    </row>
    <row r="113" spans="1:9" x14ac:dyDescent="0.25">
      <c r="A113" s="97">
        <f>MONTH(Table145413[[#This Row],[Date]])</f>
        <v>1</v>
      </c>
      <c r="B113" s="25"/>
      <c r="C113" s="26"/>
      <c r="D113" s="26"/>
      <c r="E113" s="27"/>
      <c r="F113" s="27"/>
      <c r="G113" s="27">
        <f>SUM(G112+Table145413[[#This Row],[Income]]-Table145413[[#This Row],[Debits]])</f>
        <v>2269</v>
      </c>
      <c r="H113" s="27"/>
      <c r="I113" s="35">
        <f t="shared" si="2"/>
        <v>0</v>
      </c>
    </row>
    <row r="114" spans="1:9" x14ac:dyDescent="0.25">
      <c r="A114" s="97">
        <f>MONTH(Table145413[[#This Row],[Date]])</f>
        <v>1</v>
      </c>
      <c r="B114" s="25"/>
      <c r="C114" s="26"/>
      <c r="D114" s="26"/>
      <c r="E114" s="27"/>
      <c r="F114" s="27"/>
      <c r="G114" s="27">
        <f>SUM(G113+Table145413[[#This Row],[Income]]-Table145413[[#This Row],[Debits]])</f>
        <v>2269</v>
      </c>
      <c r="H114" s="27"/>
      <c r="I114" s="35">
        <f t="shared" ref="I114:I132" si="3">SUM(K121)</f>
        <v>0</v>
      </c>
    </row>
    <row r="115" spans="1:9" x14ac:dyDescent="0.25">
      <c r="A115" s="97">
        <f>MONTH(Table145413[[#This Row],[Date]])</f>
        <v>1</v>
      </c>
      <c r="B115" s="25"/>
      <c r="C115" s="26"/>
      <c r="D115" s="26"/>
      <c r="E115" s="27"/>
      <c r="F115" s="27"/>
      <c r="G115" s="27">
        <f>SUM(G114+Table145413[[#This Row],[Income]]-Table145413[[#This Row],[Debits]])</f>
        <v>2269</v>
      </c>
      <c r="H115" s="27"/>
      <c r="I115" s="35">
        <f t="shared" si="3"/>
        <v>0</v>
      </c>
    </row>
    <row r="116" spans="1:9" x14ac:dyDescent="0.25">
      <c r="A116" s="97">
        <f>MONTH(Table145413[[#This Row],[Date]])</f>
        <v>1</v>
      </c>
      <c r="B116" s="25"/>
      <c r="C116" s="26"/>
      <c r="D116" s="26"/>
      <c r="E116" s="27"/>
      <c r="F116" s="27"/>
      <c r="G116" s="27">
        <f>SUM(G115+Table145413[[#This Row],[Income]]-Table145413[[#This Row],[Debits]])</f>
        <v>2269</v>
      </c>
      <c r="H116" s="27"/>
      <c r="I116" s="35">
        <f t="shared" si="3"/>
        <v>0</v>
      </c>
    </row>
    <row r="117" spans="1:9" x14ac:dyDescent="0.25">
      <c r="A117" s="97">
        <f>MONTH(Table145413[[#This Row],[Date]])</f>
        <v>1</v>
      </c>
      <c r="B117" s="25"/>
      <c r="C117" s="26"/>
      <c r="D117" s="26"/>
      <c r="E117" s="27"/>
      <c r="F117" s="27"/>
      <c r="G117" s="27">
        <f>SUM(G116+Table145413[[#This Row],[Income]]-Table145413[[#This Row],[Debits]])</f>
        <v>2269</v>
      </c>
      <c r="H117" s="27"/>
      <c r="I117" s="35">
        <f t="shared" si="3"/>
        <v>0</v>
      </c>
    </row>
    <row r="118" spans="1:9" x14ac:dyDescent="0.25">
      <c r="A118" s="97">
        <f>MONTH(Table145413[[#This Row],[Date]])</f>
        <v>1</v>
      </c>
      <c r="B118" s="25"/>
      <c r="C118" s="26"/>
      <c r="D118" s="26"/>
      <c r="E118" s="27"/>
      <c r="F118" s="27"/>
      <c r="G118" s="27">
        <f>SUM(G117+Table145413[[#This Row],[Income]]-Table145413[[#This Row],[Debits]])</f>
        <v>2269</v>
      </c>
      <c r="H118" s="27"/>
      <c r="I118" s="35">
        <f t="shared" si="3"/>
        <v>0</v>
      </c>
    </row>
    <row r="119" spans="1:9" x14ac:dyDescent="0.25">
      <c r="A119" s="97">
        <f>MONTH(Table145413[[#This Row],[Date]])</f>
        <v>1</v>
      </c>
      <c r="B119" s="25"/>
      <c r="C119" s="26"/>
      <c r="D119" s="26"/>
      <c r="E119" s="27"/>
      <c r="F119" s="27"/>
      <c r="G119" s="27">
        <f>SUM(G118+Table145413[[#This Row],[Income]]-Table145413[[#This Row],[Debits]])</f>
        <v>2269</v>
      </c>
      <c r="H119" s="27"/>
      <c r="I119" s="35">
        <f t="shared" si="3"/>
        <v>0</v>
      </c>
    </row>
    <row r="120" spans="1:9" x14ac:dyDescent="0.25">
      <c r="A120" s="97">
        <f>MONTH(Table145413[[#This Row],[Date]])</f>
        <v>1</v>
      </c>
      <c r="B120" s="25"/>
      <c r="C120" s="26"/>
      <c r="D120" s="26"/>
      <c r="E120" s="27"/>
      <c r="F120" s="27"/>
      <c r="G120" s="27">
        <f>SUM(G119+Table145413[[#This Row],[Income]]-Table145413[[#This Row],[Debits]])</f>
        <v>2269</v>
      </c>
      <c r="H120" s="27"/>
      <c r="I120" s="35">
        <f t="shared" si="3"/>
        <v>0</v>
      </c>
    </row>
    <row r="121" spans="1:9" x14ac:dyDescent="0.25">
      <c r="A121" s="97">
        <f>MONTH(Table145413[[#This Row],[Date]])</f>
        <v>1</v>
      </c>
      <c r="B121" s="25"/>
      <c r="C121" s="26"/>
      <c r="D121" s="26"/>
      <c r="E121" s="27"/>
      <c r="F121" s="27"/>
      <c r="G121" s="27">
        <f>SUM(G120+Table145413[[#This Row],[Income]]-Table145413[[#This Row],[Debits]])</f>
        <v>2269</v>
      </c>
      <c r="H121" s="27"/>
      <c r="I121" s="35">
        <f t="shared" si="3"/>
        <v>0</v>
      </c>
    </row>
    <row r="122" spans="1:9" x14ac:dyDescent="0.25">
      <c r="A122" s="97">
        <f>MONTH(Table145413[[#This Row],[Date]])</f>
        <v>1</v>
      </c>
      <c r="B122" s="25"/>
      <c r="C122" s="26"/>
      <c r="D122" s="26"/>
      <c r="E122" s="27"/>
      <c r="F122" s="27"/>
      <c r="G122" s="27">
        <f>SUM(G121+Table145413[[#This Row],[Income]]-Table145413[[#This Row],[Debits]])</f>
        <v>2269</v>
      </c>
      <c r="H122" s="27"/>
      <c r="I122" s="35">
        <f t="shared" si="3"/>
        <v>0</v>
      </c>
    </row>
    <row r="123" spans="1:9" x14ac:dyDescent="0.25">
      <c r="A123" s="97">
        <f>MONTH(Table145413[[#This Row],[Date]])</f>
        <v>1</v>
      </c>
      <c r="B123" s="25"/>
      <c r="C123" s="26"/>
      <c r="D123" s="26"/>
      <c r="E123" s="27"/>
      <c r="F123" s="27"/>
      <c r="G123" s="27">
        <f>SUM(G122+Table145413[[#This Row],[Income]]-Table145413[[#This Row],[Debits]])</f>
        <v>2269</v>
      </c>
      <c r="H123" s="27"/>
      <c r="I123" s="35">
        <f t="shared" si="3"/>
        <v>0</v>
      </c>
    </row>
    <row r="124" spans="1:9" x14ac:dyDescent="0.25">
      <c r="A124" s="97">
        <f>MONTH(Table145413[[#This Row],[Date]])</f>
        <v>1</v>
      </c>
      <c r="B124" s="25"/>
      <c r="C124" s="26"/>
      <c r="D124" s="26"/>
      <c r="E124" s="27"/>
      <c r="F124" s="27"/>
      <c r="G124" s="27">
        <f>SUM(G123+Table145413[[#This Row],[Income]]-Table145413[[#This Row],[Debits]])</f>
        <v>2269</v>
      </c>
      <c r="H124" s="27"/>
      <c r="I124" s="35">
        <f t="shared" si="3"/>
        <v>0</v>
      </c>
    </row>
    <row r="125" spans="1:9" x14ac:dyDescent="0.25">
      <c r="A125" s="97">
        <f>MONTH(Table145413[[#This Row],[Date]])</f>
        <v>1</v>
      </c>
      <c r="B125" s="25"/>
      <c r="C125" s="26"/>
      <c r="D125" s="26"/>
      <c r="E125" s="27"/>
      <c r="F125" s="27"/>
      <c r="G125" s="27">
        <f>SUM(G124+Table145413[[#This Row],[Income]]-Table145413[[#This Row],[Debits]])</f>
        <v>2269</v>
      </c>
      <c r="H125" s="27"/>
      <c r="I125" s="35">
        <f t="shared" si="3"/>
        <v>0</v>
      </c>
    </row>
    <row r="126" spans="1:9" x14ac:dyDescent="0.25">
      <c r="A126" s="97">
        <f>MONTH(Table145413[[#This Row],[Date]])</f>
        <v>1</v>
      </c>
      <c r="B126" s="25"/>
      <c r="C126" s="26"/>
      <c r="D126" s="26"/>
      <c r="E126" s="27"/>
      <c r="F126" s="27"/>
      <c r="G126" s="27">
        <f>SUM(G125+Table145413[[#This Row],[Income]]-Table145413[[#This Row],[Debits]])</f>
        <v>2269</v>
      </c>
      <c r="H126" s="27"/>
      <c r="I126" s="35">
        <f t="shared" si="3"/>
        <v>0</v>
      </c>
    </row>
    <row r="127" spans="1:9" x14ac:dyDescent="0.25">
      <c r="A127" s="97">
        <f>MONTH(Table145413[[#This Row],[Date]])</f>
        <v>1</v>
      </c>
      <c r="B127" s="25"/>
      <c r="C127" s="26"/>
      <c r="D127" s="26"/>
      <c r="E127" s="27"/>
      <c r="F127" s="27"/>
      <c r="G127" s="27">
        <f>SUM(G126+Table145413[[#This Row],[Income]]-Table145413[[#This Row],[Debits]])</f>
        <v>2269</v>
      </c>
      <c r="H127" s="27"/>
      <c r="I127" s="35">
        <f t="shared" si="3"/>
        <v>0</v>
      </c>
    </row>
    <row r="128" spans="1:9" x14ac:dyDescent="0.25">
      <c r="A128" s="97">
        <f>MONTH(Table145413[[#This Row],[Date]])</f>
        <v>1</v>
      </c>
      <c r="B128" s="25"/>
      <c r="C128" s="26"/>
      <c r="D128" s="26"/>
      <c r="E128" s="27"/>
      <c r="F128" s="27"/>
      <c r="G128" s="27">
        <f>SUM(G127+Table145413[[#This Row],[Income]]-Table145413[[#This Row],[Debits]])</f>
        <v>2269</v>
      </c>
      <c r="H128" s="27"/>
      <c r="I128" s="35">
        <f t="shared" si="3"/>
        <v>0</v>
      </c>
    </row>
    <row r="129" spans="1:9" x14ac:dyDescent="0.25">
      <c r="A129" s="97">
        <f>MONTH(Table145413[[#This Row],[Date]])</f>
        <v>1</v>
      </c>
      <c r="B129" s="25"/>
      <c r="C129" s="26"/>
      <c r="D129" s="26"/>
      <c r="E129" s="27"/>
      <c r="F129" s="27"/>
      <c r="G129" s="27">
        <f>SUM(G128+Table145413[[#This Row],[Income]]-Table145413[[#This Row],[Debits]])</f>
        <v>2269</v>
      </c>
      <c r="H129" s="27"/>
      <c r="I129" s="35">
        <f t="shared" si="3"/>
        <v>0</v>
      </c>
    </row>
    <row r="130" spans="1:9" x14ac:dyDescent="0.25">
      <c r="A130" s="97">
        <f>MONTH(Table145413[[#This Row],[Date]])</f>
        <v>1</v>
      </c>
      <c r="B130" s="25"/>
      <c r="C130" s="26"/>
      <c r="D130" s="26"/>
      <c r="E130" s="27"/>
      <c r="F130" s="27"/>
      <c r="G130" s="27">
        <f>SUM(G129+Table145413[[#This Row],[Income]]-Table145413[[#This Row],[Debits]])</f>
        <v>2269</v>
      </c>
      <c r="H130" s="27"/>
      <c r="I130" s="35">
        <f t="shared" si="3"/>
        <v>0</v>
      </c>
    </row>
    <row r="131" spans="1:9" x14ac:dyDescent="0.25">
      <c r="A131" s="97">
        <f>MONTH(Table145413[[#This Row],[Date]])</f>
        <v>1</v>
      </c>
      <c r="B131" s="25"/>
      <c r="C131" s="26"/>
      <c r="D131" s="26"/>
      <c r="E131" s="27"/>
      <c r="F131" s="27"/>
      <c r="G131" s="27">
        <f>SUM(G130+Table145413[[#This Row],[Income]]-Table145413[[#This Row],[Debits]])</f>
        <v>2269</v>
      </c>
      <c r="H131" s="27"/>
      <c r="I131" s="35">
        <f t="shared" si="3"/>
        <v>0</v>
      </c>
    </row>
    <row r="132" spans="1:9" x14ac:dyDescent="0.25">
      <c r="A132" s="97">
        <f>MONTH(Table145413[[#This Row],[Date]])</f>
        <v>1</v>
      </c>
      <c r="B132" s="25"/>
      <c r="C132" s="26"/>
      <c r="D132" s="26"/>
      <c r="E132" s="27"/>
      <c r="F132" s="27"/>
      <c r="G132" s="27">
        <f>SUM(G131+Table145413[[#This Row],[Income]]-Table145413[[#This Row],[Debits]])</f>
        <v>2269</v>
      </c>
      <c r="H132" s="27"/>
      <c r="I132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{86F39EDD-16F1-4662-A82D-1C6155F67273}</x14:id>
        </ext>
      </extLst>
    </cfRule>
  </conditionalFormatting>
  <conditionalFormatting sqref="L6">
    <cfRule type="dataBar" priority="5">
      <dataBar>
        <cfvo type="num" val="0"/>
        <cfvo type="num" val="9000"/>
        <color rgb="FF008AEF"/>
      </dataBar>
      <extLst>
        <ext xmlns:x14="http://schemas.microsoft.com/office/spreadsheetml/2009/9/main" uri="{B025F937-C7B1-47D3-B67F-A62EFF666E3E}">
          <x14:id>{66327DF9-E500-4B67-BB82-414A4BD48941}</x14:id>
        </ext>
      </extLst>
    </cfRule>
  </conditionalFormatting>
  <conditionalFormatting sqref="L7">
    <cfRule type="dataBar" priority="4">
      <dataBar>
        <cfvo type="num" val="0"/>
        <cfvo type="num" val="2500"/>
        <color rgb="FFFFB628"/>
      </dataBar>
      <extLst>
        <ext xmlns:x14="http://schemas.microsoft.com/office/spreadsheetml/2009/9/main" uri="{B025F937-C7B1-47D3-B67F-A62EFF666E3E}">
          <x14:id>{381EB5DF-CB2C-4721-9B22-29A2A5E9D1ED}</x14:id>
        </ext>
      </extLst>
    </cfRule>
  </conditionalFormatting>
  <conditionalFormatting sqref="L8">
    <cfRule type="dataBar" priority="3">
      <dataBar>
        <cfvo type="num" val="0"/>
        <cfvo type="num" val="5000"/>
        <color rgb="FFFF555A"/>
      </dataBar>
      <extLst>
        <ext xmlns:x14="http://schemas.microsoft.com/office/spreadsheetml/2009/9/main" uri="{B025F937-C7B1-47D3-B67F-A62EFF666E3E}">
          <x14:id>{6BB1344F-0E63-4BE7-BBEB-F0C796C9D467}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{9A16F5B9-B87E-4C7D-8486-3EC43F919E17}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{ABA877AB-071E-451C-B7A0-FF6DD88C2014}</x14:id>
        </ext>
      </extLst>
    </cfRule>
  </conditionalFormatting>
  <dataValidations count="1">
    <dataValidation type="list" allowBlank="1" showInputMessage="1" showErrorMessage="1" sqref="D1:D1048576" xr:uid="{F3C9265B-75E5-47CB-BBC0-9492C12A6ED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39EDD-16F1-4662-A82D-1C6155F6727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66327DF9-E500-4B67-BB82-414A4BD48941}">
            <x14:dataBar minLength="0" maxLength="100" gradient="0">
              <x14:cfvo type="num">
                <xm:f>0</xm:f>
              </x14:cfvo>
              <x14:cfvo type="num">
                <xm:f>9000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381EB5DF-CB2C-4721-9B22-29A2A5E9D1ED}">
            <x14:dataBar minLength="0" maxLength="100" gradient="0">
              <x14:cfvo type="num">
                <xm:f>0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BB1344F-0E63-4BE7-BBEB-F0C796C9D467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A16F5B9-B87E-4C7D-8486-3EC43F919E1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BA877AB-071E-451C-B7A0-FF6DD88C2014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C360-8CEB-45EC-AF04-B700F7EDF221}">
  <sheetPr>
    <tabColor theme="8" tint="0.59999389629810485"/>
  </sheetPr>
  <dimension ref="A1:O73"/>
  <sheetViews>
    <sheetView topLeftCell="C1" workbookViewId="0">
      <selection activeCell="M8" sqref="M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MONTH(Table145411[[#This Row],[Date]])</f>
        <v>10</v>
      </c>
      <c r="B2" s="25">
        <v>45200</v>
      </c>
      <c r="C2" s="26" t="s">
        <v>6</v>
      </c>
      <c r="D2" s="26"/>
      <c r="E2" s="27"/>
      <c r="F2" s="27"/>
      <c r="G2" s="27">
        <v>5811</v>
      </c>
      <c r="H2" t="s">
        <v>88</v>
      </c>
      <c r="I2" s="34">
        <v>1140</v>
      </c>
    </row>
    <row r="3" spans="1:15" x14ac:dyDescent="0.25">
      <c r="A3" s="28">
        <f>MONTH(Table145411[[#This Row],[Date]])</f>
        <v>10</v>
      </c>
      <c r="B3" s="25">
        <v>45200</v>
      </c>
      <c r="C3" s="28" t="s">
        <v>239</v>
      </c>
      <c r="D3" s="28" t="s">
        <v>18</v>
      </c>
      <c r="E3" s="27"/>
      <c r="F3" s="27">
        <v>112</v>
      </c>
      <c r="G3" s="27">
        <f>SUM(G2+Table145411[[#This Row],[Income]]-Table145411[[#This Row],[Debits]])</f>
        <v>5699</v>
      </c>
      <c r="H3" t="s">
        <v>87</v>
      </c>
      <c r="I3" s="34">
        <f t="shared" ref="I3:I48" si="0">SUM(K10)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MONTH(Table145411[[#This Row],[Date]])</f>
        <v>10</v>
      </c>
      <c r="B4" s="25">
        <v>45200</v>
      </c>
      <c r="C4" s="26" t="s">
        <v>240</v>
      </c>
      <c r="D4" s="26" t="s">
        <v>9</v>
      </c>
      <c r="E4" s="27"/>
      <c r="F4" s="29">
        <v>3000</v>
      </c>
      <c r="G4" s="27">
        <f>SUM(G3+Table145411[[#This Row],[Income]]-Table145411[[#This Row],[Debits]])</f>
        <v>2699</v>
      </c>
      <c r="H4" t="s">
        <v>90</v>
      </c>
      <c r="I4" s="34">
        <f t="shared" si="0"/>
        <v>0</v>
      </c>
      <c r="J4" s="5"/>
      <c r="K4">
        <v>10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MONTH(Table145411[[#This Row],[Date]])</f>
        <v>10</v>
      </c>
      <c r="B5" s="25">
        <v>45201</v>
      </c>
      <c r="C5" s="28" t="s">
        <v>217</v>
      </c>
      <c r="D5" s="28" t="s">
        <v>18</v>
      </c>
      <c r="E5" s="27"/>
      <c r="F5" s="27">
        <v>84</v>
      </c>
      <c r="G5" s="27">
        <f>SUM(G4+Table145411[[#This Row],[Income]]-Table145411[[#This Row],[Debits]])</f>
        <v>2615</v>
      </c>
      <c r="H5" t="s">
        <v>91</v>
      </c>
      <c r="I5" s="35">
        <f t="shared" si="0"/>
        <v>0</v>
      </c>
      <c r="J5" s="5"/>
      <c r="K5" t="s">
        <v>4</v>
      </c>
      <c r="L5">
        <f>SUMIFS(Table145411[[#All],[Income]],Table145411[[#All],[Month]],K4,Table145411[[#All],[Category]],K5)</f>
        <v>14155</v>
      </c>
      <c r="M5">
        <v>9800</v>
      </c>
      <c r="N5">
        <v>4000</v>
      </c>
      <c r="O5" s="5"/>
    </row>
    <row r="6" spans="1:15" x14ac:dyDescent="0.25">
      <c r="A6" s="24">
        <f>MONTH(Table145411[[#This Row],[Date]])</f>
        <v>10</v>
      </c>
      <c r="B6" s="25">
        <v>45201</v>
      </c>
      <c r="C6" s="26" t="s">
        <v>241</v>
      </c>
      <c r="D6" s="26" t="s">
        <v>9</v>
      </c>
      <c r="E6" s="27"/>
      <c r="F6" s="27">
        <v>70</v>
      </c>
      <c r="G6" s="27">
        <f>SUM(G5+Table145411[[#This Row],[Income]]-Table145411[[#This Row],[Debits]])</f>
        <v>2545</v>
      </c>
      <c r="H6" t="s">
        <v>92</v>
      </c>
      <c r="I6" s="34">
        <f>SUM(K100)</f>
        <v>0</v>
      </c>
      <c r="J6" s="5"/>
      <c r="K6" t="s">
        <v>9</v>
      </c>
      <c r="L6">
        <f>SUMIFS(Table145411[[#All],[Debits]],Table145411[[#All],[Month]],K4, Table145411[[#All],[Category]],K6)</f>
        <v>8749</v>
      </c>
      <c r="M6">
        <v>3300</v>
      </c>
      <c r="O6" s="5"/>
    </row>
    <row r="7" spans="1:15" x14ac:dyDescent="0.25">
      <c r="A7" s="28">
        <f>MONTH(Table145411[[#This Row],[Date]])</f>
        <v>10</v>
      </c>
      <c r="B7" s="25">
        <v>45202</v>
      </c>
      <c r="C7" s="26" t="s">
        <v>242</v>
      </c>
      <c r="D7" s="26" t="s">
        <v>18</v>
      </c>
      <c r="E7" s="27"/>
      <c r="F7" s="27">
        <v>85</v>
      </c>
      <c r="G7" s="27">
        <f>SUM(G6+Table145411[[#This Row],[Income]]-Table145411[[#This Row],[Debits]])</f>
        <v>2460</v>
      </c>
      <c r="H7" t="s">
        <v>93</v>
      </c>
      <c r="I7" s="35">
        <f t="shared" si="0"/>
        <v>0</v>
      </c>
      <c r="J7" s="5"/>
      <c r="K7" t="s">
        <v>18</v>
      </c>
      <c r="L7">
        <f>SUMIFS(Table145411[[#All],[Debits]],Table145411[[#All],[Month]],K4, Table145411[[#All],[Category]],K7)</f>
        <v>2072</v>
      </c>
      <c r="M7">
        <v>2200</v>
      </c>
      <c r="O7" s="5"/>
    </row>
    <row r="8" spans="1:15" x14ac:dyDescent="0.25">
      <c r="A8" s="24">
        <f>MONTH(Table145411[[#This Row],[Date]])</f>
        <v>10</v>
      </c>
      <c r="B8" s="25">
        <v>45203</v>
      </c>
      <c r="C8" s="26" t="s">
        <v>243</v>
      </c>
      <c r="D8" s="26" t="s">
        <v>11</v>
      </c>
      <c r="E8" s="27"/>
      <c r="F8" s="27">
        <v>400</v>
      </c>
      <c r="G8" s="27">
        <f>SUM(G7+Table145411[[#This Row],[Income]]-Table145411[[#This Row],[Debits]])</f>
        <v>2060</v>
      </c>
      <c r="H8" t="s">
        <v>94</v>
      </c>
      <c r="I8" s="34">
        <f t="shared" si="0"/>
        <v>0</v>
      </c>
      <c r="J8" s="5"/>
      <c r="K8" t="s">
        <v>11</v>
      </c>
      <c r="L8">
        <f>SUMIFS(Table145411[[#All],[Debits]],Table145411[[#All],[Month]],K4, Table145411[[#All],[Category]],K8)</f>
        <v>4724</v>
      </c>
      <c r="M8">
        <v>2500</v>
      </c>
      <c r="O8" s="5"/>
    </row>
    <row r="9" spans="1:15" x14ac:dyDescent="0.25">
      <c r="A9" s="28">
        <f>MONTH(Table145411[[#This Row],[Date]])</f>
        <v>10</v>
      </c>
      <c r="B9" s="25">
        <v>45203</v>
      </c>
      <c r="C9" s="28" t="s">
        <v>244</v>
      </c>
      <c r="D9" s="28" t="s">
        <v>18</v>
      </c>
      <c r="E9" s="27"/>
      <c r="F9" s="27">
        <v>65</v>
      </c>
      <c r="G9" s="27">
        <f>SUM(G8+Table145411[[#This Row],[Income]]-Table145411[[#This Row],[Debits]])</f>
        <v>1995</v>
      </c>
      <c r="H9" t="s">
        <v>95</v>
      </c>
      <c r="I9" s="35"/>
      <c r="J9" s="5"/>
      <c r="K9" t="s">
        <v>21</v>
      </c>
      <c r="L9">
        <f>SUMIFS(Table145411[[#All],[Debits]],Table145411[[#All],[Month]],K4, Table145411[[#All],[Category]],K9)</f>
        <v>2500</v>
      </c>
      <c r="M9">
        <v>800</v>
      </c>
      <c r="O9" s="5"/>
    </row>
    <row r="10" spans="1:15" x14ac:dyDescent="0.25">
      <c r="A10" s="24">
        <f>MONTH(Table145411[[#This Row],[Date]])</f>
        <v>10</v>
      </c>
      <c r="B10" s="25">
        <v>45203</v>
      </c>
      <c r="C10" s="26" t="s">
        <v>245</v>
      </c>
      <c r="D10" s="26" t="s">
        <v>9</v>
      </c>
      <c r="E10" s="27"/>
      <c r="F10" s="27">
        <v>230</v>
      </c>
      <c r="G10" s="27">
        <f>SUM(G9+Table145411[[#This Row],[Income]]-Table145411[[#This Row],[Debits]])</f>
        <v>1765</v>
      </c>
      <c r="H10" t="s">
        <v>96</v>
      </c>
      <c r="I10" s="34">
        <f t="shared" si="0"/>
        <v>0</v>
      </c>
      <c r="J10" s="5"/>
      <c r="K10" t="s">
        <v>84</v>
      </c>
      <c r="L10">
        <f>SUMIFS(Table145411[[#All],[Income]],Table145411[[#All],[Month]],K4,Table145411[[#All],[Category]],K10)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MONTH(Table145411[[#This Row],[Date]])</f>
        <v>10</v>
      </c>
      <c r="B11" s="25">
        <v>45204</v>
      </c>
      <c r="C11" s="26" t="s">
        <v>246</v>
      </c>
      <c r="D11" s="26" t="s">
        <v>11</v>
      </c>
      <c r="E11" s="27"/>
      <c r="F11" s="27">
        <v>25</v>
      </c>
      <c r="G11" s="27">
        <f>SUM(G10+Table145411[[#This Row],[Income]]-Table145411[[#This Row],[Debits]])</f>
        <v>1740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MONTH(Table145411[[#This Row],[Date]])</f>
        <v>10</v>
      </c>
      <c r="B12" s="25">
        <v>45204</v>
      </c>
      <c r="C12" s="24" t="s">
        <v>244</v>
      </c>
      <c r="D12" s="24" t="s">
        <v>18</v>
      </c>
      <c r="E12" s="27"/>
      <c r="F12" s="27">
        <v>72</v>
      </c>
      <c r="G12" s="27">
        <f>SUM(G11+Table145411[[#This Row],[Income]]-Table145411[[#This Row],[Debits]])</f>
        <v>1668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MONTH(Table145411[[#This Row],[Date]])</f>
        <v>10</v>
      </c>
      <c r="B13" s="25">
        <v>45204</v>
      </c>
      <c r="C13" s="26" t="s">
        <v>247</v>
      </c>
      <c r="D13" s="26" t="s">
        <v>11</v>
      </c>
      <c r="E13" s="27"/>
      <c r="F13" s="27">
        <v>12</v>
      </c>
      <c r="G13" s="27">
        <f>SUM(G12+Table145411[[#This Row],[Income]]-Table145411[[#This Row],[Debits]])</f>
        <v>1656</v>
      </c>
      <c r="H13" t="s">
        <v>99</v>
      </c>
      <c r="I13" s="35">
        <f t="shared" si="0"/>
        <v>0</v>
      </c>
      <c r="K13" s="2">
        <f>SUM(F2:F72)</f>
        <v>18045</v>
      </c>
      <c r="L13" s="37">
        <f>SUM(Table145411[Savings Balance])</f>
        <v>8680</v>
      </c>
    </row>
    <row r="14" spans="1:15" x14ac:dyDescent="0.25">
      <c r="A14" s="24">
        <f>MONTH(Table145411[[#This Row],[Date]])</f>
        <v>10</v>
      </c>
      <c r="B14" s="25">
        <v>45205</v>
      </c>
      <c r="C14" s="24" t="s">
        <v>244</v>
      </c>
      <c r="D14" s="24" t="s">
        <v>18</v>
      </c>
      <c r="E14" s="27"/>
      <c r="F14" s="27">
        <v>84</v>
      </c>
      <c r="G14" s="27">
        <f>SUM(G13+Table145411[[#This Row],[Income]]-Table145411[[#This Row],[Debits]])</f>
        <v>1572</v>
      </c>
      <c r="I14" s="38">
        <f t="shared" si="0"/>
        <v>0</v>
      </c>
      <c r="L14" t="s">
        <v>44</v>
      </c>
    </row>
    <row r="15" spans="1:15" x14ac:dyDescent="0.25">
      <c r="A15" s="26">
        <f>MONTH(Table145411[[#This Row],[Date]])</f>
        <v>10</v>
      </c>
      <c r="B15" s="25">
        <v>45205</v>
      </c>
      <c r="C15" s="26" t="s">
        <v>247</v>
      </c>
      <c r="D15" s="26" t="s">
        <v>11</v>
      </c>
      <c r="E15" s="27"/>
      <c r="F15" s="27">
        <v>12</v>
      </c>
      <c r="G15" s="27">
        <f>SUM(G14+Table145411[[#This Row],[Income]]-Table145411[[#This Row],[Debits]])</f>
        <v>1560</v>
      </c>
      <c r="H15" t="s">
        <v>190</v>
      </c>
      <c r="I15" s="35">
        <f>SUM(I2:I13)</f>
        <v>3640</v>
      </c>
    </row>
    <row r="16" spans="1:15" x14ac:dyDescent="0.25">
      <c r="A16" s="24">
        <f>MONTH(Table145411[[#This Row],[Date]])</f>
        <v>10</v>
      </c>
      <c r="B16" s="25">
        <v>45206</v>
      </c>
      <c r="C16" s="26" t="s">
        <v>247</v>
      </c>
      <c r="D16" s="26" t="s">
        <v>11</v>
      </c>
      <c r="E16" s="27"/>
      <c r="F16" s="27">
        <v>25</v>
      </c>
      <c r="G16" s="27">
        <f>SUM(G15+Table145411[[#This Row],[Income]]-Table145411[[#This Row],[Debits]])</f>
        <v>1535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MONTH(Table145411[[#This Row],[Date]])</f>
        <v>10</v>
      </c>
      <c r="B17" s="25">
        <v>45206</v>
      </c>
      <c r="C17" s="30" t="s">
        <v>244</v>
      </c>
      <c r="D17" s="28" t="s">
        <v>18</v>
      </c>
      <c r="E17" s="27"/>
      <c r="F17" s="27">
        <v>84</v>
      </c>
      <c r="G17" s="27">
        <f>SUM(G16+Table145411[[#This Row],[Income]]-Table145411[[#This Row],[Debits]])</f>
        <v>1451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MONTH(Table145411[[#This Row],[Date]])</f>
        <v>10</v>
      </c>
      <c r="B18" s="25">
        <v>45207</v>
      </c>
      <c r="C18" s="26" t="s">
        <v>248</v>
      </c>
      <c r="D18" s="26" t="s">
        <v>11</v>
      </c>
      <c r="E18" s="27"/>
      <c r="F18" s="27">
        <v>658</v>
      </c>
      <c r="G18" s="27">
        <f>SUM(G17+Table145411[[#This Row],[Income]]-Table145411[[#This Row],[Debits]])</f>
        <v>793</v>
      </c>
      <c r="I18" s="38">
        <f t="shared" si="0"/>
        <v>0</v>
      </c>
    </row>
    <row r="19" spans="1:13" x14ac:dyDescent="0.25">
      <c r="A19" s="26">
        <f>MONTH(Table145411[[#This Row],[Date]])</f>
        <v>10</v>
      </c>
      <c r="B19" s="25">
        <v>45208</v>
      </c>
      <c r="C19" s="30" t="s">
        <v>244</v>
      </c>
      <c r="D19" s="28" t="s">
        <v>18</v>
      </c>
      <c r="E19" s="27"/>
      <c r="F19" s="27">
        <v>84</v>
      </c>
      <c r="G19" s="27">
        <f>SUM(G18+Table145411[[#This Row],[Income]]-Table145411[[#This Row],[Debits]])</f>
        <v>709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MONTH(Table145411[[#This Row],[Date]])</f>
        <v>10</v>
      </c>
      <c r="B20" s="25">
        <v>45208</v>
      </c>
      <c r="C20" s="24" t="s">
        <v>80</v>
      </c>
      <c r="D20" s="24" t="s">
        <v>9</v>
      </c>
      <c r="E20" s="27"/>
      <c r="F20" s="27">
        <v>100</v>
      </c>
      <c r="G20" s="27">
        <f>SUM(G19+Table145411[[#This Row],[Income]]-Table145411[[#This Row],[Debits]])</f>
        <v>609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MONTH(Table145411[[#This Row],[Date]])</f>
        <v>10</v>
      </c>
      <c r="B21" s="25">
        <v>45208</v>
      </c>
      <c r="C21" s="26" t="s">
        <v>249</v>
      </c>
      <c r="D21" s="26" t="s">
        <v>11</v>
      </c>
      <c r="E21" s="27"/>
      <c r="F21" s="27">
        <v>107</v>
      </c>
      <c r="G21" s="27">
        <f>SUM(G20+Table145411[[#This Row],[Income]]-Table145411[[#This Row],[Debits]])</f>
        <v>502</v>
      </c>
      <c r="I21" s="35">
        <f t="shared" si="0"/>
        <v>0</v>
      </c>
    </row>
    <row r="22" spans="1:13" x14ac:dyDescent="0.25">
      <c r="A22" s="26">
        <f>MONTH(Table145411[[#This Row],[Date]])</f>
        <v>10</v>
      </c>
      <c r="B22" s="25">
        <v>45209</v>
      </c>
      <c r="C22" s="31" t="s">
        <v>242</v>
      </c>
      <c r="D22" s="26" t="s">
        <v>18</v>
      </c>
      <c r="E22" s="27"/>
      <c r="F22" s="27">
        <v>47</v>
      </c>
      <c r="G22" s="27">
        <f>SUM(G21+Table145411[[#This Row],[Income]]-Table145411[[#This Row],[Debits]])</f>
        <v>455</v>
      </c>
      <c r="I22" s="38">
        <f t="shared" si="0"/>
        <v>0</v>
      </c>
    </row>
    <row r="23" spans="1:13" x14ac:dyDescent="0.25">
      <c r="A23" s="26">
        <f>MONTH(Table145411[[#This Row],[Date]])</f>
        <v>10</v>
      </c>
      <c r="B23" s="25">
        <v>45209</v>
      </c>
      <c r="C23" s="28" t="s">
        <v>250</v>
      </c>
      <c r="D23" s="28" t="s">
        <v>11</v>
      </c>
      <c r="E23" s="27"/>
      <c r="F23" s="27">
        <v>44</v>
      </c>
      <c r="G23" s="27">
        <f>SUM(G22+Table145411[[#This Row],[Income]]-Table145411[[#This Row],[Debits]])</f>
        <v>411</v>
      </c>
      <c r="I23" s="35">
        <f t="shared" si="0"/>
        <v>0</v>
      </c>
    </row>
    <row r="24" spans="1:13" x14ac:dyDescent="0.25">
      <c r="A24" s="26">
        <f>MONTH(Table145411[[#This Row],[Date]])</f>
        <v>10</v>
      </c>
      <c r="B24" s="25">
        <v>45210</v>
      </c>
      <c r="C24" s="26" t="s">
        <v>244</v>
      </c>
      <c r="D24" s="26" t="s">
        <v>18</v>
      </c>
      <c r="E24" s="27"/>
      <c r="F24" s="27">
        <v>75</v>
      </c>
      <c r="G24" s="27">
        <f>SUM(G23+Table145411[[#This Row],[Income]]-Table145411[[#This Row],[Debits]])</f>
        <v>336</v>
      </c>
      <c r="I24" s="38">
        <f t="shared" si="0"/>
        <v>0</v>
      </c>
    </row>
    <row r="25" spans="1:13" x14ac:dyDescent="0.25">
      <c r="A25" s="26">
        <f>MONTH(Table145411[[#This Row],[Date]])</f>
        <v>10</v>
      </c>
      <c r="B25" s="25">
        <v>45210</v>
      </c>
      <c r="C25" s="26" t="s">
        <v>251</v>
      </c>
      <c r="D25" s="26" t="s">
        <v>11</v>
      </c>
      <c r="E25" s="27"/>
      <c r="F25" s="27">
        <v>202</v>
      </c>
      <c r="G25" s="27">
        <f>SUM(G24+Table145411[[#This Row],[Income]]-Table145411[[#This Row],[Debits]])</f>
        <v>134</v>
      </c>
      <c r="I25" s="35">
        <f t="shared" si="0"/>
        <v>0</v>
      </c>
      <c r="K25" s="93" t="s">
        <v>139</v>
      </c>
      <c r="L25" s="93"/>
    </row>
    <row r="26" spans="1:13" x14ac:dyDescent="0.25">
      <c r="A26" s="26">
        <f>MONTH(Table145411[[#This Row],[Date]])</f>
        <v>10</v>
      </c>
      <c r="B26" s="25">
        <v>45210</v>
      </c>
      <c r="C26" s="26" t="s">
        <v>212</v>
      </c>
      <c r="D26" s="26" t="s">
        <v>4</v>
      </c>
      <c r="E26" s="27">
        <v>750</v>
      </c>
      <c r="F26" s="27"/>
      <c r="G26" s="27">
        <f>SUM(G25+Table145411[[#This Row],[Income]]-Table145411[[#This Row],[Debits]])</f>
        <v>884</v>
      </c>
      <c r="I26" s="35">
        <f t="shared" si="0"/>
        <v>0</v>
      </c>
    </row>
    <row r="27" spans="1:13" x14ac:dyDescent="0.25">
      <c r="A27" s="26">
        <f>MONTH(Table145411[[#This Row],[Date]])</f>
        <v>10</v>
      </c>
      <c r="B27" s="25">
        <v>45208</v>
      </c>
      <c r="C27" s="26" t="s">
        <v>252</v>
      </c>
      <c r="D27" s="26" t="s">
        <v>9</v>
      </c>
      <c r="E27" s="27"/>
      <c r="F27" s="27">
        <v>560</v>
      </c>
      <c r="G27" s="27">
        <f>SUM(G26+Table145411[[#This Row],[Income]]-Table145411[[#This Row],[Debits]])</f>
        <v>324</v>
      </c>
      <c r="I27" s="35">
        <f t="shared" si="0"/>
        <v>0</v>
      </c>
    </row>
    <row r="28" spans="1:13" x14ac:dyDescent="0.25">
      <c r="A28" s="26">
        <f>MONTH(Table145411[[#This Row],[Date]])</f>
        <v>10</v>
      </c>
      <c r="B28" s="25">
        <v>45211</v>
      </c>
      <c r="C28" s="26" t="s">
        <v>253</v>
      </c>
      <c r="D28" s="26" t="s">
        <v>18</v>
      </c>
      <c r="E28" s="27"/>
      <c r="F28" s="27">
        <v>84</v>
      </c>
      <c r="G28" s="27">
        <f>SUM(G27+Table145411[[#This Row],[Income]]-Table145411[[#This Row],[Debits]])</f>
        <v>240</v>
      </c>
      <c r="I28" s="38">
        <f t="shared" si="0"/>
        <v>0</v>
      </c>
    </row>
    <row r="29" spans="1:13" x14ac:dyDescent="0.25">
      <c r="A29" s="26">
        <f>MONTH(Table145411[[#This Row],[Date]])</f>
        <v>10</v>
      </c>
      <c r="B29" s="25">
        <v>45212</v>
      </c>
      <c r="C29" s="28" t="s">
        <v>253</v>
      </c>
      <c r="D29" s="28" t="s">
        <v>18</v>
      </c>
      <c r="E29" s="27"/>
      <c r="F29" s="27">
        <v>84</v>
      </c>
      <c r="G29" s="27">
        <f>SUM(G28+Table145411[[#This Row],[Income]]-Table145411[[#This Row],[Debits]])</f>
        <v>156</v>
      </c>
      <c r="I29" s="35">
        <f t="shared" si="0"/>
        <v>0</v>
      </c>
    </row>
    <row r="30" spans="1:13" x14ac:dyDescent="0.25">
      <c r="A30" s="26">
        <f>MONTH(Table145411[[#This Row],[Date]])</f>
        <v>10</v>
      </c>
      <c r="B30" s="25">
        <v>45213</v>
      </c>
      <c r="C30" s="26" t="s">
        <v>253</v>
      </c>
      <c r="D30" s="26" t="s">
        <v>18</v>
      </c>
      <c r="E30" s="27"/>
      <c r="F30" s="27">
        <v>64</v>
      </c>
      <c r="G30" s="27">
        <f>SUM(G29+Table145411[[#This Row],[Income]]-Table145411[[#This Row],[Debits]])</f>
        <v>92</v>
      </c>
      <c r="I30" s="38">
        <f t="shared" si="0"/>
        <v>0</v>
      </c>
    </row>
    <row r="31" spans="1:13" x14ac:dyDescent="0.25">
      <c r="A31" s="26">
        <f>MONTH(Table145411[[#This Row],[Date]])</f>
        <v>10</v>
      </c>
      <c r="B31" s="74">
        <v>45213</v>
      </c>
      <c r="C31" s="75" t="s">
        <v>47</v>
      </c>
      <c r="D31" s="75" t="s">
        <v>4</v>
      </c>
      <c r="E31" s="76">
        <v>6405</v>
      </c>
      <c r="F31" s="76"/>
      <c r="G31" s="76">
        <f>SUM(G30+Table145411[[#This Row],[Income]]-Table145411[[#This Row],[Debits]])</f>
        <v>6497</v>
      </c>
      <c r="I31" s="35">
        <f t="shared" si="0"/>
        <v>0</v>
      </c>
    </row>
    <row r="32" spans="1:13" x14ac:dyDescent="0.25">
      <c r="A32" s="26">
        <f>MONTH(Table145411[[#This Row],[Date]])</f>
        <v>10</v>
      </c>
      <c r="B32" s="25">
        <v>45213</v>
      </c>
      <c r="C32" s="24" t="s">
        <v>254</v>
      </c>
      <c r="D32" s="24" t="s">
        <v>9</v>
      </c>
      <c r="E32" s="27"/>
      <c r="F32" s="27">
        <v>592</v>
      </c>
      <c r="G32" s="27">
        <f>SUM(G31+Table145411[[#This Row],[Income]]-Table145411[[#This Row],[Debits]])</f>
        <v>5905</v>
      </c>
      <c r="I32" s="38">
        <f t="shared" si="0"/>
        <v>0</v>
      </c>
    </row>
    <row r="33" spans="1:9" x14ac:dyDescent="0.25">
      <c r="A33" s="26">
        <f>MONTH(Table145411[[#This Row],[Date]])</f>
        <v>10</v>
      </c>
      <c r="B33" s="25">
        <v>45213</v>
      </c>
      <c r="C33" s="26" t="s">
        <v>173</v>
      </c>
      <c r="D33" s="26" t="s">
        <v>11</v>
      </c>
      <c r="E33" s="27"/>
      <c r="F33" s="27">
        <v>200</v>
      </c>
      <c r="G33" s="27">
        <f>SUM(G32+Table145411[[#This Row],[Income]]-Table145411[[#This Row],[Debits]])</f>
        <v>5705</v>
      </c>
      <c r="I33" s="35">
        <f t="shared" si="0"/>
        <v>0</v>
      </c>
    </row>
    <row r="34" spans="1:9" x14ac:dyDescent="0.25">
      <c r="A34" s="26">
        <f>MONTH(Table145411[[#This Row],[Date]])</f>
        <v>10</v>
      </c>
      <c r="B34" s="25">
        <v>45213</v>
      </c>
      <c r="C34" s="26" t="s">
        <v>255</v>
      </c>
      <c r="D34" s="26" t="s">
        <v>9</v>
      </c>
      <c r="E34" s="27"/>
      <c r="F34" s="27">
        <v>350</v>
      </c>
      <c r="G34" s="27">
        <f>SUM(G33+Table145411[[#This Row],[Income]]-Table145411[[#This Row],[Debits]])</f>
        <v>5355</v>
      </c>
      <c r="I34" s="38">
        <f t="shared" si="0"/>
        <v>0</v>
      </c>
    </row>
    <row r="35" spans="1:9" x14ac:dyDescent="0.25">
      <c r="A35" s="26">
        <f>MONTH(Table145411[[#This Row],[Date]])</f>
        <v>10</v>
      </c>
      <c r="B35" s="25">
        <v>45214</v>
      </c>
      <c r="C35" s="28" t="s">
        <v>256</v>
      </c>
      <c r="D35" s="28" t="s">
        <v>11</v>
      </c>
      <c r="E35" s="27"/>
      <c r="F35" s="27">
        <v>150</v>
      </c>
      <c r="G35" s="27">
        <f>SUM(G34+Table145411[[#This Row],[Income]]-Table145411[[#This Row],[Debits]])</f>
        <v>5205</v>
      </c>
      <c r="I35" s="35">
        <f t="shared" si="0"/>
        <v>0</v>
      </c>
    </row>
    <row r="36" spans="1:9" x14ac:dyDescent="0.25">
      <c r="A36" s="26">
        <f>MONTH(Table145411[[#This Row],[Date]])</f>
        <v>10</v>
      </c>
      <c r="B36" s="25">
        <v>45214</v>
      </c>
      <c r="C36" s="32" t="s">
        <v>258</v>
      </c>
      <c r="D36" s="26" t="s">
        <v>18</v>
      </c>
      <c r="E36" s="27"/>
      <c r="F36" s="27">
        <v>57</v>
      </c>
      <c r="G36" s="27">
        <f>SUM(G35+Table145411[[#This Row],[Income]]-Table145411[[#This Row],[Debits]])</f>
        <v>5148</v>
      </c>
      <c r="I36" s="38">
        <f t="shared" si="0"/>
        <v>0</v>
      </c>
    </row>
    <row r="37" spans="1:9" x14ac:dyDescent="0.25">
      <c r="A37" s="26">
        <f>MONTH(Table145411[[#This Row],[Date]])</f>
        <v>10</v>
      </c>
      <c r="B37" s="25">
        <v>45214</v>
      </c>
      <c r="C37" s="26" t="s">
        <v>259</v>
      </c>
      <c r="D37" s="26" t="s">
        <v>11</v>
      </c>
      <c r="E37" s="27"/>
      <c r="F37" s="27">
        <v>220</v>
      </c>
      <c r="G37" s="27">
        <f>SUM(G36+Table145411[[#This Row],[Income]]-Table145411[[#This Row],[Debits]])</f>
        <v>4928</v>
      </c>
      <c r="I37" s="35">
        <f t="shared" si="0"/>
        <v>0</v>
      </c>
    </row>
    <row r="38" spans="1:9" x14ac:dyDescent="0.25">
      <c r="A38" s="26">
        <f>MONTH(Table145411[[#This Row],[Date]])</f>
        <v>10</v>
      </c>
      <c r="B38" s="25">
        <v>45215</v>
      </c>
      <c r="C38" s="26" t="s">
        <v>260</v>
      </c>
      <c r="D38" s="26" t="s">
        <v>9</v>
      </c>
      <c r="E38" s="27"/>
      <c r="F38" s="27">
        <v>330</v>
      </c>
      <c r="G38" s="27">
        <f>SUM(G37+Table145411[[#This Row],[Income]]-Table145411[[#This Row],[Debits]])</f>
        <v>4598</v>
      </c>
      <c r="I38" s="38">
        <f t="shared" si="0"/>
        <v>0</v>
      </c>
    </row>
    <row r="39" spans="1:9" x14ac:dyDescent="0.25">
      <c r="A39" s="26">
        <f>MONTH(Table145411[[#This Row],[Date]])</f>
        <v>10</v>
      </c>
      <c r="B39" s="25">
        <v>45215</v>
      </c>
      <c r="C39" s="28" t="s">
        <v>261</v>
      </c>
      <c r="D39" s="28" t="s">
        <v>9</v>
      </c>
      <c r="E39" s="27"/>
      <c r="F39" s="27">
        <v>257</v>
      </c>
      <c r="G39" s="27">
        <f>SUM(G38+Table145411[[#This Row],[Income]]-Table145411[[#This Row],[Debits]])</f>
        <v>4341</v>
      </c>
      <c r="I39" s="35">
        <f t="shared" si="0"/>
        <v>0</v>
      </c>
    </row>
    <row r="40" spans="1:9" x14ac:dyDescent="0.25">
      <c r="A40" s="26">
        <f>MONTH(Table145411[[#This Row],[Date]])</f>
        <v>10</v>
      </c>
      <c r="B40" s="25">
        <v>45215</v>
      </c>
      <c r="C40" s="24" t="s">
        <v>253</v>
      </c>
      <c r="D40" s="24" t="s">
        <v>18</v>
      </c>
      <c r="E40" s="27"/>
      <c r="F40" s="27">
        <v>84</v>
      </c>
      <c r="G40" s="27">
        <f>SUM(G39+Table145411[[#This Row],[Income]]-Table145411[[#This Row],[Debits]])</f>
        <v>4257</v>
      </c>
      <c r="I40" s="38">
        <f t="shared" si="0"/>
        <v>0</v>
      </c>
    </row>
    <row r="41" spans="1:9" x14ac:dyDescent="0.25">
      <c r="A41" s="26">
        <f>MONTH(Table145411[[#This Row],[Date]])</f>
        <v>10</v>
      </c>
      <c r="B41" s="25">
        <v>45216</v>
      </c>
      <c r="C41" s="28" t="s">
        <v>253</v>
      </c>
      <c r="D41" s="26" t="s">
        <v>18</v>
      </c>
      <c r="E41" s="27"/>
      <c r="F41" s="27">
        <v>84</v>
      </c>
      <c r="G41" s="27">
        <f>SUM(G40+Table145411[[#This Row],[Income]]-Table145411[[#This Row],[Debits]])</f>
        <v>4173</v>
      </c>
      <c r="I41" s="35">
        <f t="shared" si="0"/>
        <v>0</v>
      </c>
    </row>
    <row r="42" spans="1:9" x14ac:dyDescent="0.25">
      <c r="A42" s="26">
        <f>MONTH(Table145411[[#This Row],[Date]])</f>
        <v>10</v>
      </c>
      <c r="B42" s="25">
        <v>45216</v>
      </c>
      <c r="C42" s="24" t="s">
        <v>262</v>
      </c>
      <c r="D42" s="24" t="s">
        <v>11</v>
      </c>
      <c r="E42" s="27"/>
      <c r="F42" s="27">
        <v>130</v>
      </c>
      <c r="G42" s="27">
        <f>SUM(G41+Table145411[[#This Row],[Income]]-Table145411[[#This Row],[Debits]])</f>
        <v>4043</v>
      </c>
      <c r="I42" s="38">
        <f t="shared" si="0"/>
        <v>0</v>
      </c>
    </row>
    <row r="43" spans="1:9" x14ac:dyDescent="0.25">
      <c r="A43" s="26">
        <f>MONTH(Table145411[[#This Row],[Date]])</f>
        <v>10</v>
      </c>
      <c r="B43" s="25">
        <v>45216</v>
      </c>
      <c r="C43" s="26" t="s">
        <v>263</v>
      </c>
      <c r="D43" s="26" t="s">
        <v>11</v>
      </c>
      <c r="E43" s="27"/>
      <c r="F43" s="27">
        <v>171</v>
      </c>
      <c r="G43" s="27">
        <f>SUM(G42+Table145411[[#This Row],[Income]]-Table145411[[#This Row],[Debits]])</f>
        <v>3872</v>
      </c>
      <c r="I43" s="35">
        <f t="shared" si="0"/>
        <v>0</v>
      </c>
    </row>
    <row r="44" spans="1:9" x14ac:dyDescent="0.25">
      <c r="A44" s="26">
        <f>MONTH(Table145411[[#This Row],[Date]])</f>
        <v>10</v>
      </c>
      <c r="B44" s="25">
        <v>45217</v>
      </c>
      <c r="C44" s="26" t="s">
        <v>253</v>
      </c>
      <c r="D44" s="26" t="s">
        <v>18</v>
      </c>
      <c r="E44" s="27"/>
      <c r="F44" s="27">
        <v>84</v>
      </c>
      <c r="G44" s="27">
        <f>SUM(G43+Table145411[[#This Row],[Income]]-Table145411[[#This Row],[Debits]])</f>
        <v>3788</v>
      </c>
      <c r="I44" s="38">
        <f t="shared" si="0"/>
        <v>0</v>
      </c>
    </row>
    <row r="45" spans="1:9" x14ac:dyDescent="0.25">
      <c r="A45" s="26">
        <f>MONTH(Table145411[[#This Row],[Date]])</f>
        <v>10</v>
      </c>
      <c r="B45" s="25">
        <v>45218</v>
      </c>
      <c r="C45" s="28" t="s">
        <v>253</v>
      </c>
      <c r="D45" s="26" t="s">
        <v>18</v>
      </c>
      <c r="E45" s="27"/>
      <c r="F45" s="27">
        <v>84</v>
      </c>
      <c r="G45" s="27">
        <f>SUM(G44+Table145411[[#This Row],[Income]]-Table145411[[#This Row],[Debits]])</f>
        <v>3704</v>
      </c>
      <c r="I45" s="35">
        <f t="shared" si="0"/>
        <v>0</v>
      </c>
    </row>
    <row r="46" spans="1:9" x14ac:dyDescent="0.25">
      <c r="A46" s="26">
        <f>MONTH(Table145411[[#This Row],[Date]])</f>
        <v>10</v>
      </c>
      <c r="B46" s="25">
        <v>45218</v>
      </c>
      <c r="C46" s="26" t="s">
        <v>261</v>
      </c>
      <c r="D46" s="26" t="s">
        <v>9</v>
      </c>
      <c r="E46" s="27"/>
      <c r="F46" s="27">
        <v>55</v>
      </c>
      <c r="G46" s="27">
        <f>SUM(G45+Table145411[[#This Row],[Income]]-Table145411[[#This Row],[Debits]])</f>
        <v>3649</v>
      </c>
      <c r="I46" s="38">
        <f t="shared" si="0"/>
        <v>0</v>
      </c>
    </row>
    <row r="47" spans="1:9" x14ac:dyDescent="0.25">
      <c r="A47" s="26">
        <f>MONTH(Table145411[[#This Row],[Date]])</f>
        <v>10</v>
      </c>
      <c r="B47" s="25">
        <v>45218</v>
      </c>
      <c r="C47" s="26" t="s">
        <v>264</v>
      </c>
      <c r="D47" s="26" t="s">
        <v>9</v>
      </c>
      <c r="E47" s="27"/>
      <c r="F47" s="27">
        <v>75</v>
      </c>
      <c r="G47" s="27">
        <f>SUM(G46+Table145411[[#This Row],[Income]]-Table145411[[#This Row],[Debits]])</f>
        <v>3574</v>
      </c>
      <c r="I47" s="35">
        <f t="shared" si="0"/>
        <v>0</v>
      </c>
    </row>
    <row r="48" spans="1:9" x14ac:dyDescent="0.25">
      <c r="A48" s="26">
        <f>MONTH(Table145411[[#This Row],[Date]])</f>
        <v>10</v>
      </c>
      <c r="B48" s="25">
        <v>45218</v>
      </c>
      <c r="C48" s="26" t="s">
        <v>80</v>
      </c>
      <c r="D48" s="26" t="s">
        <v>11</v>
      </c>
      <c r="E48" s="27"/>
      <c r="F48" s="27">
        <v>200</v>
      </c>
      <c r="G48" s="27">
        <f>SUM(G47+Table145411[[#This Row],[Income]]-Table145411[[#This Row],[Debits]])</f>
        <v>3374</v>
      </c>
      <c r="I48" s="38">
        <f t="shared" si="0"/>
        <v>0</v>
      </c>
    </row>
    <row r="49" spans="1:9" ht="15.75" thickBot="1" x14ac:dyDescent="0.3">
      <c r="A49" s="26">
        <f>MONTH(Table145411[[#This Row],[Date]])</f>
        <v>10</v>
      </c>
      <c r="B49" s="25">
        <v>45219</v>
      </c>
      <c r="C49" s="28" t="s">
        <v>253</v>
      </c>
      <c r="D49" s="26" t="s">
        <v>18</v>
      </c>
      <c r="E49" s="27"/>
      <c r="F49" s="27">
        <v>84</v>
      </c>
      <c r="G49" s="27">
        <f>SUM(G48+Table145411[[#This Row],[Income]]-Table145411[[#This Row],[Debits]])</f>
        <v>3290</v>
      </c>
      <c r="I49" s="39">
        <f>SUM(K56)</f>
        <v>0</v>
      </c>
    </row>
    <row r="50" spans="1:9" x14ac:dyDescent="0.25">
      <c r="A50" s="26">
        <f>MONTH(Table145411[[#This Row],[Date]])</f>
        <v>10</v>
      </c>
      <c r="B50" s="25">
        <v>45219</v>
      </c>
      <c r="C50" s="26" t="s">
        <v>265</v>
      </c>
      <c r="D50" s="26" t="s">
        <v>9</v>
      </c>
      <c r="E50" s="27"/>
      <c r="F50" s="27">
        <v>30</v>
      </c>
      <c r="G50" s="27">
        <f>SUM(G49+Table145411[[#This Row],[Income]]-Table145411[[#This Row],[Debits]])</f>
        <v>3260</v>
      </c>
      <c r="H50" s="27"/>
      <c r="I50" s="73">
        <f t="shared" ref="I50:I73" si="1">SUM(K57)</f>
        <v>0</v>
      </c>
    </row>
    <row r="51" spans="1:9" x14ac:dyDescent="0.25">
      <c r="A51" s="26">
        <f>MONTH(Table145411[[#This Row],[Date]])</f>
        <v>10</v>
      </c>
      <c r="B51" s="25">
        <v>45220</v>
      </c>
      <c r="C51" s="28" t="s">
        <v>253</v>
      </c>
      <c r="D51" s="26" t="s">
        <v>18</v>
      </c>
      <c r="E51" s="27"/>
      <c r="F51" s="27">
        <v>84</v>
      </c>
      <c r="G51" s="27">
        <f>SUM(G50+Table145411[[#This Row],[Income]]-Table145411[[#This Row],[Debits]])</f>
        <v>3176</v>
      </c>
      <c r="H51" s="27"/>
      <c r="I51" s="35">
        <f t="shared" si="1"/>
        <v>0</v>
      </c>
    </row>
    <row r="52" spans="1:9" x14ac:dyDescent="0.25">
      <c r="A52" s="26">
        <f>MONTH(Table145411[[#This Row],[Date]])</f>
        <v>10</v>
      </c>
      <c r="B52" s="25">
        <v>45220</v>
      </c>
      <c r="C52" s="26" t="s">
        <v>266</v>
      </c>
      <c r="D52" s="26" t="s">
        <v>11</v>
      </c>
      <c r="E52" s="27"/>
      <c r="F52" s="27">
        <v>100</v>
      </c>
      <c r="G52" s="27">
        <f>SUM(G51+Table145411[[#This Row],[Income]]-Table145411[[#This Row],[Debits]])</f>
        <v>3076</v>
      </c>
      <c r="H52" s="27"/>
      <c r="I52" s="73">
        <f t="shared" si="1"/>
        <v>0</v>
      </c>
    </row>
    <row r="53" spans="1:9" x14ac:dyDescent="0.25">
      <c r="A53" s="26">
        <f>MONTH(Table145411[[#This Row],[Date]])</f>
        <v>10</v>
      </c>
      <c r="B53" s="25">
        <v>45221</v>
      </c>
      <c r="C53" s="26" t="s">
        <v>267</v>
      </c>
      <c r="D53" s="26" t="s">
        <v>11</v>
      </c>
      <c r="E53" s="27"/>
      <c r="F53" s="27">
        <v>50</v>
      </c>
      <c r="G53" s="27">
        <f>SUM(G52+Table145411[[#This Row],[Income]]-Table145411[[#This Row],[Debits]])</f>
        <v>3026</v>
      </c>
      <c r="H53" s="27"/>
      <c r="I53" s="35">
        <f t="shared" si="1"/>
        <v>0</v>
      </c>
    </row>
    <row r="54" spans="1:9" x14ac:dyDescent="0.25">
      <c r="A54" s="26">
        <f>MONTH(Table145411[[#This Row],[Date]])</f>
        <v>10</v>
      </c>
      <c r="B54" s="25">
        <v>45222</v>
      </c>
      <c r="C54" s="24" t="s">
        <v>253</v>
      </c>
      <c r="D54" s="24" t="s">
        <v>18</v>
      </c>
      <c r="E54" s="27"/>
      <c r="F54" s="27">
        <v>84</v>
      </c>
      <c r="G54" s="27">
        <f>SUM(G53+Table145411[[#This Row],[Income]]-Table145411[[#This Row],[Debits]])</f>
        <v>2942</v>
      </c>
      <c r="H54" s="27"/>
      <c r="I54" s="73">
        <f t="shared" si="1"/>
        <v>0</v>
      </c>
    </row>
    <row r="55" spans="1:9" x14ac:dyDescent="0.25">
      <c r="A55" s="26">
        <f>MONTH(Table145411[[#This Row],[Date]])</f>
        <v>10</v>
      </c>
      <c r="B55" s="25">
        <v>45223</v>
      </c>
      <c r="C55" s="28" t="s">
        <v>253</v>
      </c>
      <c r="D55" s="26" t="s">
        <v>18</v>
      </c>
      <c r="E55" s="27"/>
      <c r="F55" s="27">
        <v>29</v>
      </c>
      <c r="G55" s="27">
        <f>SUM(G54+Table145411[[#This Row],[Income]]-Table145411[[#This Row],[Debits]])</f>
        <v>2913</v>
      </c>
      <c r="H55" s="27"/>
      <c r="I55" s="35"/>
    </row>
    <row r="56" spans="1:9" x14ac:dyDescent="0.25">
      <c r="A56" s="26">
        <f>MONTH(Table145411[[#This Row],[Date]])</f>
        <v>10</v>
      </c>
      <c r="B56" s="25">
        <v>45224</v>
      </c>
      <c r="C56" s="24" t="s">
        <v>253</v>
      </c>
      <c r="D56" s="24" t="s">
        <v>18</v>
      </c>
      <c r="E56" s="27"/>
      <c r="F56" s="27">
        <v>84</v>
      </c>
      <c r="G56" s="27">
        <f>SUM(G55+Table145411[[#This Row],[Income]]-Table145411[[#This Row],[Debits]])</f>
        <v>2829</v>
      </c>
      <c r="H56" s="27"/>
      <c r="I56" s="73">
        <f t="shared" si="1"/>
        <v>0</v>
      </c>
    </row>
    <row r="57" spans="1:9" x14ac:dyDescent="0.25">
      <c r="A57" s="26">
        <f>MONTH(Table145411[[#This Row],[Date]])</f>
        <v>10</v>
      </c>
      <c r="B57" s="25">
        <v>45225</v>
      </c>
      <c r="C57" s="28" t="s">
        <v>253</v>
      </c>
      <c r="D57" s="26" t="s">
        <v>18</v>
      </c>
      <c r="E57" s="27"/>
      <c r="F57" s="27">
        <v>84</v>
      </c>
      <c r="G57" s="27">
        <f>SUM(G56+Table145411[[#This Row],[Income]]-Table145411[[#This Row],[Debits]])</f>
        <v>2745</v>
      </c>
      <c r="H57" s="27"/>
      <c r="I57" s="35">
        <f t="shared" si="1"/>
        <v>0</v>
      </c>
    </row>
    <row r="58" spans="1:9" x14ac:dyDescent="0.25">
      <c r="A58" s="26">
        <f>MONTH(Table145411[[#This Row],[Date]])</f>
        <v>10</v>
      </c>
      <c r="B58" s="25">
        <v>45225</v>
      </c>
      <c r="C58" s="26" t="s">
        <v>173</v>
      </c>
      <c r="D58" s="26" t="s">
        <v>11</v>
      </c>
      <c r="E58" s="27"/>
      <c r="F58" s="27">
        <v>168</v>
      </c>
      <c r="G58" s="27">
        <f>SUM(G57+Table145411[[#This Row],[Income]]-Table145411[[#This Row],[Debits]])</f>
        <v>2577</v>
      </c>
      <c r="H58" s="27"/>
      <c r="I58" s="73">
        <f t="shared" si="1"/>
        <v>0</v>
      </c>
    </row>
    <row r="59" spans="1:9" x14ac:dyDescent="0.25">
      <c r="A59" s="26">
        <f>MONTH(Table145411[[#This Row],[Date]])</f>
        <v>10</v>
      </c>
      <c r="B59" s="25">
        <v>45226</v>
      </c>
      <c r="C59" s="28" t="s">
        <v>253</v>
      </c>
      <c r="D59" s="26" t="s">
        <v>18</v>
      </c>
      <c r="E59" s="27"/>
      <c r="F59" s="27">
        <v>84</v>
      </c>
      <c r="G59" s="27">
        <f>SUM(G58+Table145411[[#This Row],[Income]]-Table145411[[#This Row],[Debits]])</f>
        <v>2493</v>
      </c>
      <c r="H59" s="27"/>
      <c r="I59" s="35">
        <f t="shared" si="1"/>
        <v>0</v>
      </c>
    </row>
    <row r="60" spans="1:9" x14ac:dyDescent="0.25">
      <c r="A60" s="26">
        <f>MONTH(Table145411[[#This Row],[Date]])</f>
        <v>10</v>
      </c>
      <c r="B60" s="74">
        <v>45227</v>
      </c>
      <c r="C60" s="75" t="s">
        <v>47</v>
      </c>
      <c r="D60" s="75" t="s">
        <v>4</v>
      </c>
      <c r="E60" s="76">
        <v>7000</v>
      </c>
      <c r="F60" s="76"/>
      <c r="G60" s="76">
        <f>SUM(G59+Table145411[[#This Row],[Income]]-Table145411[[#This Row],[Debits]])</f>
        <v>9493</v>
      </c>
      <c r="H60" s="27"/>
      <c r="I60" s="73">
        <f t="shared" si="1"/>
        <v>0</v>
      </c>
    </row>
    <row r="61" spans="1:9" x14ac:dyDescent="0.25">
      <c r="A61" s="26">
        <f>MONTH(Table145411[[#This Row],[Date]])</f>
        <v>10</v>
      </c>
      <c r="B61" s="25">
        <v>45227</v>
      </c>
      <c r="C61" s="26" t="s">
        <v>173</v>
      </c>
      <c r="D61" s="26" t="s">
        <v>11</v>
      </c>
      <c r="E61" s="27"/>
      <c r="F61" s="27">
        <v>600</v>
      </c>
      <c r="G61" s="27">
        <f>SUM(G60+Table145411[[#This Row],[Income]]-Table145411[[#This Row],[Debits]])</f>
        <v>8893</v>
      </c>
      <c r="H61" s="27"/>
      <c r="I61" s="35">
        <f t="shared" si="1"/>
        <v>0</v>
      </c>
    </row>
    <row r="62" spans="1:9" x14ac:dyDescent="0.25">
      <c r="A62" s="26">
        <f>MONTH(Table145411[[#This Row],[Date]])</f>
        <v>10</v>
      </c>
      <c r="B62" s="25">
        <v>45228</v>
      </c>
      <c r="C62" s="26" t="s">
        <v>268</v>
      </c>
      <c r="D62" s="26" t="s">
        <v>11</v>
      </c>
      <c r="E62" s="27"/>
      <c r="F62" s="27">
        <v>1250</v>
      </c>
      <c r="G62" s="27">
        <f>SUM(G61+Table145411[[#This Row],[Income]]-Table145411[[#This Row],[Debits]])</f>
        <v>7643</v>
      </c>
      <c r="H62" s="27"/>
      <c r="I62" s="73">
        <f t="shared" si="1"/>
        <v>0</v>
      </c>
    </row>
    <row r="63" spans="1:9" x14ac:dyDescent="0.25">
      <c r="A63" s="26">
        <f>MONTH(Table145411[[#This Row],[Date]])</f>
        <v>10</v>
      </c>
      <c r="B63" s="77">
        <v>45228</v>
      </c>
      <c r="C63" s="78" t="s">
        <v>35</v>
      </c>
      <c r="D63" s="78" t="s">
        <v>21</v>
      </c>
      <c r="E63" s="79"/>
      <c r="F63" s="79">
        <v>2500</v>
      </c>
      <c r="G63" s="79">
        <f>SUM(G62+Table145411[[#This Row],[Income]]-Table145411[[#This Row],[Debits]])</f>
        <v>5143</v>
      </c>
      <c r="H63" s="27"/>
      <c r="I63" s="35">
        <f t="shared" si="1"/>
        <v>0</v>
      </c>
    </row>
    <row r="64" spans="1:9" x14ac:dyDescent="0.25">
      <c r="A64" s="26">
        <f>MONTH(Table145411[[#This Row],[Date]])</f>
        <v>10</v>
      </c>
      <c r="B64" s="25">
        <v>45228</v>
      </c>
      <c r="C64" s="26" t="s">
        <v>257</v>
      </c>
      <c r="D64" s="26" t="s">
        <v>18</v>
      </c>
      <c r="E64" s="27"/>
      <c r="F64" s="27">
        <v>50</v>
      </c>
      <c r="G64" s="27">
        <f>SUM(G63+Table145411[[#This Row],[Income]]-Table145411[[#This Row],[Debits]])</f>
        <v>5093</v>
      </c>
      <c r="H64" s="27"/>
      <c r="I64" s="73">
        <f t="shared" si="1"/>
        <v>0</v>
      </c>
    </row>
    <row r="65" spans="1:11" x14ac:dyDescent="0.25">
      <c r="A65" s="26">
        <f>MONTH(Table145411[[#This Row],[Date]])</f>
        <v>10</v>
      </c>
      <c r="B65" s="25">
        <v>45229</v>
      </c>
      <c r="C65" s="26" t="s">
        <v>269</v>
      </c>
      <c r="D65" s="26" t="s">
        <v>18</v>
      </c>
      <c r="E65" s="27"/>
      <c r="F65" s="27">
        <v>72</v>
      </c>
      <c r="G65" s="27">
        <f>SUM(G64+Table145411[[#This Row],[Income]]-Table145411[[#This Row],[Debits]])</f>
        <v>5021</v>
      </c>
      <c r="H65" s="27"/>
      <c r="I65" s="35">
        <f t="shared" si="1"/>
        <v>1400</v>
      </c>
    </row>
    <row r="66" spans="1:11" x14ac:dyDescent="0.25">
      <c r="A66" s="26">
        <f>MONTH(Table145411[[#This Row],[Date]])</f>
        <v>10</v>
      </c>
      <c r="B66" s="25">
        <v>45229</v>
      </c>
      <c r="C66" s="26" t="s">
        <v>270</v>
      </c>
      <c r="D66" s="26" t="s">
        <v>9</v>
      </c>
      <c r="E66" s="27"/>
      <c r="F66" s="27">
        <v>3000</v>
      </c>
      <c r="G66" s="27">
        <f>SUM(G65+Table145411[[#This Row],[Income]]-Table145411[[#This Row],[Debits]])</f>
        <v>2021</v>
      </c>
      <c r="H66" s="27"/>
      <c r="I66" s="73">
        <f t="shared" si="1"/>
        <v>0</v>
      </c>
    </row>
    <row r="67" spans="1:11" x14ac:dyDescent="0.25">
      <c r="A67" s="26">
        <f>MONTH(Table145411[[#This Row],[Date]])</f>
        <v>10</v>
      </c>
      <c r="B67" s="25">
        <v>45230</v>
      </c>
      <c r="C67" s="26" t="s">
        <v>271</v>
      </c>
      <c r="D67" s="26" t="s">
        <v>9</v>
      </c>
      <c r="E67" s="27"/>
      <c r="F67" s="27">
        <v>100</v>
      </c>
      <c r="G67" s="27">
        <f>SUM(G66+Table145411[[#This Row],[Income]]-Table145411[[#This Row],[Debits]])</f>
        <v>1921</v>
      </c>
      <c r="H67" s="27"/>
      <c r="I67" s="35">
        <f t="shared" si="1"/>
        <v>0</v>
      </c>
    </row>
    <row r="68" spans="1:11" x14ac:dyDescent="0.25">
      <c r="A68" s="26">
        <f>MONTH(Table145411[[#This Row],[Date]])</f>
        <v>1</v>
      </c>
      <c r="B68" s="25"/>
      <c r="C68" s="26"/>
      <c r="D68" s="26"/>
      <c r="E68" s="27"/>
      <c r="F68" s="27"/>
      <c r="G68" s="27">
        <f>SUM(G67+Table145411[[#This Row],[Income]]-Table145411[[#This Row],[Debits]])</f>
        <v>1921</v>
      </c>
      <c r="H68" s="27"/>
      <c r="I68" s="73">
        <f t="shared" si="1"/>
        <v>0</v>
      </c>
    </row>
    <row r="69" spans="1:11" x14ac:dyDescent="0.25">
      <c r="A69" s="26">
        <f>MONTH(Table145411[[#This Row],[Date]])</f>
        <v>1</v>
      </c>
      <c r="B69" s="25"/>
      <c r="C69" s="26"/>
      <c r="D69" s="26"/>
      <c r="E69" s="27"/>
      <c r="F69" s="27"/>
      <c r="G69" s="27">
        <f>SUM(G68+Table145411[[#This Row],[Income]]-Table145411[[#This Row],[Debits]])</f>
        <v>1921</v>
      </c>
      <c r="H69" s="27"/>
      <c r="I69" s="35">
        <f t="shared" si="1"/>
        <v>0</v>
      </c>
    </row>
    <row r="70" spans="1:11" x14ac:dyDescent="0.25">
      <c r="A70" s="26">
        <f>MONTH(Table145411[[#This Row],[Date]])</f>
        <v>1</v>
      </c>
      <c r="B70" s="25"/>
      <c r="C70" s="26"/>
      <c r="D70" s="26"/>
      <c r="E70" s="27"/>
      <c r="F70" s="27"/>
      <c r="G70" s="27">
        <f>SUM(G69+Table145411[[#This Row],[Income]]-Table145411[[#This Row],[Debits]])</f>
        <v>1921</v>
      </c>
      <c r="H70" s="27"/>
      <c r="I70" s="73">
        <f t="shared" si="1"/>
        <v>0</v>
      </c>
    </row>
    <row r="71" spans="1:11" x14ac:dyDescent="0.25">
      <c r="A71" s="26">
        <f>MONTH(Table145411[[#This Row],[Date]])</f>
        <v>1</v>
      </c>
      <c r="B71" s="25"/>
      <c r="C71" s="26"/>
      <c r="D71" s="26"/>
      <c r="E71" s="27"/>
      <c r="F71" s="27"/>
      <c r="G71" s="27">
        <f>SUM(G70+Table145411[[#This Row],[Income]]-Table145411[[#This Row],[Debits]])</f>
        <v>1921</v>
      </c>
      <c r="H71" s="27"/>
      <c r="I71" s="35">
        <f t="shared" si="1"/>
        <v>0</v>
      </c>
    </row>
    <row r="72" spans="1:11" x14ac:dyDescent="0.25">
      <c r="A72" s="26">
        <f>MONTH(Table145411[[#This Row],[Date]])</f>
        <v>1</v>
      </c>
      <c r="B72" s="25"/>
      <c r="C72" s="26"/>
      <c r="D72" s="26"/>
      <c r="E72" s="27"/>
      <c r="F72" s="27"/>
      <c r="G72" s="27">
        <f>SUM(G71+Table145411[[#This Row],[Income]]-Table145411[[#This Row],[Debits]])</f>
        <v>1921</v>
      </c>
      <c r="H72" s="27"/>
      <c r="I72" s="73">
        <f t="shared" si="1"/>
        <v>0</v>
      </c>
      <c r="K72">
        <f>SUM(500+900)</f>
        <v>1400</v>
      </c>
    </row>
    <row r="73" spans="1:11" x14ac:dyDescent="0.25">
      <c r="A73" s="26">
        <f>MONTH(Table145411[[#This Row],[Date]])</f>
        <v>1</v>
      </c>
      <c r="B73" s="25"/>
      <c r="C73" s="26"/>
      <c r="D73" s="26"/>
      <c r="E73" s="27"/>
      <c r="F73" s="27"/>
      <c r="G73" s="27">
        <f>SUM(G72+Table145411[[#This Row],[Income]]-Table145411[[#This Row],[Debits]])</f>
        <v>1921</v>
      </c>
      <c r="H73" s="27"/>
      <c r="I73" s="35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{D4B377A5-3B6D-4E90-8328-9C7F031CB748}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{5E774355-0BF0-4996-9F50-E56D8E1FBD89}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{AC92ACE3-731A-4BDD-8390-FBF73B7FA88F}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{24CAF2D1-0DEB-425D-A449-35A36B8650A0}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{BC004CB2-5ABF-42F9-B039-D149FBAB8E20}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{D4F9283B-0D39-4AF2-9E12-02EB669146C3}</x14:id>
        </ext>
      </extLst>
    </cfRule>
  </conditionalFormatting>
  <dataValidations count="1">
    <dataValidation type="list" allowBlank="1" showInputMessage="1" showErrorMessage="1" sqref="D1:D1048576" xr:uid="{49EF6F83-60CA-48AE-BD54-8739956B6B39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377A5-3B6D-4E90-8328-9C7F031CB74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774355-0BF0-4996-9F50-E56D8E1FBD8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C92ACE3-731A-4BDD-8390-FBF73B7FA88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4CAF2D1-0DEB-425D-A449-35A36B8650A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C004CB2-5ABF-42F9-B039-D149FBAB8E2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D4F9283B-0D39-4AF2-9E12-02EB66914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FA6-8490-4250-8263-A6E8EB3FD3C1}">
  <sheetPr>
    <tabColor rgb="FF00B0F0"/>
  </sheetPr>
  <dimension ref="A1:O73"/>
  <sheetViews>
    <sheetView topLeftCell="C1" workbookViewId="0">
      <selection activeCell="E64" sqref="E64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285156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MONTH(Table145410[[#This Row],[Date]])</f>
        <v>9</v>
      </c>
      <c r="B2" s="25">
        <v>45170</v>
      </c>
      <c r="C2" s="26" t="s">
        <v>6</v>
      </c>
      <c r="D2" s="72" t="s">
        <v>84</v>
      </c>
      <c r="E2" s="27">
        <v>3860</v>
      </c>
      <c r="F2" s="27"/>
      <c r="G2" s="27">
        <v>3860</v>
      </c>
      <c r="H2" t="s">
        <v>88</v>
      </c>
      <c r="I2" s="34">
        <v>0</v>
      </c>
    </row>
    <row r="3" spans="1:15" x14ac:dyDescent="0.25">
      <c r="A3" s="28">
        <f>MONTH(Table145410[[#This Row],[Date]])</f>
        <v>9</v>
      </c>
      <c r="B3" s="25">
        <v>45170</v>
      </c>
      <c r="C3" s="28" t="s">
        <v>200</v>
      </c>
      <c r="D3" s="28" t="s">
        <v>11</v>
      </c>
      <c r="E3" s="27"/>
      <c r="F3" s="27">
        <v>159</v>
      </c>
      <c r="G3" s="27">
        <f>SUM(G2+Table145410[[#This Row],[Income]]-Table145410[[#This Row],[Debits]])</f>
        <v>3701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MONTH(Table145410[[#This Row],[Date]])</f>
        <v>9</v>
      </c>
      <c r="B4" s="25">
        <v>45170</v>
      </c>
      <c r="C4" s="26" t="s">
        <v>201</v>
      </c>
      <c r="D4" s="26" t="s">
        <v>9</v>
      </c>
      <c r="E4" s="27"/>
      <c r="F4" s="29">
        <v>1100</v>
      </c>
      <c r="G4" s="27">
        <f>SUM(G3+Table145410[[#This Row],[Income]]-Table145410[[#This Row],[Debits]])</f>
        <v>2601</v>
      </c>
      <c r="H4" t="s">
        <v>90</v>
      </c>
      <c r="I4" s="57">
        <v>1500</v>
      </c>
      <c r="J4" s="5"/>
      <c r="K4">
        <v>9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MONTH(Table145410[[#This Row],[Date]])</f>
        <v>9</v>
      </c>
      <c r="B5" s="25">
        <v>45170</v>
      </c>
      <c r="C5" s="28" t="s">
        <v>202</v>
      </c>
      <c r="D5" s="28" t="s">
        <v>18</v>
      </c>
      <c r="E5" s="27"/>
      <c r="F5" s="27">
        <v>106</v>
      </c>
      <c r="G5" s="27">
        <f>SUM(G4+Table145410[[#This Row],[Income]]-Table145410[[#This Row],[Debits]])</f>
        <v>2495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SUMIFS(Table145410[[#All],[Income]],Table145410[[#All],[Month]],K4,Table145410[[#All],[Category]],K5)</f>
        <v>9790</v>
      </c>
      <c r="M5">
        <v>10000</v>
      </c>
      <c r="N5">
        <v>4000</v>
      </c>
      <c r="O5" s="5"/>
    </row>
    <row r="6" spans="1:15" x14ac:dyDescent="0.25">
      <c r="A6" s="24">
        <f>MONTH(Table145410[[#This Row],[Date]])</f>
        <v>9</v>
      </c>
      <c r="B6" s="25">
        <v>45170</v>
      </c>
      <c r="C6" s="26" t="s">
        <v>203</v>
      </c>
      <c r="D6" s="26" t="s">
        <v>9</v>
      </c>
      <c r="E6" s="27"/>
      <c r="F6" s="27">
        <v>90</v>
      </c>
      <c r="G6" s="27">
        <f>SUM(G5+Table145410[[#This Row],[Income]]-Table145410[[#This Row],[Debits]])</f>
        <v>2405</v>
      </c>
      <c r="H6" t="s">
        <v>92</v>
      </c>
      <c r="I6" s="57">
        <v>1000</v>
      </c>
      <c r="J6" s="5"/>
      <c r="K6" t="s">
        <v>9</v>
      </c>
      <c r="L6">
        <f>SUMIFS(Table145410[[#All],[Debits]],Table145410[[#All],[Month]],K4, Table145410[[#All],[Category]],K6)</f>
        <v>3250</v>
      </c>
      <c r="M6">
        <v>800</v>
      </c>
      <c r="O6" s="5"/>
    </row>
    <row r="7" spans="1:15" x14ac:dyDescent="0.25">
      <c r="A7" s="28">
        <f>MONTH(Table145410[[#This Row],[Date]])</f>
        <v>9</v>
      </c>
      <c r="B7" s="25">
        <v>45170</v>
      </c>
      <c r="C7" s="26" t="s">
        <v>172</v>
      </c>
      <c r="D7" s="26" t="s">
        <v>11</v>
      </c>
      <c r="E7" s="27"/>
      <c r="F7" s="27">
        <v>95</v>
      </c>
      <c r="G7" s="27">
        <f>SUM(G6+Table145410[[#This Row],[Income]]-Table145410[[#This Row],[Debits]])</f>
        <v>2310</v>
      </c>
      <c r="H7" t="s">
        <v>93</v>
      </c>
      <c r="I7" s="58">
        <v>500</v>
      </c>
      <c r="J7" s="5"/>
      <c r="K7" t="s">
        <v>18</v>
      </c>
      <c r="L7">
        <f>SUMIFS(Table145410[[#All],[Debits]],Table145410[[#All],[Month]],K4, Table145410[[#All],[Category]],K7)</f>
        <v>2106</v>
      </c>
      <c r="M7">
        <v>800</v>
      </c>
      <c r="O7" s="5"/>
    </row>
    <row r="8" spans="1:15" ht="30" x14ac:dyDescent="0.25">
      <c r="A8" s="24">
        <f>MONTH(Table145410[[#This Row],[Date]])</f>
        <v>9</v>
      </c>
      <c r="B8" s="25">
        <v>45170</v>
      </c>
      <c r="C8" s="26" t="s">
        <v>204</v>
      </c>
      <c r="D8" s="71" t="s">
        <v>18</v>
      </c>
      <c r="E8" s="27"/>
      <c r="F8" s="27">
        <v>106</v>
      </c>
      <c r="G8" s="27">
        <f>SUM(G7+Table145410[[#This Row],[Income]]-Table145410[[#This Row],[Debits]])</f>
        <v>2204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SUMIFS(Table145410[[#All],[Debits]],Table145410[[#All],[Month]],K4, Table145410[[#All],[Category]],K8)</f>
        <v>2122</v>
      </c>
      <c r="M8">
        <v>800</v>
      </c>
      <c r="O8" s="5"/>
    </row>
    <row r="9" spans="1:15" x14ac:dyDescent="0.25">
      <c r="A9" s="28">
        <f>MONTH(Table145410[[#This Row],[Date]])</f>
        <v>9</v>
      </c>
      <c r="B9" s="25">
        <v>45173</v>
      </c>
      <c r="C9" s="28" t="s">
        <v>206</v>
      </c>
      <c r="D9" s="28" t="s">
        <v>11</v>
      </c>
      <c r="E9" s="27"/>
      <c r="F9" s="27">
        <v>150</v>
      </c>
      <c r="G9" s="27">
        <f>SUM(G8+Table145410[[#This Row],[Income]]-Table145410[[#This Row],[Debits]])</f>
        <v>2054</v>
      </c>
      <c r="H9" t="s">
        <v>95</v>
      </c>
      <c r="I9" s="35"/>
      <c r="J9" s="5"/>
      <c r="K9" t="s">
        <v>21</v>
      </c>
      <c r="L9">
        <f>SUMIFS(Table145410[[#All],[Debits]],Table145410[[#All],[Month]],K4, Table145410[[#All],[Category]],K9)</f>
        <v>361</v>
      </c>
      <c r="M9">
        <v>800</v>
      </c>
      <c r="O9" s="5"/>
    </row>
    <row r="10" spans="1:15" x14ac:dyDescent="0.25">
      <c r="A10" s="24">
        <f>MONTH(Table145410[[#This Row],[Date]])</f>
        <v>9</v>
      </c>
      <c r="B10" s="25">
        <v>45173</v>
      </c>
      <c r="C10" s="26" t="s">
        <v>207</v>
      </c>
      <c r="D10" s="26" t="s">
        <v>18</v>
      </c>
      <c r="E10" s="27"/>
      <c r="F10" s="27">
        <v>46</v>
      </c>
      <c r="G10" s="27">
        <f>SUM(G9+Table145410[[#This Row],[Income]]-Table145410[[#This Row],[Debits]])</f>
        <v>2008</v>
      </c>
      <c r="H10" t="s">
        <v>96</v>
      </c>
      <c r="I10" s="34">
        <f t="shared" si="1"/>
        <v>0</v>
      </c>
      <c r="J10" s="5"/>
      <c r="K10" t="s">
        <v>84</v>
      </c>
      <c r="L10">
        <f>SUMIFS(Table145410[[#All],[Income]],Table145410[[#All],[Month]],K4,Table145410[[#All],[Category]],K10)</f>
        <v>3860</v>
      </c>
      <c r="M10">
        <v>10000</v>
      </c>
      <c r="N10">
        <v>1000</v>
      </c>
      <c r="O10" s="5"/>
    </row>
    <row r="11" spans="1:15" x14ac:dyDescent="0.25">
      <c r="A11" s="28">
        <f>MONTH(Table145410[[#This Row],[Date]])</f>
        <v>9</v>
      </c>
      <c r="B11" s="25">
        <v>45173</v>
      </c>
      <c r="C11" s="26" t="s">
        <v>208</v>
      </c>
      <c r="D11" s="26" t="s">
        <v>11</v>
      </c>
      <c r="E11" s="27"/>
      <c r="F11" s="27">
        <v>60</v>
      </c>
      <c r="G11" s="27">
        <f>SUM(G10+Table145410[[#This Row],[Income]]-Table145410[[#This Row],[Debits]])</f>
        <v>1948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MONTH(Table145410[[#This Row],[Date]])</f>
        <v>9</v>
      </c>
      <c r="B12" s="25">
        <v>45174</v>
      </c>
      <c r="C12" s="24" t="s">
        <v>209</v>
      </c>
      <c r="D12" s="24" t="s">
        <v>4</v>
      </c>
      <c r="E12" s="27">
        <v>700</v>
      </c>
      <c r="F12" s="27"/>
      <c r="G12" s="27">
        <f>SUM(G11+Table145410[[#This Row],[Income]]-Table145410[[#This Row],[Debits]])</f>
        <v>2648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MONTH(Table145410[[#This Row],[Date]])</f>
        <v>9</v>
      </c>
      <c r="B13" s="25">
        <v>45174</v>
      </c>
      <c r="C13" s="26" t="s">
        <v>205</v>
      </c>
      <c r="D13" s="26" t="s">
        <v>9</v>
      </c>
      <c r="E13" s="27"/>
      <c r="F13" s="27">
        <v>250</v>
      </c>
      <c r="G13" s="27">
        <f>SUM(G12+Table145410[[#This Row],[Income]]-Table145410[[#This Row],[Debits]])</f>
        <v>2398</v>
      </c>
      <c r="H13" t="s">
        <v>99</v>
      </c>
      <c r="I13" s="35">
        <f t="shared" si="1"/>
        <v>0</v>
      </c>
      <c r="K13" s="2">
        <f>SUM(F2:F42)</f>
        <v>5765</v>
      </c>
      <c r="L13" s="37">
        <v>3000</v>
      </c>
    </row>
    <row r="14" spans="1:15" x14ac:dyDescent="0.25">
      <c r="A14" s="24">
        <f>MONTH(Table145410[[#This Row],[Date]])</f>
        <v>9</v>
      </c>
      <c r="B14" s="25">
        <v>45174</v>
      </c>
      <c r="C14" s="24" t="s">
        <v>210</v>
      </c>
      <c r="D14" s="24" t="s">
        <v>11</v>
      </c>
      <c r="E14" s="27"/>
      <c r="F14" s="27">
        <v>130</v>
      </c>
      <c r="G14" s="27">
        <f>SUM(G13+Table145410[[#This Row],[Income]]-Table145410[[#This Row],[Debits]])</f>
        <v>2268</v>
      </c>
      <c r="I14" s="38">
        <f t="shared" si="1"/>
        <v>0</v>
      </c>
      <c r="L14" t="s">
        <v>44</v>
      </c>
    </row>
    <row r="15" spans="1:15" x14ac:dyDescent="0.25">
      <c r="A15" s="26">
        <f>MONTH(Table145410[[#This Row],[Date]])</f>
        <v>9</v>
      </c>
      <c r="B15" s="25">
        <v>45174</v>
      </c>
      <c r="C15" s="26" t="s">
        <v>211</v>
      </c>
      <c r="D15" s="26" t="s">
        <v>18</v>
      </c>
      <c r="E15" s="27"/>
      <c r="F15" s="27">
        <v>129</v>
      </c>
      <c r="G15" s="27">
        <f>SUM(G14+Table145410[[#This Row],[Income]]-Table145410[[#This Row],[Debits]])</f>
        <v>2139</v>
      </c>
      <c r="H15" t="s">
        <v>190</v>
      </c>
      <c r="I15" s="35">
        <f>SUM(I2:I13)</f>
        <v>4000</v>
      </c>
    </row>
    <row r="16" spans="1:15" x14ac:dyDescent="0.25">
      <c r="A16" s="24">
        <f>MONTH(Table145410[[#This Row],[Date]])</f>
        <v>9</v>
      </c>
      <c r="B16" s="25">
        <v>45175</v>
      </c>
      <c r="C16" s="26" t="s">
        <v>212</v>
      </c>
      <c r="D16" s="26" t="s">
        <v>4</v>
      </c>
      <c r="E16" s="27">
        <v>50</v>
      </c>
      <c r="F16" s="27"/>
      <c r="G16" s="27">
        <f>SUM(G15+Table145410[[#This Row],[Income]]-Table145410[[#This Row],[Debits]])</f>
        <v>2189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MONTH(Table145410[[#This Row],[Date]])</f>
        <v>9</v>
      </c>
      <c r="B17" s="25">
        <v>45175</v>
      </c>
      <c r="C17" s="30" t="s">
        <v>213</v>
      </c>
      <c r="D17" s="28" t="s">
        <v>18</v>
      </c>
      <c r="E17" s="27"/>
      <c r="F17" s="27">
        <v>133</v>
      </c>
      <c r="G17" s="27">
        <f>SUM(G16+Table145410[[#This Row],[Income]]-Table145410[[#This Row],[Debits]])</f>
        <v>2056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MONTH(Table145410[[#This Row],[Date]])</f>
        <v>9</v>
      </c>
      <c r="B18" s="25">
        <v>45175</v>
      </c>
      <c r="C18" s="26" t="s">
        <v>214</v>
      </c>
      <c r="D18" s="26" t="s">
        <v>11</v>
      </c>
      <c r="E18" s="27"/>
      <c r="F18" s="27">
        <v>97</v>
      </c>
      <c r="G18" s="27">
        <f>SUM(G17+Table145410[[#This Row],[Income]]-Table145410[[#This Row],[Debits]])</f>
        <v>1959</v>
      </c>
      <c r="I18" s="38">
        <f t="shared" si="1"/>
        <v>0</v>
      </c>
    </row>
    <row r="19" spans="1:13" x14ac:dyDescent="0.25">
      <c r="A19" s="26">
        <f>MONTH(Table145410[[#This Row],[Date]])</f>
        <v>9</v>
      </c>
      <c r="B19" s="25">
        <v>45176</v>
      </c>
      <c r="C19" s="28" t="s">
        <v>215</v>
      </c>
      <c r="D19" s="28" t="s">
        <v>18</v>
      </c>
      <c r="E19" s="27"/>
      <c r="F19" s="27">
        <v>175</v>
      </c>
      <c r="G19" s="27">
        <f>SUM(G18+Table145410[[#This Row],[Income]]-Table145410[[#This Row],[Debits]])</f>
        <v>1784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MONTH(Table145410[[#This Row],[Date]])</f>
        <v>9</v>
      </c>
      <c r="B20" s="25">
        <v>45176</v>
      </c>
      <c r="C20" s="24" t="s">
        <v>209</v>
      </c>
      <c r="D20" s="24" t="s">
        <v>4</v>
      </c>
      <c r="E20" s="27">
        <v>150</v>
      </c>
      <c r="F20" s="27"/>
      <c r="G20" s="27">
        <f>SUM(G19+Table145410[[#This Row],[Income]]-Table145410[[#This Row],[Debits]])</f>
        <v>1934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MONTH(Table145410[[#This Row],[Date]])</f>
        <v>9</v>
      </c>
      <c r="B21" s="25">
        <v>45176</v>
      </c>
      <c r="C21" s="26" t="s">
        <v>216</v>
      </c>
      <c r="D21" s="26" t="s">
        <v>9</v>
      </c>
      <c r="E21" s="27"/>
      <c r="F21" s="27">
        <v>10</v>
      </c>
      <c r="G21" s="27">
        <f>SUM(G20+Table145410[[#This Row],[Income]]-Table145410[[#This Row],[Debits]])</f>
        <v>1924</v>
      </c>
      <c r="I21" s="35">
        <f t="shared" si="1"/>
        <v>0</v>
      </c>
    </row>
    <row r="22" spans="1:13" x14ac:dyDescent="0.25">
      <c r="A22" s="26">
        <f>MONTH(Table145410[[#This Row],[Date]])</f>
        <v>9</v>
      </c>
      <c r="B22" s="25">
        <v>45177</v>
      </c>
      <c r="C22" s="31" t="s">
        <v>217</v>
      </c>
      <c r="D22" s="26" t="s">
        <v>18</v>
      </c>
      <c r="E22" s="27"/>
      <c r="F22" s="27">
        <v>82</v>
      </c>
      <c r="G22" s="27">
        <f>SUM(G21+Table145410[[#This Row],[Income]]-Table145410[[#This Row],[Debits]])</f>
        <v>1842</v>
      </c>
      <c r="I22" s="38">
        <f t="shared" si="1"/>
        <v>0</v>
      </c>
    </row>
    <row r="23" spans="1:13" x14ac:dyDescent="0.25">
      <c r="A23" s="26">
        <f>MONTH(Table145410[[#This Row],[Date]])</f>
        <v>9</v>
      </c>
      <c r="B23" s="25">
        <v>45177</v>
      </c>
      <c r="C23" s="28" t="s">
        <v>218</v>
      </c>
      <c r="D23" s="28" t="s">
        <v>4</v>
      </c>
      <c r="E23" s="27">
        <v>150</v>
      </c>
      <c r="F23" s="27"/>
      <c r="G23" s="27">
        <f>SUM(G22+Table145410[[#This Row],[Income]]-Table145410[[#This Row],[Debits]])</f>
        <v>1992</v>
      </c>
      <c r="I23" s="35">
        <f t="shared" si="1"/>
        <v>0</v>
      </c>
    </row>
    <row r="24" spans="1:13" x14ac:dyDescent="0.25">
      <c r="A24" s="26">
        <f>MONTH(Table145410[[#This Row],[Date]])</f>
        <v>9</v>
      </c>
      <c r="B24" s="25">
        <v>45177</v>
      </c>
      <c r="C24" s="26" t="s">
        <v>209</v>
      </c>
      <c r="D24" s="26" t="s">
        <v>4</v>
      </c>
      <c r="E24" s="27">
        <v>150</v>
      </c>
      <c r="F24" s="27"/>
      <c r="G24" s="27">
        <f>SUM(G23+Table145410[[#This Row],[Income]]-Table145410[[#This Row],[Debits]])</f>
        <v>2142</v>
      </c>
      <c r="I24" s="38">
        <f t="shared" si="1"/>
        <v>0</v>
      </c>
    </row>
    <row r="25" spans="1:13" x14ac:dyDescent="0.25">
      <c r="A25" s="26">
        <f>MONTH(Table145410[[#This Row],[Date]])</f>
        <v>9</v>
      </c>
      <c r="B25" s="25">
        <v>45178</v>
      </c>
      <c r="C25" s="26" t="s">
        <v>219</v>
      </c>
      <c r="D25" s="26" t="s">
        <v>18</v>
      </c>
      <c r="E25" s="27"/>
      <c r="F25" s="27">
        <v>192</v>
      </c>
      <c r="G25" s="27">
        <f>SUM(G24+Table145410[[#This Row],[Income]]-Table145410[[#This Row],[Debits]])</f>
        <v>1950</v>
      </c>
      <c r="I25" s="35">
        <f t="shared" si="1"/>
        <v>0</v>
      </c>
      <c r="K25" s="93" t="s">
        <v>139</v>
      </c>
      <c r="L25" s="93"/>
    </row>
    <row r="26" spans="1:13" x14ac:dyDescent="0.25">
      <c r="A26" s="26">
        <f>MONTH(Table145410[[#This Row],[Date]])</f>
        <v>9</v>
      </c>
      <c r="B26" s="25">
        <v>45178</v>
      </c>
      <c r="C26" s="26" t="s">
        <v>220</v>
      </c>
      <c r="D26" s="26" t="s">
        <v>21</v>
      </c>
      <c r="E26" s="27"/>
      <c r="F26" s="27">
        <v>361</v>
      </c>
      <c r="G26" s="27">
        <f>SUM(G25+Table145410[[#This Row],[Income]]-Table145410[[#This Row],[Debits]])</f>
        <v>1589</v>
      </c>
      <c r="I26" s="38">
        <f t="shared" si="1"/>
        <v>0</v>
      </c>
    </row>
    <row r="27" spans="1:13" x14ac:dyDescent="0.25">
      <c r="A27" s="26">
        <f>MONTH(Table145410[[#This Row],[Date]])</f>
        <v>9</v>
      </c>
      <c r="B27" s="25">
        <v>45178</v>
      </c>
      <c r="C27" s="26" t="s">
        <v>221</v>
      </c>
      <c r="D27" s="26" t="s">
        <v>11</v>
      </c>
      <c r="E27" s="27"/>
      <c r="F27" s="27">
        <v>65</v>
      </c>
      <c r="G27" s="27">
        <f>SUM(G26+Table145410[[#This Row],[Income]]-Table145410[[#This Row],[Debits]])</f>
        <v>1524</v>
      </c>
      <c r="I27" s="35">
        <f t="shared" si="1"/>
        <v>0</v>
      </c>
    </row>
    <row r="28" spans="1:13" x14ac:dyDescent="0.25">
      <c r="A28" s="26">
        <f>MONTH(Table145410[[#This Row],[Date]])</f>
        <v>9</v>
      </c>
      <c r="B28" s="25">
        <v>45178</v>
      </c>
      <c r="C28" s="26" t="s">
        <v>222</v>
      </c>
      <c r="D28" s="26" t="s">
        <v>4</v>
      </c>
      <c r="E28" s="27">
        <v>500</v>
      </c>
      <c r="F28" s="27"/>
      <c r="G28" s="27">
        <f>SUM(G27+Table145410[[#This Row],[Income]]-Table145410[[#This Row],[Debits]])</f>
        <v>2024</v>
      </c>
      <c r="I28" s="38">
        <f t="shared" si="1"/>
        <v>0</v>
      </c>
    </row>
    <row r="29" spans="1:13" x14ac:dyDescent="0.25">
      <c r="A29" s="26">
        <f>MONTH(Table145410[[#This Row],[Date]])</f>
        <v>9</v>
      </c>
      <c r="B29" s="25">
        <v>45178</v>
      </c>
      <c r="C29" s="28" t="s">
        <v>223</v>
      </c>
      <c r="D29" s="28" t="s">
        <v>11</v>
      </c>
      <c r="E29" s="27"/>
      <c r="F29" s="27">
        <v>65</v>
      </c>
      <c r="G29" s="27">
        <f>SUM(G28+Table145410[[#This Row],[Income]]-Table145410[[#This Row],[Debits]])</f>
        <v>1959</v>
      </c>
      <c r="I29" s="35">
        <f t="shared" si="1"/>
        <v>0</v>
      </c>
    </row>
    <row r="30" spans="1:13" x14ac:dyDescent="0.25">
      <c r="A30" s="26">
        <f>MONTH(Table145410[[#This Row],[Date]])</f>
        <v>9</v>
      </c>
      <c r="B30" s="25">
        <v>45180</v>
      </c>
      <c r="C30" s="26" t="s">
        <v>222</v>
      </c>
      <c r="D30" s="26" t="s">
        <v>4</v>
      </c>
      <c r="E30" s="27">
        <v>500</v>
      </c>
      <c r="F30" s="27"/>
      <c r="G30" s="27">
        <f>SUM(G29+Table145410[[#This Row],[Income]]-Table145410[[#This Row],[Debits]])</f>
        <v>2459</v>
      </c>
      <c r="I30" s="38">
        <f t="shared" si="1"/>
        <v>0</v>
      </c>
    </row>
    <row r="31" spans="1:13" x14ac:dyDescent="0.25">
      <c r="A31" s="26">
        <f>MONTH(Table145410[[#This Row],[Date]])</f>
        <v>9</v>
      </c>
      <c r="B31" s="25">
        <v>45180</v>
      </c>
      <c r="C31" s="26" t="s">
        <v>217</v>
      </c>
      <c r="D31" s="26" t="s">
        <v>18</v>
      </c>
      <c r="E31" s="27"/>
      <c r="F31" s="27">
        <v>80</v>
      </c>
      <c r="G31" s="27">
        <f>SUM(G30+Table145410[[#This Row],[Income]]-Table145410[[#This Row],[Debits]])</f>
        <v>2379</v>
      </c>
      <c r="I31" s="35">
        <f t="shared" si="1"/>
        <v>0</v>
      </c>
    </row>
    <row r="32" spans="1:13" x14ac:dyDescent="0.25">
      <c r="A32" s="26">
        <f>MONTH(Table145410[[#This Row],[Date]])</f>
        <v>9</v>
      </c>
      <c r="B32" s="25">
        <v>45181</v>
      </c>
      <c r="C32" s="26" t="s">
        <v>217</v>
      </c>
      <c r="D32" s="24" t="s">
        <v>18</v>
      </c>
      <c r="E32" s="27"/>
      <c r="F32" s="27">
        <v>80</v>
      </c>
      <c r="G32" s="27">
        <f>SUM(G31+Table145410[[#This Row],[Income]]-Table145410[[#This Row],[Debits]])</f>
        <v>2299</v>
      </c>
      <c r="I32" s="38">
        <f t="shared" si="1"/>
        <v>0</v>
      </c>
    </row>
    <row r="33" spans="1:9" x14ac:dyDescent="0.25">
      <c r="A33" s="26">
        <f>MONTH(Table145410[[#This Row],[Date]])</f>
        <v>9</v>
      </c>
      <c r="B33" s="25">
        <v>45181</v>
      </c>
      <c r="C33" s="26" t="s">
        <v>224</v>
      </c>
      <c r="D33" s="26" t="s">
        <v>11</v>
      </c>
      <c r="E33" s="27"/>
      <c r="F33" s="27">
        <v>55</v>
      </c>
      <c r="G33" s="27">
        <f>SUM(G32+Table145410[[#This Row],[Income]]-Table145410[[#This Row],[Debits]])</f>
        <v>2244</v>
      </c>
      <c r="I33" s="35">
        <f t="shared" si="1"/>
        <v>0</v>
      </c>
    </row>
    <row r="34" spans="1:9" x14ac:dyDescent="0.25">
      <c r="A34" s="26">
        <f>MONTH(Table145410[[#This Row],[Date]])</f>
        <v>9</v>
      </c>
      <c r="B34" s="25">
        <v>45181</v>
      </c>
      <c r="C34" s="26" t="s">
        <v>225</v>
      </c>
      <c r="D34" s="26" t="s">
        <v>9</v>
      </c>
      <c r="E34" s="27"/>
      <c r="F34" s="27">
        <v>100</v>
      </c>
      <c r="G34" s="27">
        <f>SUM(G33+Table145410[[#This Row],[Income]]-Table145410[[#This Row],[Debits]])</f>
        <v>2144</v>
      </c>
      <c r="I34" s="38">
        <f t="shared" si="1"/>
        <v>0</v>
      </c>
    </row>
    <row r="35" spans="1:9" x14ac:dyDescent="0.25">
      <c r="A35" s="26">
        <f>MONTH(Table145410[[#This Row],[Date]])</f>
        <v>9</v>
      </c>
      <c r="B35" s="25">
        <v>45181</v>
      </c>
      <c r="C35" s="28" t="s">
        <v>222</v>
      </c>
      <c r="D35" s="28" t="s">
        <v>4</v>
      </c>
      <c r="E35" s="27">
        <v>500</v>
      </c>
      <c r="F35" s="27"/>
      <c r="G35" s="27">
        <f>SUM(G34+Table145410[[#This Row],[Income]]-Table145410[[#This Row],[Debits]])</f>
        <v>2644</v>
      </c>
      <c r="I35" s="35">
        <f t="shared" si="1"/>
        <v>0</v>
      </c>
    </row>
    <row r="36" spans="1:9" x14ac:dyDescent="0.25">
      <c r="A36" s="26">
        <f>MONTH(Table145410[[#This Row],[Date]])</f>
        <v>9</v>
      </c>
      <c r="B36" s="25">
        <v>45182</v>
      </c>
      <c r="C36" s="32" t="s">
        <v>228</v>
      </c>
      <c r="D36" s="26" t="s">
        <v>11</v>
      </c>
      <c r="E36" s="27"/>
      <c r="F36" s="27">
        <v>49</v>
      </c>
      <c r="G36" s="27">
        <f>SUM(G35+Table145410[[#This Row],[Income]]-Table145410[[#This Row],[Debits]])</f>
        <v>2595</v>
      </c>
      <c r="I36" s="38">
        <f t="shared" si="1"/>
        <v>0</v>
      </c>
    </row>
    <row r="37" spans="1:9" x14ac:dyDescent="0.25">
      <c r="A37" s="26">
        <f>MONTH(Table145410[[#This Row],[Date]])</f>
        <v>9</v>
      </c>
      <c r="B37" s="25">
        <v>45182</v>
      </c>
      <c r="C37" s="26" t="s">
        <v>226</v>
      </c>
      <c r="D37" s="26" t="s">
        <v>9</v>
      </c>
      <c r="E37" s="27"/>
      <c r="F37" s="27">
        <v>1500</v>
      </c>
      <c r="G37" s="27">
        <f>SUM(G36+Table145410[[#This Row],[Income]]-Table145410[[#This Row],[Debits]])</f>
        <v>1095</v>
      </c>
      <c r="I37" s="35">
        <f t="shared" si="1"/>
        <v>0</v>
      </c>
    </row>
    <row r="38" spans="1:9" x14ac:dyDescent="0.25">
      <c r="A38" s="26">
        <f>MONTH(Table145410[[#This Row],[Date]])</f>
        <v>9</v>
      </c>
      <c r="B38" s="25">
        <v>45182</v>
      </c>
      <c r="C38" s="26" t="s">
        <v>227</v>
      </c>
      <c r="D38" s="26" t="s">
        <v>18</v>
      </c>
      <c r="E38" s="27"/>
      <c r="F38" s="27">
        <v>60</v>
      </c>
      <c r="G38" s="27">
        <f>SUM(G37+Table145410[[#This Row],[Income]]-Table145410[[#This Row],[Debits]])</f>
        <v>1035</v>
      </c>
      <c r="I38" s="38">
        <f t="shared" si="1"/>
        <v>0</v>
      </c>
    </row>
    <row r="39" spans="1:9" x14ac:dyDescent="0.25">
      <c r="A39" s="26">
        <f>MONTH(Table145410[[#This Row],[Date]])</f>
        <v>9</v>
      </c>
      <c r="B39" s="25">
        <v>45182</v>
      </c>
      <c r="C39" s="28" t="s">
        <v>229</v>
      </c>
      <c r="D39" s="28" t="s">
        <v>4</v>
      </c>
      <c r="E39" s="27">
        <v>1200</v>
      </c>
      <c r="F39" s="27"/>
      <c r="G39" s="27">
        <f>SUM(G38+Table145410[[#This Row],[Income]]-Table145410[[#This Row],[Debits]])</f>
        <v>2235</v>
      </c>
      <c r="I39" s="35">
        <f t="shared" si="1"/>
        <v>0</v>
      </c>
    </row>
    <row r="40" spans="1:9" x14ac:dyDescent="0.25">
      <c r="A40" s="26">
        <f>MONTH(Table145410[[#This Row],[Date]])</f>
        <v>9</v>
      </c>
      <c r="B40" s="25">
        <v>45183</v>
      </c>
      <c r="C40" s="24" t="s">
        <v>230</v>
      </c>
      <c r="D40" s="24" t="s">
        <v>11</v>
      </c>
      <c r="E40" s="27"/>
      <c r="F40" s="27">
        <v>115</v>
      </c>
      <c r="G40" s="27">
        <f>SUM(G39+Table145410[[#This Row],[Income]]-Table145410[[#This Row],[Debits]])</f>
        <v>2120</v>
      </c>
      <c r="I40" s="38">
        <f t="shared" si="1"/>
        <v>0</v>
      </c>
    </row>
    <row r="41" spans="1:9" x14ac:dyDescent="0.25">
      <c r="A41" s="26">
        <f>MONTH(Table145410[[#This Row],[Date]])</f>
        <v>9</v>
      </c>
      <c r="B41" s="25">
        <v>45183</v>
      </c>
      <c r="C41" s="26" t="s">
        <v>217</v>
      </c>
      <c r="D41" s="26" t="s">
        <v>18</v>
      </c>
      <c r="E41" s="27"/>
      <c r="F41" s="27">
        <v>84</v>
      </c>
      <c r="G41" s="27">
        <f>SUM(G40+Table145410[[#This Row],[Income]]-Table145410[[#This Row],[Debits]])</f>
        <v>2036</v>
      </c>
      <c r="I41" s="35">
        <f t="shared" si="1"/>
        <v>0</v>
      </c>
    </row>
    <row r="42" spans="1:9" x14ac:dyDescent="0.25">
      <c r="A42" s="26">
        <f>MONTH(Table145410[[#This Row],[Date]])</f>
        <v>9</v>
      </c>
      <c r="B42" s="25">
        <v>45185</v>
      </c>
      <c r="C42" s="24" t="s">
        <v>217</v>
      </c>
      <c r="D42" s="24" t="s">
        <v>18</v>
      </c>
      <c r="E42" s="27"/>
      <c r="F42" s="27">
        <v>41</v>
      </c>
      <c r="G42" s="27">
        <f>SUM(G41+Table145410[[#This Row],[Income]]-Table145410[[#This Row],[Debits]])</f>
        <v>1995</v>
      </c>
      <c r="I42" s="38">
        <f t="shared" si="1"/>
        <v>0</v>
      </c>
    </row>
    <row r="43" spans="1:9" x14ac:dyDescent="0.25">
      <c r="A43" s="26">
        <f>MONTH(Table145410[[#This Row],[Date]])</f>
        <v>9</v>
      </c>
      <c r="B43" s="25">
        <v>45187</v>
      </c>
      <c r="C43" s="26" t="s">
        <v>217</v>
      </c>
      <c r="D43" s="26" t="s">
        <v>18</v>
      </c>
      <c r="E43" s="27"/>
      <c r="F43" s="27">
        <v>84</v>
      </c>
      <c r="G43" s="27">
        <f>SUM(G42+Table145410[[#This Row],[Income]]-Table145410[[#This Row],[Debits]])</f>
        <v>1911</v>
      </c>
      <c r="I43" s="35">
        <f t="shared" si="1"/>
        <v>0</v>
      </c>
    </row>
    <row r="44" spans="1:9" x14ac:dyDescent="0.25">
      <c r="A44" s="26">
        <f>MONTH(Table145410[[#This Row],[Date]])</f>
        <v>9</v>
      </c>
      <c r="B44" s="25">
        <v>45188</v>
      </c>
      <c r="C44" s="26" t="s">
        <v>217</v>
      </c>
      <c r="D44" s="26" t="s">
        <v>18</v>
      </c>
      <c r="E44" s="27"/>
      <c r="F44" s="27">
        <v>84</v>
      </c>
      <c r="G44" s="27">
        <f>SUM(G43+Table145410[[#This Row],[Income]]-Table145410[[#This Row],[Debits]])</f>
        <v>1827</v>
      </c>
      <c r="I44" s="38">
        <f t="shared" si="1"/>
        <v>0</v>
      </c>
    </row>
    <row r="45" spans="1:9" x14ac:dyDescent="0.25">
      <c r="A45" s="26">
        <f>MONTH(Table145410[[#This Row],[Date]])</f>
        <v>9</v>
      </c>
      <c r="B45" s="25">
        <v>45188</v>
      </c>
      <c r="C45" s="26" t="s">
        <v>231</v>
      </c>
      <c r="D45" s="26" t="s">
        <v>11</v>
      </c>
      <c r="E45" s="27"/>
      <c r="F45" s="27">
        <v>65</v>
      </c>
      <c r="G45" s="27">
        <f>SUM(G44+Table145410[[#This Row],[Income]]-Table145410[[#This Row],[Debits]])</f>
        <v>1762</v>
      </c>
      <c r="I45" s="35">
        <f t="shared" si="1"/>
        <v>0</v>
      </c>
    </row>
    <row r="46" spans="1:9" x14ac:dyDescent="0.25">
      <c r="A46" s="26">
        <f>MONTH(Table145410[[#This Row],[Date]])</f>
        <v>9</v>
      </c>
      <c r="B46" s="25">
        <v>45189</v>
      </c>
      <c r="C46" s="26" t="s">
        <v>217</v>
      </c>
      <c r="D46" s="26" t="s">
        <v>18</v>
      </c>
      <c r="E46" s="27"/>
      <c r="F46" s="27">
        <v>84</v>
      </c>
      <c r="G46" s="27">
        <f>SUM(G45+Table145410[[#This Row],[Income]]-Table145410[[#This Row],[Debits]])</f>
        <v>1678</v>
      </c>
      <c r="I46" s="38">
        <f t="shared" si="1"/>
        <v>0</v>
      </c>
    </row>
    <row r="47" spans="1:9" x14ac:dyDescent="0.25">
      <c r="A47" s="26">
        <f>MONTH(Table145410[[#This Row],[Date]])</f>
        <v>9</v>
      </c>
      <c r="B47" s="25">
        <v>45189</v>
      </c>
      <c r="C47" s="26" t="s">
        <v>232</v>
      </c>
      <c r="D47" s="26" t="s">
        <v>4</v>
      </c>
      <c r="E47" s="27">
        <v>400</v>
      </c>
      <c r="F47" s="27"/>
      <c r="G47" s="27">
        <f>SUM(G46+Table145410[[#This Row],[Income]]-Table145410[[#This Row],[Debits]])</f>
        <v>2078</v>
      </c>
      <c r="I47" s="35">
        <f t="shared" si="1"/>
        <v>0</v>
      </c>
    </row>
    <row r="48" spans="1:9" x14ac:dyDescent="0.25">
      <c r="A48" s="26">
        <f>MONTH(Table145410[[#This Row],[Date]])</f>
        <v>9</v>
      </c>
      <c r="B48" s="25">
        <v>45190</v>
      </c>
      <c r="C48" s="26" t="s">
        <v>217</v>
      </c>
      <c r="D48" s="26" t="s">
        <v>18</v>
      </c>
      <c r="E48" s="27"/>
      <c r="F48" s="27">
        <v>84</v>
      </c>
      <c r="G48" s="27">
        <f>SUM(G47+Table145410[[#This Row],[Income]]-Table145410[[#This Row],[Debits]])</f>
        <v>1994</v>
      </c>
      <c r="I48" s="38">
        <f t="shared" si="1"/>
        <v>0</v>
      </c>
    </row>
    <row r="49" spans="1:9" ht="15.75" thickBot="1" x14ac:dyDescent="0.3">
      <c r="A49" s="26">
        <f>MONTH(Table145410[[#This Row],[Date]])</f>
        <v>9</v>
      </c>
      <c r="B49" s="25">
        <v>45191</v>
      </c>
      <c r="C49" s="26" t="s">
        <v>217</v>
      </c>
      <c r="D49" s="26" t="s">
        <v>18</v>
      </c>
      <c r="E49" s="27"/>
      <c r="F49" s="27">
        <v>84</v>
      </c>
      <c r="G49" s="27">
        <f>SUM(G48+Table145410[[#This Row],[Income]]-Table145410[[#This Row],[Debits]])</f>
        <v>1910</v>
      </c>
      <c r="I49" s="39">
        <f t="shared" si="1"/>
        <v>0</v>
      </c>
    </row>
    <row r="50" spans="1:9" x14ac:dyDescent="0.25">
      <c r="A50" s="26">
        <f>MONTH(Table145410[[#This Row],[Date]])</f>
        <v>9</v>
      </c>
      <c r="B50" s="25">
        <v>45191</v>
      </c>
      <c r="C50" s="26" t="s">
        <v>217</v>
      </c>
      <c r="D50" s="26" t="s">
        <v>18</v>
      </c>
      <c r="E50" s="27"/>
      <c r="F50" s="27">
        <v>84</v>
      </c>
      <c r="G50" s="27">
        <f>SUM(G49+Table145410[[#This Row],[Income]]-Table145410[[#This Row],[Debits]])</f>
        <v>1826</v>
      </c>
      <c r="H50" s="27"/>
      <c r="I50" s="73">
        <f t="shared" ref="I50:I73" si="2">SUM(K57)</f>
        <v>0</v>
      </c>
    </row>
    <row r="51" spans="1:9" x14ac:dyDescent="0.25">
      <c r="A51" s="26">
        <f>MONTH(Table145410[[#This Row],[Date]])</f>
        <v>9</v>
      </c>
      <c r="B51" s="25">
        <v>45191</v>
      </c>
      <c r="C51" s="26" t="s">
        <v>233</v>
      </c>
      <c r="D51" s="26" t="s">
        <v>9</v>
      </c>
      <c r="E51" s="27"/>
      <c r="F51" s="27">
        <v>100</v>
      </c>
      <c r="G51" s="27">
        <f>SUM(G50+Table145410[[#This Row],[Income]]-Table145410[[#This Row],[Debits]])</f>
        <v>1726</v>
      </c>
      <c r="H51" s="27"/>
      <c r="I51" s="35">
        <f t="shared" si="2"/>
        <v>0</v>
      </c>
    </row>
    <row r="52" spans="1:9" x14ac:dyDescent="0.25">
      <c r="A52" s="26">
        <f>MONTH(Table145410[[#This Row],[Date]])</f>
        <v>9</v>
      </c>
      <c r="B52" s="25">
        <v>45193</v>
      </c>
      <c r="C52" s="26" t="s">
        <v>234</v>
      </c>
      <c r="D52" s="26" t="s">
        <v>11</v>
      </c>
      <c r="E52" s="27"/>
      <c r="F52" s="27">
        <v>200</v>
      </c>
      <c r="G52" s="27">
        <f>SUM(G51+Table145410[[#This Row],[Income]]-Table145410[[#This Row],[Debits]])</f>
        <v>1526</v>
      </c>
      <c r="H52" s="27"/>
      <c r="I52" s="73">
        <f t="shared" si="2"/>
        <v>0</v>
      </c>
    </row>
    <row r="53" spans="1:9" x14ac:dyDescent="0.25">
      <c r="A53" s="26">
        <f>MONTH(Table145410[[#This Row],[Date]])</f>
        <v>9</v>
      </c>
      <c r="B53" s="25">
        <v>45194</v>
      </c>
      <c r="C53" s="26" t="s">
        <v>217</v>
      </c>
      <c r="D53" s="26" t="s">
        <v>18</v>
      </c>
      <c r="E53" s="27"/>
      <c r="F53" s="27">
        <v>84</v>
      </c>
      <c r="G53" s="27">
        <f>SUM(G52+Table145410[[#This Row],[Income]]-Table145410[[#This Row],[Debits]])</f>
        <v>1442</v>
      </c>
      <c r="H53" s="27"/>
      <c r="I53" s="35">
        <f t="shared" si="2"/>
        <v>0</v>
      </c>
    </row>
    <row r="54" spans="1:9" x14ac:dyDescent="0.25">
      <c r="A54" s="26">
        <f>MONTH(Table145410[[#This Row],[Date]])</f>
        <v>9</v>
      </c>
      <c r="B54" s="25">
        <v>45194</v>
      </c>
      <c r="C54" s="26" t="s">
        <v>80</v>
      </c>
      <c r="D54" s="26" t="s">
        <v>9</v>
      </c>
      <c r="E54" s="27"/>
      <c r="F54" s="27">
        <v>100</v>
      </c>
      <c r="G54" s="27">
        <f>SUM(G53+Table145410[[#This Row],[Income]]-Table145410[[#This Row],[Debits]])</f>
        <v>1342</v>
      </c>
      <c r="H54" s="27"/>
      <c r="I54" s="73">
        <f t="shared" si="2"/>
        <v>0</v>
      </c>
    </row>
    <row r="55" spans="1:9" x14ac:dyDescent="0.25">
      <c r="A55" s="26">
        <f>MONTH(Table145410[[#This Row],[Date]])</f>
        <v>9</v>
      </c>
      <c r="B55" s="25">
        <v>45195</v>
      </c>
      <c r="C55" s="26" t="s">
        <v>224</v>
      </c>
      <c r="D55" s="26" t="s">
        <v>11</v>
      </c>
      <c r="E55" s="27"/>
      <c r="F55" s="27">
        <v>225</v>
      </c>
      <c r="G55" s="27">
        <f>SUM(G54+Table145410[[#This Row],[Income]]-Table145410[[#This Row],[Debits]])</f>
        <v>1117</v>
      </c>
      <c r="H55" s="27"/>
      <c r="I55" s="35">
        <f t="shared" si="2"/>
        <v>0</v>
      </c>
    </row>
    <row r="56" spans="1:9" x14ac:dyDescent="0.25">
      <c r="A56" s="26">
        <f>MONTH(Table145410[[#This Row],[Date]])</f>
        <v>9</v>
      </c>
      <c r="B56" s="25">
        <v>45195</v>
      </c>
      <c r="C56" s="26" t="s">
        <v>217</v>
      </c>
      <c r="D56" s="26" t="s">
        <v>18</v>
      </c>
      <c r="E56" s="27"/>
      <c r="F56" s="27">
        <v>84</v>
      </c>
      <c r="G56" s="27">
        <f>SUM(G55+Table145410[[#This Row],[Income]]-Table145410[[#This Row],[Debits]])</f>
        <v>1033</v>
      </c>
      <c r="H56" s="27"/>
      <c r="I56" s="73">
        <f t="shared" si="2"/>
        <v>0</v>
      </c>
    </row>
    <row r="57" spans="1:9" x14ac:dyDescent="0.25">
      <c r="A57" s="26">
        <f>MONTH(Table145410[[#This Row],[Date]])</f>
        <v>9</v>
      </c>
      <c r="B57" s="25">
        <v>45196</v>
      </c>
      <c r="C57" s="26" t="s">
        <v>235</v>
      </c>
      <c r="D57" s="26" t="s">
        <v>11</v>
      </c>
      <c r="E57" s="27"/>
      <c r="F57" s="27">
        <v>24</v>
      </c>
      <c r="G57" s="27">
        <f>SUM(G56+Table145410[[#This Row],[Income]]-Table145410[[#This Row],[Debits]])</f>
        <v>1009</v>
      </c>
      <c r="H57" s="27"/>
      <c r="I57" s="35">
        <f t="shared" si="2"/>
        <v>0</v>
      </c>
    </row>
    <row r="58" spans="1:9" x14ac:dyDescent="0.25">
      <c r="A58" s="26">
        <f>MONTH(Table145410[[#This Row],[Date]])</f>
        <v>9</v>
      </c>
      <c r="B58" s="25">
        <v>45196</v>
      </c>
      <c r="C58" s="26" t="s">
        <v>217</v>
      </c>
      <c r="D58" s="26" t="s">
        <v>18</v>
      </c>
      <c r="E58" s="27"/>
      <c r="F58" s="27">
        <v>84</v>
      </c>
      <c r="G58" s="27">
        <f>SUM(G57+Table145410[[#This Row],[Income]]-Table145410[[#This Row],[Debits]])</f>
        <v>925</v>
      </c>
      <c r="H58" s="27"/>
      <c r="I58" s="73">
        <f t="shared" si="2"/>
        <v>0</v>
      </c>
    </row>
    <row r="59" spans="1:9" x14ac:dyDescent="0.25">
      <c r="A59" s="26">
        <f>MONTH(Table145410[[#This Row],[Date]])</f>
        <v>9</v>
      </c>
      <c r="B59" s="25">
        <v>45197</v>
      </c>
      <c r="C59" s="26" t="s">
        <v>236</v>
      </c>
      <c r="D59" s="26" t="s">
        <v>11</v>
      </c>
      <c r="E59" s="27"/>
      <c r="F59" s="27">
        <v>218</v>
      </c>
      <c r="G59" s="27">
        <f>SUM(G58+Table145410[[#This Row],[Income]]-Table145410[[#This Row],[Debits]])</f>
        <v>707</v>
      </c>
      <c r="H59" s="27"/>
      <c r="I59" s="35">
        <f t="shared" si="2"/>
        <v>0</v>
      </c>
    </row>
    <row r="60" spans="1:9" x14ac:dyDescent="0.25">
      <c r="A60" s="26">
        <f>MONTH(Table145410[[#This Row],[Date]])</f>
        <v>9</v>
      </c>
      <c r="B60" s="25">
        <v>45197</v>
      </c>
      <c r="C60" s="26" t="s">
        <v>237</v>
      </c>
      <c r="D60" s="26" t="s">
        <v>18</v>
      </c>
      <c r="E60" s="27"/>
      <c r="F60" s="27">
        <v>36</v>
      </c>
      <c r="G60" s="27">
        <f>SUM(G59+Table145410[[#This Row],[Income]]-Table145410[[#This Row],[Debits]])</f>
        <v>671</v>
      </c>
      <c r="H60" s="27"/>
      <c r="I60" s="73">
        <f t="shared" si="2"/>
        <v>0</v>
      </c>
    </row>
    <row r="61" spans="1:9" x14ac:dyDescent="0.25">
      <c r="A61" s="26">
        <f>MONTH(Table145410[[#This Row],[Date]])</f>
        <v>9</v>
      </c>
      <c r="B61" s="25">
        <v>45198</v>
      </c>
      <c r="C61" s="26" t="s">
        <v>200</v>
      </c>
      <c r="D61" s="26" t="s">
        <v>11</v>
      </c>
      <c r="E61" s="27"/>
      <c r="F61" s="27">
        <v>150</v>
      </c>
      <c r="G61" s="27">
        <f>SUM(G60+Table145410[[#This Row],[Income]]-Table145410[[#This Row],[Debits]])</f>
        <v>521</v>
      </c>
      <c r="H61" s="27"/>
      <c r="I61" s="35">
        <f t="shared" si="2"/>
        <v>0</v>
      </c>
    </row>
    <row r="62" spans="1:9" x14ac:dyDescent="0.25">
      <c r="A62" s="26">
        <f>MONTH(Table145410[[#This Row],[Date]])</f>
        <v>9</v>
      </c>
      <c r="B62" s="25">
        <v>45198</v>
      </c>
      <c r="C62" s="26" t="s">
        <v>238</v>
      </c>
      <c r="D62" s="26" t="s">
        <v>11</v>
      </c>
      <c r="E62" s="27"/>
      <c r="F62" s="27">
        <v>200</v>
      </c>
      <c r="G62" s="27">
        <f>SUM(G61+Table145410[[#This Row],[Income]]-Table145410[[#This Row],[Debits]])</f>
        <v>321</v>
      </c>
      <c r="H62" s="27"/>
      <c r="I62" s="73">
        <f t="shared" si="2"/>
        <v>0</v>
      </c>
    </row>
    <row r="63" spans="1:9" x14ac:dyDescent="0.25">
      <c r="A63" s="26">
        <f>MONTH(Table145410[[#This Row],[Date]])</f>
        <v>9</v>
      </c>
      <c r="B63" s="25">
        <v>45199</v>
      </c>
      <c r="C63" s="26" t="s">
        <v>222</v>
      </c>
      <c r="D63" s="26" t="s">
        <v>4</v>
      </c>
      <c r="E63" s="27">
        <v>5490</v>
      </c>
      <c r="F63" s="27"/>
      <c r="G63" s="27">
        <f>SUM(G62+Table145410[[#This Row],[Income]]-Table145410[[#This Row],[Debits]])</f>
        <v>5811</v>
      </c>
      <c r="H63" s="27"/>
      <c r="I63" s="35">
        <f t="shared" si="2"/>
        <v>0</v>
      </c>
    </row>
    <row r="64" spans="1:9" x14ac:dyDescent="0.25">
      <c r="A64" s="26">
        <f>MONTH(Table145410[[#This Row],[Date]])</f>
        <v>1</v>
      </c>
      <c r="B64" s="25"/>
      <c r="C64" s="26"/>
      <c r="D64" s="26"/>
      <c r="E64" s="27"/>
      <c r="F64" s="27"/>
      <c r="G64" s="27">
        <f>SUM(G63+Table145410[[#This Row],[Income]]-Table145410[[#This Row],[Debits]])</f>
        <v>5811</v>
      </c>
      <c r="H64" s="27"/>
      <c r="I64" s="73">
        <f t="shared" si="2"/>
        <v>0</v>
      </c>
    </row>
    <row r="65" spans="1:9" x14ac:dyDescent="0.25">
      <c r="A65" s="26">
        <f>MONTH(Table145410[[#This Row],[Date]])</f>
        <v>1</v>
      </c>
      <c r="B65" s="25"/>
      <c r="C65" s="26"/>
      <c r="D65" s="26"/>
      <c r="E65" s="27"/>
      <c r="F65" s="27"/>
      <c r="G65" s="27">
        <f>SUM(G64+Table145410[[#This Row],[Income]]-Table145410[[#This Row],[Debits]])</f>
        <v>5811</v>
      </c>
      <c r="H65" s="27"/>
      <c r="I65" s="35">
        <f t="shared" si="2"/>
        <v>0</v>
      </c>
    </row>
    <row r="66" spans="1:9" x14ac:dyDescent="0.25">
      <c r="A66" s="26">
        <f>MONTH(Table145410[[#This Row],[Date]])</f>
        <v>1</v>
      </c>
      <c r="B66" s="25"/>
      <c r="C66" s="26"/>
      <c r="D66" s="26"/>
      <c r="E66" s="27"/>
      <c r="F66" s="27"/>
      <c r="G66" s="27">
        <f>SUM(G65+Table145410[[#This Row],[Income]]-Table145410[[#This Row],[Debits]])</f>
        <v>5811</v>
      </c>
      <c r="H66" s="27"/>
      <c r="I66" s="73">
        <f t="shared" si="2"/>
        <v>0</v>
      </c>
    </row>
    <row r="67" spans="1:9" x14ac:dyDescent="0.25">
      <c r="A67" s="26">
        <f>MONTH(Table145410[[#This Row],[Date]])</f>
        <v>1</v>
      </c>
      <c r="B67" s="25"/>
      <c r="C67" s="26"/>
      <c r="D67" s="26"/>
      <c r="E67" s="27"/>
      <c r="F67" s="27"/>
      <c r="G67" s="27">
        <f>SUM(G66+Table145410[[#This Row],[Income]]-Table145410[[#This Row],[Debits]])</f>
        <v>5811</v>
      </c>
      <c r="H67" s="27"/>
      <c r="I67" s="35">
        <f t="shared" si="2"/>
        <v>0</v>
      </c>
    </row>
    <row r="68" spans="1:9" x14ac:dyDescent="0.25">
      <c r="A68" s="26">
        <f>MONTH(Table145410[[#This Row],[Date]])</f>
        <v>1</v>
      </c>
      <c r="B68" s="25"/>
      <c r="C68" s="26"/>
      <c r="D68" s="26"/>
      <c r="E68" s="27"/>
      <c r="F68" s="27"/>
      <c r="G68" s="27">
        <f>SUM(G67+Table145410[[#This Row],[Income]]-Table145410[[#This Row],[Debits]])</f>
        <v>5811</v>
      </c>
      <c r="H68" s="27"/>
      <c r="I68" s="73">
        <f t="shared" si="2"/>
        <v>0</v>
      </c>
    </row>
    <row r="69" spans="1:9" x14ac:dyDescent="0.25">
      <c r="A69" s="26">
        <f>MONTH(Table145410[[#This Row],[Date]])</f>
        <v>1</v>
      </c>
      <c r="B69" s="25"/>
      <c r="C69" s="26"/>
      <c r="D69" s="26"/>
      <c r="E69" s="27"/>
      <c r="F69" s="27"/>
      <c r="G69" s="27">
        <f>SUM(G68+Table145410[[#This Row],[Income]]-Table145410[[#This Row],[Debits]])</f>
        <v>5811</v>
      </c>
      <c r="H69" s="27"/>
      <c r="I69" s="35">
        <f t="shared" si="2"/>
        <v>0</v>
      </c>
    </row>
    <row r="70" spans="1:9" x14ac:dyDescent="0.25">
      <c r="A70" s="26">
        <f>MONTH(Table145410[[#This Row],[Date]])</f>
        <v>1</v>
      </c>
      <c r="B70" s="25"/>
      <c r="C70" s="26"/>
      <c r="D70" s="26"/>
      <c r="E70" s="27"/>
      <c r="F70" s="27"/>
      <c r="G70" s="27">
        <f>SUM(G69+Table145410[[#This Row],[Income]]-Table145410[[#This Row],[Debits]])</f>
        <v>5811</v>
      </c>
      <c r="H70" s="27"/>
      <c r="I70" s="73">
        <f t="shared" si="2"/>
        <v>0</v>
      </c>
    </row>
    <row r="71" spans="1:9" x14ac:dyDescent="0.25">
      <c r="A71" s="26">
        <f>MONTH(Table145410[[#This Row],[Date]])</f>
        <v>1</v>
      </c>
      <c r="B71" s="25"/>
      <c r="C71" s="26"/>
      <c r="D71" s="26"/>
      <c r="E71" s="27"/>
      <c r="F71" s="27"/>
      <c r="G71" s="27">
        <f>SUM(G70+Table145410[[#This Row],[Income]]-Table145410[[#This Row],[Debits]])</f>
        <v>5811</v>
      </c>
      <c r="H71" s="27"/>
      <c r="I71" s="35">
        <f t="shared" si="2"/>
        <v>0</v>
      </c>
    </row>
    <row r="72" spans="1:9" x14ac:dyDescent="0.25">
      <c r="A72" s="26">
        <f>MONTH(Table145410[[#This Row],[Date]])</f>
        <v>1</v>
      </c>
      <c r="B72" s="25"/>
      <c r="C72" s="26"/>
      <c r="D72" s="26"/>
      <c r="E72" s="27"/>
      <c r="F72" s="27"/>
      <c r="G72" s="27">
        <f>SUM(G71+Table145410[[#This Row],[Income]]-Table145410[[#This Row],[Debits]])</f>
        <v>5811</v>
      </c>
      <c r="H72" s="27"/>
      <c r="I72" s="73">
        <f t="shared" si="2"/>
        <v>0</v>
      </c>
    </row>
    <row r="73" spans="1:9" x14ac:dyDescent="0.25">
      <c r="A73" s="26">
        <f>MONTH(Table145410[[#This Row],[Date]])</f>
        <v>1</v>
      </c>
      <c r="B73" s="25"/>
      <c r="C73" s="26"/>
      <c r="D73" s="26"/>
      <c r="E73" s="27"/>
      <c r="F73" s="27"/>
      <c r="G73" s="27">
        <f>SUM(G72+Table145410[[#This Row],[Income]]-Table145410[[#This Row],[Debits]])</f>
        <v>5811</v>
      </c>
      <c r="H73" s="27"/>
      <c r="I73" s="35">
        <f t="shared" si="2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{FD91B1A4-BDA2-4AAF-A165-9311F9642C68}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{5E2AE1DC-1838-4EFF-B3EB-B48440391C2A}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{4754FCB4-75FD-44D6-B5CB-D02FFEA90887}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{FB065122-171B-450E-88BE-7C99079A9B39}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{920EDE3E-B857-41C2-80C5-0ECD458CB3AB}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{49B35EB7-613A-4B02-B61E-296868421118}</x14:id>
        </ext>
      </extLst>
    </cfRule>
  </conditionalFormatting>
  <dataValidations count="1">
    <dataValidation type="list" allowBlank="1" showInputMessage="1" showErrorMessage="1" sqref="D1:D1048576" xr:uid="{14BC25CB-DC3A-49A1-B310-E82A2F79A67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91B1A4-BDA2-4AAF-A165-9311F9642C6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2AE1DC-1838-4EFF-B3EB-B48440391C2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4754FCB4-75FD-44D6-B5CB-D02FFEA9088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FB065122-171B-450E-88BE-7C99079A9B3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20EDE3E-B857-41C2-80C5-0ECD458CB3A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9B35EB7-613A-4B02-B61E-296868421118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604-917F-400B-AB0A-5A47E22855DC}">
  <sheetPr>
    <tabColor rgb="FFFFFF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MONTH(Table145412[[#This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MONTH(Table145412[[#This Row],[Date]])</f>
        <v>1</v>
      </c>
      <c r="B3" s="25"/>
      <c r="C3" s="28"/>
      <c r="D3" s="28"/>
      <c r="E3" s="27"/>
      <c r="F3" s="27"/>
      <c r="G3" s="27">
        <f>SUM(G2+Table145412[[#This Row],[Income]]-Table145412[[#This Row],[Debits]])</f>
        <v>0</v>
      </c>
      <c r="H3" t="s">
        <v>87</v>
      </c>
      <c r="I3" s="35">
        <f>SUMIFS(Table145412[[#All],[Debits]],Table145412[[#All],[Month]],K4, Table145412[[#All],[Category]],K9)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MONTH(Table145412[[#This Row],[Date]])</f>
        <v>1</v>
      </c>
      <c r="B4" s="25"/>
      <c r="C4" s="26"/>
      <c r="D4" s="26"/>
      <c r="E4" s="27"/>
      <c r="F4" s="29"/>
      <c r="G4" s="27">
        <f>SUM(G3+Table145412[[#This Row],[Income]]-Table145412[[#This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MONTH(Table145412[[#This Row],[Date]])</f>
        <v>1</v>
      </c>
      <c r="B5" s="25"/>
      <c r="C5" s="28"/>
      <c r="D5" s="28"/>
      <c r="E5" s="27"/>
      <c r="F5" s="27"/>
      <c r="G5" s="27">
        <f>SUM(G4+Table145412[[#This Row],[Income]]-Table145412[[#This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SUMIFS(Table145412[[#All],[Income]],Table145412[[#All],[Month]],K4,Table145412[[#All],[Category]],K5)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MONTH(Table145412[[#This Row],[Date]])</f>
        <v>1</v>
      </c>
      <c r="B6" s="25"/>
      <c r="C6" s="26"/>
      <c r="D6" s="26"/>
      <c r="E6" s="27"/>
      <c r="F6" s="27"/>
      <c r="G6" s="27">
        <f>SUM(G5+Table145412[[#This Row],[Income]]-Table145412[[#This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SUMIFS(Table145412[[#All],[Debits]],Table145412[[#All],[Month]],K4, Table145412[[#All],[Category]],K6)</f>
        <v>0</v>
      </c>
      <c r="M6">
        <v>800</v>
      </c>
      <c r="O6" s="5"/>
    </row>
    <row r="7" spans="1:15" x14ac:dyDescent="0.25">
      <c r="A7" s="28">
        <f>MONTH(Table145412[[#This Row],[Date]])</f>
        <v>1</v>
      </c>
      <c r="B7" s="25"/>
      <c r="C7" s="26"/>
      <c r="D7" s="26"/>
      <c r="E7" s="27"/>
      <c r="F7" s="27"/>
      <c r="G7" s="27">
        <f>SUM(G6+Table145412[[#This Row],[Income]]-Table145412[[#This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SUMIFS(Table145412[[#All],[Debits]],Table145412[[#All],[Month]],K4, Table145412[[#All],[Category]],K7)</f>
        <v>0</v>
      </c>
      <c r="M7">
        <v>800</v>
      </c>
      <c r="O7" s="5"/>
    </row>
    <row r="8" spans="1:15" x14ac:dyDescent="0.25">
      <c r="A8" s="24">
        <f>MONTH(Table145412[[#This Row],[Date]])</f>
        <v>1</v>
      </c>
      <c r="B8" s="25"/>
      <c r="C8" s="26"/>
      <c r="D8" s="26"/>
      <c r="E8" s="27"/>
      <c r="F8" s="27"/>
      <c r="G8" s="27">
        <f>SUM(G7+Table145412[[#This Row],[Income]]-Table145412[[#This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SUMIFS(Table145412[[#All],[Debits]],Table145412[[#All],[Month]],K4, Table145412[[#All],[Category]],K8)</f>
        <v>0</v>
      </c>
      <c r="M8">
        <v>800</v>
      </c>
      <c r="O8" s="5"/>
    </row>
    <row r="9" spans="1:15" x14ac:dyDescent="0.25">
      <c r="A9" s="28">
        <f>MONTH(Table145412[[#This Row],[Date]])</f>
        <v>1</v>
      </c>
      <c r="B9" s="25"/>
      <c r="C9" s="28"/>
      <c r="D9" s="28"/>
      <c r="E9" s="27"/>
      <c r="F9" s="27"/>
      <c r="G9" s="27">
        <f>SUM(G8+Table145412[[#This Row],[Income]]-Table145412[[#This Row],[Debits]])</f>
        <v>0</v>
      </c>
      <c r="H9" t="s">
        <v>95</v>
      </c>
      <c r="I9" s="35"/>
      <c r="J9" s="5"/>
      <c r="K9" t="s">
        <v>21</v>
      </c>
      <c r="L9">
        <f>SUMIFS(Table145412[[#All],[Debits]],Table145412[[#All],[Month]],K4, Table145412[[#All],[Category]],K9)</f>
        <v>0</v>
      </c>
      <c r="M9">
        <v>800</v>
      </c>
      <c r="O9" s="5"/>
    </row>
    <row r="10" spans="1:15" x14ac:dyDescent="0.25">
      <c r="A10" s="24">
        <f>MONTH(Table145412[[#This Row],[Date]])</f>
        <v>1</v>
      </c>
      <c r="B10" s="25"/>
      <c r="C10" s="26"/>
      <c r="D10" s="26"/>
      <c r="E10" s="27"/>
      <c r="F10" s="27"/>
      <c r="G10" s="27">
        <f>SUM(G9+Table145412[[#This Row],[Income]]-Table145412[[#This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SUMIFS(Table145412[[#All],[Income]],Table145412[[#All],[Month]],K4,Table145412[[#All],[Category]],K10)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MONTH(Table145412[[#This Row],[Date]])</f>
        <v>1</v>
      </c>
      <c r="B11" s="25"/>
      <c r="C11" s="26"/>
      <c r="D11" s="26"/>
      <c r="E11" s="27"/>
      <c r="F11" s="27"/>
      <c r="G11" s="27">
        <f>SUM(G10+Table145412[[#This Row],[Income]]-Table145412[[#This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MONTH(Table145412[[#This Row],[Date]])</f>
        <v>1</v>
      </c>
      <c r="B12" s="25"/>
      <c r="C12" s="24"/>
      <c r="D12" s="24"/>
      <c r="E12" s="27"/>
      <c r="F12" s="27"/>
      <c r="G12" s="27">
        <f>SUM(G11+Table145412[[#This Row],[Income]]-Table145412[[#This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MONTH(Table145412[[#This Row],[Date]])</f>
        <v>1</v>
      </c>
      <c r="B13" s="25"/>
      <c r="C13" s="26"/>
      <c r="D13" s="26"/>
      <c r="E13" s="27"/>
      <c r="F13" s="27"/>
      <c r="G13" s="27">
        <f>SUM(G12+Table145412[[#This Row],[Income]]-Table145412[[#This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SUM(Table145412[Savings Balance])</f>
        <v>0</v>
      </c>
    </row>
    <row r="14" spans="1:15" x14ac:dyDescent="0.25">
      <c r="A14" s="24">
        <f>MONTH(Table145412[[#This Row],[Date]])</f>
        <v>1</v>
      </c>
      <c r="B14" s="25"/>
      <c r="C14" s="24"/>
      <c r="D14" s="24"/>
      <c r="E14" s="27"/>
      <c r="F14" s="27"/>
      <c r="G14" s="27">
        <f>SUM(G13+Table145412[[#This Row],[Income]]-Table145412[[#This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MONTH(Table145412[[#This Row],[Date]])</f>
        <v>1</v>
      </c>
      <c r="B15" s="25"/>
      <c r="C15" s="26"/>
      <c r="D15" s="26"/>
      <c r="E15" s="27"/>
      <c r="F15" s="27"/>
      <c r="G15" s="27">
        <f>SUM(G14+Table145412[[#This Row],[Income]]-Table145412[[#This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MONTH(Table145412[[#This Row],[Date]])</f>
        <v>1</v>
      </c>
      <c r="B16" s="25"/>
      <c r="C16" s="26"/>
      <c r="D16" s="26"/>
      <c r="E16" s="27"/>
      <c r="F16" s="27"/>
      <c r="G16" s="27">
        <f>SUM(G15+Table145412[[#This Row],[Income]]-Table145412[[#This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MONTH(Table145412[[#This Row],[Date]])</f>
        <v>1</v>
      </c>
      <c r="B17" s="25"/>
      <c r="C17" s="30"/>
      <c r="D17" s="28"/>
      <c r="E17" s="27"/>
      <c r="F17" s="27"/>
      <c r="G17" s="27">
        <f>SUM(G16+Table145412[[#This Row],[Income]]-Table145412[[#This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MONTH(Table145412[[#This Row],[Date]])</f>
        <v>1</v>
      </c>
      <c r="B18" s="25"/>
      <c r="C18" s="26"/>
      <c r="D18" s="26"/>
      <c r="E18" s="27"/>
      <c r="F18" s="27"/>
      <c r="G18" s="27">
        <f>SUM(G17+Table145412[[#This Row],[Income]]-Table145412[[#This Row],[Debits]])</f>
        <v>0</v>
      </c>
      <c r="I18" s="38">
        <f t="shared" si="0"/>
        <v>0</v>
      </c>
    </row>
    <row r="19" spans="1:13" x14ac:dyDescent="0.25">
      <c r="A19" s="26">
        <f>MONTH(Table145412[[#This Row],[Date]])</f>
        <v>1</v>
      </c>
      <c r="B19" s="25"/>
      <c r="C19" s="28"/>
      <c r="D19" s="28"/>
      <c r="E19" s="27"/>
      <c r="F19" s="27"/>
      <c r="G19" s="27">
        <f>SUM(G18+Table145412[[#This Row],[Income]]-Table145412[[#This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MONTH(Table145412[[#This Row],[Date]])</f>
        <v>1</v>
      </c>
      <c r="B20" s="25"/>
      <c r="C20" s="24"/>
      <c r="D20" s="24"/>
      <c r="E20" s="27"/>
      <c r="F20" s="27"/>
      <c r="G20" s="27">
        <f>SUM(G19+Table145412[[#This Row],[Income]]-Table145412[[#This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MONTH(Table145412[[#This Row],[Date]])</f>
        <v>1</v>
      </c>
      <c r="B21" s="25"/>
      <c r="C21" s="26"/>
      <c r="D21" s="26"/>
      <c r="E21" s="27"/>
      <c r="F21" s="27"/>
      <c r="G21" s="27">
        <f>SUM(G20+Table145412[[#This Row],[Income]]-Table145412[[#This Row],[Debits]])</f>
        <v>0</v>
      </c>
      <c r="I21" s="35">
        <f t="shared" si="0"/>
        <v>0</v>
      </c>
    </row>
    <row r="22" spans="1:13" x14ac:dyDescent="0.25">
      <c r="A22" s="26">
        <f>MONTH(Table145412[[#This Row],[Date]])</f>
        <v>1</v>
      </c>
      <c r="B22" s="25"/>
      <c r="C22" s="31"/>
      <c r="D22" s="26"/>
      <c r="E22" s="27"/>
      <c r="F22" s="27"/>
      <c r="G22" s="27">
        <f>SUM(G21+Table145412[[#This Row],[Income]]-Table145412[[#This Row],[Debits]])</f>
        <v>0</v>
      </c>
      <c r="I22" s="38">
        <f t="shared" si="0"/>
        <v>0</v>
      </c>
    </row>
    <row r="23" spans="1:13" x14ac:dyDescent="0.25">
      <c r="A23" s="26">
        <f>MONTH(Table145412[[#This Row],[Date]])</f>
        <v>1</v>
      </c>
      <c r="B23" s="25"/>
      <c r="C23" s="28"/>
      <c r="D23" s="28"/>
      <c r="E23" s="27"/>
      <c r="F23" s="27"/>
      <c r="G23" s="27">
        <f>SUM(G22+Table145412[[#This Row],[Income]]-Table145412[[#This Row],[Debits]])</f>
        <v>0</v>
      </c>
      <c r="I23" s="35">
        <f t="shared" si="0"/>
        <v>0</v>
      </c>
    </row>
    <row r="24" spans="1:13" x14ac:dyDescent="0.25">
      <c r="A24" s="26">
        <f>MONTH(Table145412[[#This Row],[Date]])</f>
        <v>1</v>
      </c>
      <c r="B24" s="25"/>
      <c r="C24" s="26"/>
      <c r="D24" s="26"/>
      <c r="E24" s="27"/>
      <c r="F24" s="27"/>
      <c r="G24" s="27">
        <f>SUM(G23+Table145412[[#This Row],[Income]]-Table145412[[#This Row],[Debits]])</f>
        <v>0</v>
      </c>
      <c r="I24" s="38">
        <f t="shared" si="0"/>
        <v>0</v>
      </c>
    </row>
    <row r="25" spans="1:13" x14ac:dyDescent="0.25">
      <c r="A25" s="26">
        <f>MONTH(Table145412[[#This Row],[Date]])</f>
        <v>1</v>
      </c>
      <c r="B25" s="25"/>
      <c r="C25" s="26"/>
      <c r="D25" s="26"/>
      <c r="E25" s="27"/>
      <c r="F25" s="27"/>
      <c r="G25" s="27">
        <f>SUM(G24+Table145412[[#This Row],[Income]]-Table145412[[#This Row],[Debits]])</f>
        <v>0</v>
      </c>
      <c r="I25" s="35">
        <f t="shared" si="0"/>
        <v>0</v>
      </c>
      <c r="K25" s="93" t="s">
        <v>139</v>
      </c>
      <c r="L25" s="93"/>
    </row>
    <row r="26" spans="1:13" x14ac:dyDescent="0.25">
      <c r="A26" s="26">
        <f>MONTH(Table145412[[#This Row],[Date]])</f>
        <v>1</v>
      </c>
      <c r="B26" s="25"/>
      <c r="C26" s="26"/>
      <c r="D26" s="26"/>
      <c r="E26" s="27"/>
      <c r="F26" s="27"/>
      <c r="G26" s="27">
        <f>SUM(G25+Table145412[[#This Row],[Income]]-Table145412[[#This Row],[Debits]])</f>
        <v>0</v>
      </c>
      <c r="I26" s="38">
        <f t="shared" si="0"/>
        <v>0</v>
      </c>
    </row>
    <row r="27" spans="1:13" x14ac:dyDescent="0.25">
      <c r="A27" s="26">
        <f>MONTH(Table145412[[#This Row],[Date]])</f>
        <v>1</v>
      </c>
      <c r="B27" s="25"/>
      <c r="C27" s="26"/>
      <c r="D27" s="26"/>
      <c r="E27" s="27"/>
      <c r="F27" s="27"/>
      <c r="G27" s="27">
        <f>SUM(G26+Table145412[[#This Row],[Income]]-Table145412[[#This Row],[Debits]])</f>
        <v>0</v>
      </c>
      <c r="I27" s="35">
        <f t="shared" si="0"/>
        <v>0</v>
      </c>
    </row>
    <row r="28" spans="1:13" x14ac:dyDescent="0.25">
      <c r="A28" s="26">
        <f>MONTH(Table145412[[#This Row],[Date]])</f>
        <v>1</v>
      </c>
      <c r="B28" s="25"/>
      <c r="C28" s="26"/>
      <c r="D28" s="26"/>
      <c r="E28" s="27"/>
      <c r="F28" s="27"/>
      <c r="G28" s="27">
        <f>SUM(G27+Table145412[[#This Row],[Income]]-Table145412[[#This Row],[Debits]])</f>
        <v>0</v>
      </c>
      <c r="I28" s="38">
        <f t="shared" si="0"/>
        <v>0</v>
      </c>
    </row>
    <row r="29" spans="1:13" x14ac:dyDescent="0.25">
      <c r="A29" s="26">
        <f>MONTH(Table145412[[#This Row],[Date]])</f>
        <v>1</v>
      </c>
      <c r="B29" s="25"/>
      <c r="C29" s="28"/>
      <c r="D29" s="28"/>
      <c r="E29" s="27"/>
      <c r="F29" s="27"/>
      <c r="G29" s="27">
        <f>SUM(G28+Table145412[[#This Row],[Income]]-Table145412[[#This Row],[Debits]])</f>
        <v>0</v>
      </c>
      <c r="I29" s="35">
        <f t="shared" si="0"/>
        <v>0</v>
      </c>
    </row>
    <row r="30" spans="1:13" x14ac:dyDescent="0.25">
      <c r="A30" s="26">
        <f>MONTH(Table145412[[#This Row],[Date]])</f>
        <v>1</v>
      </c>
      <c r="B30" s="25"/>
      <c r="C30" s="26"/>
      <c r="D30" s="26"/>
      <c r="E30" s="27"/>
      <c r="F30" s="27"/>
      <c r="G30" s="27">
        <f>SUM(G29+Table145412[[#This Row],[Income]]-Table145412[[#This Row],[Debits]])</f>
        <v>0</v>
      </c>
      <c r="I30" s="38">
        <f t="shared" si="0"/>
        <v>0</v>
      </c>
    </row>
    <row r="31" spans="1:13" x14ac:dyDescent="0.25">
      <c r="A31" s="26">
        <f>MONTH(Table145412[[#This Row],[Date]])</f>
        <v>1</v>
      </c>
      <c r="B31" s="25"/>
      <c r="C31" s="26"/>
      <c r="D31" s="26"/>
      <c r="E31" s="27"/>
      <c r="F31" s="27"/>
      <c r="G31" s="27">
        <f>SUM(G30+Table145412[[#This Row],[Income]]-Table145412[[#This Row],[Debits]])</f>
        <v>0</v>
      </c>
      <c r="I31" s="35">
        <f t="shared" si="0"/>
        <v>0</v>
      </c>
    </row>
    <row r="32" spans="1:13" x14ac:dyDescent="0.25">
      <c r="A32" s="26">
        <f>MONTH(Table145412[[#This Row],[Date]])</f>
        <v>1</v>
      </c>
      <c r="B32" s="25"/>
      <c r="C32" s="24"/>
      <c r="D32" s="24"/>
      <c r="E32" s="27"/>
      <c r="F32" s="27"/>
      <c r="G32" s="27">
        <f>SUM(G31+Table145412[[#This Row],[Income]]-Table145412[[#This Row],[Debits]])</f>
        <v>0</v>
      </c>
      <c r="I32" s="38">
        <f t="shared" si="0"/>
        <v>0</v>
      </c>
    </row>
    <row r="33" spans="1:9" x14ac:dyDescent="0.25">
      <c r="A33" s="26">
        <f>MONTH(Table145412[[#This Row],[Date]])</f>
        <v>1</v>
      </c>
      <c r="B33" s="25"/>
      <c r="C33" s="26"/>
      <c r="D33" s="26"/>
      <c r="E33" s="27"/>
      <c r="F33" s="27"/>
      <c r="G33" s="27">
        <f>SUM(G32+Table145412[[#This Row],[Income]]-Table145412[[#This Row],[Debits]])</f>
        <v>0</v>
      </c>
      <c r="I33" s="35">
        <f t="shared" si="0"/>
        <v>0</v>
      </c>
    </row>
    <row r="34" spans="1:9" x14ac:dyDescent="0.25">
      <c r="A34" s="26">
        <f>MONTH(Table145412[[#This Row],[Date]])</f>
        <v>1</v>
      </c>
      <c r="B34" s="25"/>
      <c r="C34" s="26"/>
      <c r="D34" s="26"/>
      <c r="E34" s="27"/>
      <c r="F34" s="27"/>
      <c r="G34" s="27">
        <f>SUM(G33+Table145412[[#This Row],[Income]]-Table145412[[#This Row],[Debits]])</f>
        <v>0</v>
      </c>
      <c r="I34" s="38">
        <f t="shared" si="0"/>
        <v>0</v>
      </c>
    </row>
    <row r="35" spans="1:9" x14ac:dyDescent="0.25">
      <c r="A35" s="26">
        <f>MONTH(Table145412[[#This Row],[Date]])</f>
        <v>1</v>
      </c>
      <c r="B35" s="25"/>
      <c r="C35" s="28"/>
      <c r="D35" s="28"/>
      <c r="E35" s="27"/>
      <c r="F35" s="27"/>
      <c r="G35" s="27">
        <f>SUM(G34+Table145412[[#This Row],[Income]]-Table145412[[#This Row],[Debits]])</f>
        <v>0</v>
      </c>
      <c r="I35" s="35">
        <f t="shared" si="0"/>
        <v>0</v>
      </c>
    </row>
    <row r="36" spans="1:9" x14ac:dyDescent="0.25">
      <c r="A36" s="26">
        <f>MONTH(Table145412[[#This Row],[Date]])</f>
        <v>1</v>
      </c>
      <c r="B36" s="25"/>
      <c r="C36" s="32"/>
      <c r="D36" s="26"/>
      <c r="E36" s="27"/>
      <c r="F36" s="27"/>
      <c r="G36" s="27">
        <f>SUM(G35+Table145412[[#This Row],[Income]]-Table145412[[#This Row],[Debits]])</f>
        <v>0</v>
      </c>
      <c r="I36" s="38">
        <f t="shared" si="0"/>
        <v>0</v>
      </c>
    </row>
    <row r="37" spans="1:9" x14ac:dyDescent="0.25">
      <c r="A37" s="26">
        <f>MONTH(Table145412[[#This Row],[Date]])</f>
        <v>1</v>
      </c>
      <c r="B37" s="25"/>
      <c r="C37" s="26"/>
      <c r="D37" s="26"/>
      <c r="E37" s="27"/>
      <c r="F37" s="27"/>
      <c r="G37" s="27">
        <f>SUM(G36+Table145412[[#This Row],[Income]]-Table145412[[#This Row],[Debits]])</f>
        <v>0</v>
      </c>
      <c r="I37" s="35">
        <f t="shared" si="0"/>
        <v>0</v>
      </c>
    </row>
    <row r="38" spans="1:9" x14ac:dyDescent="0.25">
      <c r="A38" s="26">
        <f>MONTH(Table145412[[#This Row],[Date]])</f>
        <v>1</v>
      </c>
      <c r="B38" s="25"/>
      <c r="C38" s="26"/>
      <c r="D38" s="26"/>
      <c r="E38" s="27"/>
      <c r="F38" s="27"/>
      <c r="G38" s="27">
        <f>SUM(G37+Table145412[[#This Row],[Income]]-Table145412[[#This Row],[Debits]])</f>
        <v>0</v>
      </c>
      <c r="I38" s="38">
        <f t="shared" si="0"/>
        <v>0</v>
      </c>
    </row>
    <row r="39" spans="1:9" x14ac:dyDescent="0.25">
      <c r="A39" s="26">
        <f>MONTH(Table145412[[#This Row],[Date]])</f>
        <v>1</v>
      </c>
      <c r="B39" s="25"/>
      <c r="C39" s="28"/>
      <c r="D39" s="28"/>
      <c r="E39" s="27"/>
      <c r="F39" s="27"/>
      <c r="G39" s="27">
        <f>SUM(G38+Table145412[[#This Row],[Income]]-Table145412[[#This Row],[Debits]])</f>
        <v>0</v>
      </c>
      <c r="I39" s="35">
        <f t="shared" si="0"/>
        <v>0</v>
      </c>
    </row>
    <row r="40" spans="1:9" x14ac:dyDescent="0.25">
      <c r="A40" s="26">
        <f>MONTH(Table145412[[#This Row],[Date]])</f>
        <v>1</v>
      </c>
      <c r="B40" s="25"/>
      <c r="C40" s="24"/>
      <c r="D40" s="24"/>
      <c r="E40" s="27"/>
      <c r="F40" s="27"/>
      <c r="G40" s="27">
        <f>SUM(G39+Table145412[[#This Row],[Income]]-Table145412[[#This Row],[Debits]])</f>
        <v>0</v>
      </c>
      <c r="I40" s="38">
        <f t="shared" si="0"/>
        <v>0</v>
      </c>
    </row>
    <row r="41" spans="1:9" x14ac:dyDescent="0.25">
      <c r="A41" s="26">
        <f>MONTH(Table145412[[#This Row],[Date]])</f>
        <v>1</v>
      </c>
      <c r="B41" s="25"/>
      <c r="C41" s="26"/>
      <c r="D41" s="26"/>
      <c r="E41" s="27"/>
      <c r="F41" s="27"/>
      <c r="G41" s="27">
        <f>SUM(G40+Table145412[[#This Row],[Income]]-Table145412[[#This Row],[Debits]])</f>
        <v>0</v>
      </c>
      <c r="I41" s="35">
        <f t="shared" si="0"/>
        <v>0</v>
      </c>
    </row>
    <row r="42" spans="1:9" x14ac:dyDescent="0.25">
      <c r="A42" s="26">
        <f>MONTH(Table145412[[#This Row],[Date]])</f>
        <v>1</v>
      </c>
      <c r="B42" s="25"/>
      <c r="C42" s="24"/>
      <c r="D42" s="24"/>
      <c r="E42" s="27"/>
      <c r="F42" s="27"/>
      <c r="G42" s="27">
        <f>SUM(G41+Table145412[[#This Row],[Income]]-Table145412[[#This Row],[Debits]])</f>
        <v>0</v>
      </c>
      <c r="I42" s="38">
        <f t="shared" si="0"/>
        <v>0</v>
      </c>
    </row>
    <row r="43" spans="1:9" x14ac:dyDescent="0.25">
      <c r="A43" s="26">
        <f>MONTH(Table145412[[#This Row],[Date]])</f>
        <v>1</v>
      </c>
      <c r="B43" s="25"/>
      <c r="C43" s="26"/>
      <c r="D43" s="26"/>
      <c r="E43" s="27"/>
      <c r="F43" s="27"/>
      <c r="G43" s="27">
        <f>SUM(G42+Table145412[[#This Row],[Income]]-Table145412[[#This Row],[Debits]])</f>
        <v>0</v>
      </c>
      <c r="I43" s="35">
        <f t="shared" si="0"/>
        <v>0</v>
      </c>
    </row>
    <row r="44" spans="1:9" x14ac:dyDescent="0.25">
      <c r="A44" s="26">
        <f>MONTH(Table145412[[#This Row],[Date]])</f>
        <v>1</v>
      </c>
      <c r="B44" s="25"/>
      <c r="C44" s="26"/>
      <c r="D44" s="26"/>
      <c r="E44" s="27"/>
      <c r="F44" s="27"/>
      <c r="G44" s="27">
        <f>SUM(G43+Table145412[[#This Row],[Income]]-Table145412[[#This Row],[Debits]])</f>
        <v>0</v>
      </c>
      <c r="I44" s="38">
        <f t="shared" si="0"/>
        <v>0</v>
      </c>
    </row>
    <row r="45" spans="1:9" x14ac:dyDescent="0.25">
      <c r="A45" s="26">
        <f>MONTH(Table145412[[#This Row],[Date]])</f>
        <v>1</v>
      </c>
      <c r="B45" s="25"/>
      <c r="C45" s="26"/>
      <c r="D45" s="26"/>
      <c r="E45" s="27"/>
      <c r="F45" s="27"/>
      <c r="G45" s="27">
        <f>SUM(G44+Table145412[[#This Row],[Income]]-Table145412[[#This Row],[Debits]])</f>
        <v>0</v>
      </c>
      <c r="I45" s="35">
        <f t="shared" si="0"/>
        <v>0</v>
      </c>
    </row>
    <row r="46" spans="1:9" x14ac:dyDescent="0.25">
      <c r="A46" s="26">
        <f>MONTH(Table145412[[#This Row],[Date]])</f>
        <v>1</v>
      </c>
      <c r="B46" s="25"/>
      <c r="C46" s="26"/>
      <c r="D46" s="26"/>
      <c r="E46" s="27"/>
      <c r="F46" s="27"/>
      <c r="G46" s="27">
        <f>SUM(G45+Table145412[[#This Row],[Income]]-Table145412[[#This Row],[Debits]])</f>
        <v>0</v>
      </c>
      <c r="I46" s="38">
        <f t="shared" si="0"/>
        <v>0</v>
      </c>
    </row>
    <row r="47" spans="1:9" x14ac:dyDescent="0.25">
      <c r="A47" s="26">
        <f>MONTH(Table145412[[#This Row],[Date]])</f>
        <v>1</v>
      </c>
      <c r="B47" s="25"/>
      <c r="C47" s="26"/>
      <c r="D47" s="26"/>
      <c r="E47" s="27"/>
      <c r="F47" s="27"/>
      <c r="G47" s="27">
        <f>SUM(G46+Table145412[[#This Row],[Income]]-Table145412[[#This Row],[Debits]])</f>
        <v>0</v>
      </c>
      <c r="I47" s="35">
        <f t="shared" si="0"/>
        <v>0</v>
      </c>
    </row>
    <row r="48" spans="1:9" x14ac:dyDescent="0.25">
      <c r="A48" s="26">
        <f>MONTH(Table145412[[#This Row],[Date]])</f>
        <v>1</v>
      </c>
      <c r="B48" s="25"/>
      <c r="C48" s="26"/>
      <c r="D48" s="26"/>
      <c r="E48" s="27"/>
      <c r="F48" s="27"/>
      <c r="G48" s="27">
        <f>SUM(G47+Table145412[[#This Row],[Income]]-Table145412[[#This Row],[Debits]])</f>
        <v>0</v>
      </c>
      <c r="I48" s="38">
        <f t="shared" si="0"/>
        <v>0</v>
      </c>
    </row>
    <row r="49" spans="1:9" ht="15.75" thickBot="1" x14ac:dyDescent="0.3">
      <c r="A49" s="26">
        <f>MONTH(Table145412[[#This Row],[Date]])</f>
        <v>1</v>
      </c>
      <c r="B49" s="25"/>
      <c r="C49" s="26"/>
      <c r="D49" s="26"/>
      <c r="E49" s="27"/>
      <c r="F49" s="27"/>
      <c r="G49" s="27">
        <f>SUM(G48+Table145412[[#This Row],[Income]]-Table145412[[#This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{C017D69D-4D03-406E-B2B0-0FC7EC551905}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{A5F8567B-A1A2-403A-AE6D-892C62E3BDB7}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{59F0540D-68DB-435D-9B14-588F194D05D3}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{4F7C4E51-B501-4205-8334-10D9F256EF9F}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{B4F2C44A-E572-426E-8386-300E69E380A2}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{03AE2A57-5C9C-4CFD-96BF-781346145B39}</x14:id>
        </ext>
      </extLst>
    </cfRule>
  </conditionalFormatting>
  <dataValidations count="1">
    <dataValidation type="list" allowBlank="1" showInputMessage="1" showErrorMessage="1" sqref="D1:D1048576" xr:uid="{329BCD02-F4B4-460C-823D-CB8A8DC70FF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7D69D-4D03-406E-B2B0-0FC7EC55190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A5F8567B-A1A2-403A-AE6D-892C62E3BDB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59F0540D-68DB-435D-9B14-588F194D05D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4F7C4E51-B501-4205-8334-10D9F256EF9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4F2C44A-E572-426E-8386-300E69E380A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03AE2A57-5C9C-4CFD-96BF-781346145B3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683-8257-4E6E-8220-8D3FB2C463F5}">
  <sheetPr>
    <tabColor rgb="FF002060"/>
  </sheetPr>
  <dimension ref="A1:O49"/>
  <sheetViews>
    <sheetView workbookViewId="0">
      <selection activeCell="E27" sqref="E2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MONTH(Table14549[[#This Row],[Date]])</f>
        <v>1</v>
      </c>
      <c r="B2" s="25"/>
      <c r="C2" s="26" t="s">
        <v>105</v>
      </c>
      <c r="D2" s="26"/>
      <c r="E2" s="27"/>
      <c r="F2" s="27"/>
      <c r="G2" s="27">
        <v>24</v>
      </c>
      <c r="H2" t="s">
        <v>88</v>
      </c>
      <c r="I2" s="34">
        <v>0</v>
      </c>
    </row>
    <row r="3" spans="1:15" x14ac:dyDescent="0.25">
      <c r="A3" s="28">
        <f>MONTH(Table14549[[#This Row],[Date]])</f>
        <v>7</v>
      </c>
      <c r="B3" s="25">
        <v>45108</v>
      </c>
      <c r="C3" s="28" t="s">
        <v>191</v>
      </c>
      <c r="D3" s="28" t="s">
        <v>9</v>
      </c>
      <c r="E3" s="27"/>
      <c r="F3" s="27">
        <v>160</v>
      </c>
      <c r="G3" s="27">
        <f>SUM(G2+Table14549[[#This Row],[Income]]-Table14549[[#This Row],[Debits]])</f>
        <v>-136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MONTH(Table14549[[#This Row],[Date]])</f>
        <v>7</v>
      </c>
      <c r="B4" s="25">
        <v>45108</v>
      </c>
      <c r="C4" s="26" t="s">
        <v>192</v>
      </c>
      <c r="D4" s="26" t="s">
        <v>18</v>
      </c>
      <c r="E4" s="27"/>
      <c r="F4" s="29">
        <v>110</v>
      </c>
      <c r="G4" s="27">
        <f>SUM(G3+Table14549[[#This Row],[Income]]-Table14549[[#This Row],[Debits]])</f>
        <v>-246</v>
      </c>
      <c r="H4" t="s">
        <v>90</v>
      </c>
      <c r="I4" s="57">
        <v>1500</v>
      </c>
      <c r="J4" s="5"/>
      <c r="K4">
        <v>7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MONTH(Table14549[[#This Row],[Date]])</f>
        <v>7</v>
      </c>
      <c r="B5" s="25">
        <v>45108</v>
      </c>
      <c r="C5" s="28" t="s">
        <v>193</v>
      </c>
      <c r="D5" s="28" t="s">
        <v>11</v>
      </c>
      <c r="E5" s="27"/>
      <c r="F5" s="27">
        <v>100</v>
      </c>
      <c r="G5" s="27">
        <f>SUM(G4+Table14549[[#This Row],[Income]]-Table14549[[#This Row],[Debits]])</f>
        <v>-346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SUMIFS(Table14549[[#All],[Income]],Table14549[[#All],[Month]],K4,Table14549[[#All],[Category]],K5)</f>
        <v>1350</v>
      </c>
      <c r="M5">
        <v>10000</v>
      </c>
      <c r="N5">
        <v>4000</v>
      </c>
      <c r="O5" s="5"/>
    </row>
    <row r="6" spans="1:15" x14ac:dyDescent="0.25">
      <c r="A6" s="24">
        <f>MONTH(Table14549[[#This Row],[Date]])</f>
        <v>7</v>
      </c>
      <c r="B6" s="25">
        <v>45108</v>
      </c>
      <c r="C6" s="26" t="s">
        <v>151</v>
      </c>
      <c r="D6" s="26" t="s">
        <v>4</v>
      </c>
      <c r="E6" s="27">
        <v>250</v>
      </c>
      <c r="F6" s="27"/>
      <c r="G6" s="27">
        <f>SUM(G5+Table14549[[#This Row],[Income]]-Table14549[[#This Row],[Debits]])</f>
        <v>-96</v>
      </c>
      <c r="H6" t="s">
        <v>92</v>
      </c>
      <c r="I6" s="57">
        <v>1000</v>
      </c>
      <c r="J6" s="5"/>
      <c r="K6" t="s">
        <v>9</v>
      </c>
      <c r="L6">
        <f>SUMIFS(Table14549[[#All],[Debits]],Table14549[[#All],[Month]],K4, Table14549[[#All],[Category]],K6)</f>
        <v>275</v>
      </c>
      <c r="M6">
        <v>800</v>
      </c>
      <c r="O6" s="5"/>
    </row>
    <row r="7" spans="1:15" x14ac:dyDescent="0.25">
      <c r="A7" s="28">
        <f>MONTH(Table14549[[#This Row],[Date]])</f>
        <v>7</v>
      </c>
      <c r="B7" s="25">
        <v>45109</v>
      </c>
      <c r="C7" s="26" t="s">
        <v>194</v>
      </c>
      <c r="D7" s="26" t="s">
        <v>11</v>
      </c>
      <c r="E7" s="27"/>
      <c r="F7" s="27">
        <v>40</v>
      </c>
      <c r="G7" s="27">
        <f>SUM(G6+Table14549[[#This Row],[Income]]-Table14549[[#This Row],[Debits]])</f>
        <v>-136</v>
      </c>
      <c r="H7" t="s">
        <v>93</v>
      </c>
      <c r="I7" s="58">
        <v>500</v>
      </c>
      <c r="J7" s="5"/>
      <c r="K7" t="s">
        <v>18</v>
      </c>
      <c r="L7">
        <f>SUMIFS(Table14549[[#All],[Debits]],Table14549[[#All],[Month]],K4, Table14549[[#All],[Category]],K7)</f>
        <v>306</v>
      </c>
      <c r="M7">
        <v>800</v>
      </c>
      <c r="O7" s="5"/>
    </row>
    <row r="8" spans="1:15" x14ac:dyDescent="0.25">
      <c r="A8" s="24">
        <f>MONTH(Table14549[[#This Row],[Date]])</f>
        <v>7</v>
      </c>
      <c r="B8" s="25">
        <v>45110</v>
      </c>
      <c r="C8" s="26" t="s">
        <v>195</v>
      </c>
      <c r="D8" s="26" t="s">
        <v>9</v>
      </c>
      <c r="E8" s="27"/>
      <c r="F8" s="27">
        <v>115</v>
      </c>
      <c r="G8" s="27">
        <f>SUM(G7+Table14549[[#This Row],[Income]]-Table14549[[#This Row],[Debits]])</f>
        <v>-251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SUMIFS(Table14549[[#All],[Debits]],Table14549[[#All],[Month]],K4, Table14549[[#All],[Category]],K8)</f>
        <v>469</v>
      </c>
      <c r="M8">
        <v>800</v>
      </c>
      <c r="O8" s="5"/>
    </row>
    <row r="9" spans="1:15" x14ac:dyDescent="0.25">
      <c r="A9" s="28">
        <f>MONTH(Table14549[[#This Row],[Date]])</f>
        <v>7</v>
      </c>
      <c r="B9" s="25">
        <v>45110</v>
      </c>
      <c r="C9" s="28" t="s">
        <v>196</v>
      </c>
      <c r="D9" s="28" t="s">
        <v>11</v>
      </c>
      <c r="E9" s="27"/>
      <c r="F9" s="27">
        <v>160</v>
      </c>
      <c r="G9" s="27">
        <f>SUM(G8+Table14549[[#This Row],[Income]]-Table14549[[#This Row],[Debits]])</f>
        <v>-411</v>
      </c>
      <c r="H9" t="s">
        <v>95</v>
      </c>
      <c r="I9" s="35"/>
      <c r="J9" s="5"/>
      <c r="K9" t="s">
        <v>21</v>
      </c>
      <c r="L9">
        <f>SUMIFS(Table14549[[#All],[Debits]],Table14549[[#All],[Month]],K4, Table14549[[#All],[Category]],K9)</f>
        <v>0</v>
      </c>
      <c r="M9">
        <v>800</v>
      </c>
      <c r="O9" s="5"/>
    </row>
    <row r="10" spans="1:15" x14ac:dyDescent="0.25">
      <c r="A10" s="24">
        <f>MONTH(Table14549[[#This Row],[Date]])</f>
        <v>7</v>
      </c>
      <c r="B10" s="25">
        <v>45113</v>
      </c>
      <c r="C10" s="26" t="s">
        <v>197</v>
      </c>
      <c r="D10" s="26" t="s">
        <v>11</v>
      </c>
      <c r="E10" s="27"/>
      <c r="F10" s="27">
        <v>74</v>
      </c>
      <c r="G10" s="27">
        <f>SUM(G9+Table14549[[#This Row],[Income]]-Table14549[[#This Row],[Debits]])</f>
        <v>-485</v>
      </c>
      <c r="H10" t="s">
        <v>96</v>
      </c>
      <c r="I10" s="34">
        <f t="shared" si="1"/>
        <v>0</v>
      </c>
      <c r="J10" s="5"/>
      <c r="K10" t="s">
        <v>84</v>
      </c>
      <c r="L10">
        <f>SUMIFS(Table14549[[#All],[Income]],Table14549[[#All],[Month]],K4,Table14549[[#All],[Category]],K10)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MONTH(Table14549[[#This Row],[Date]])</f>
        <v>7</v>
      </c>
      <c r="B11" s="25">
        <v>45124</v>
      </c>
      <c r="C11" s="26" t="s">
        <v>33</v>
      </c>
      <c r="D11" s="26" t="s">
        <v>18</v>
      </c>
      <c r="E11" s="27"/>
      <c r="F11" s="27">
        <v>63</v>
      </c>
      <c r="G11" s="27">
        <f>SUM(G10+Table14549[[#This Row],[Income]]-Table14549[[#This Row],[Debits]])</f>
        <v>-548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MONTH(Table14549[[#This Row],[Date]])</f>
        <v>7</v>
      </c>
      <c r="B12" s="25">
        <v>45124</v>
      </c>
      <c r="C12" s="24" t="s">
        <v>198</v>
      </c>
      <c r="D12" s="24" t="s">
        <v>11</v>
      </c>
      <c r="E12" s="27"/>
      <c r="F12" s="27">
        <v>95</v>
      </c>
      <c r="G12" s="27">
        <f>SUM(G11+Table14549[[#This Row],[Income]]-Table14549[[#This Row],[Debits]])</f>
        <v>-643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MONTH(Table14549[[#This Row],[Date]])</f>
        <v>7</v>
      </c>
      <c r="B13" s="25">
        <v>45124</v>
      </c>
      <c r="C13" s="26" t="s">
        <v>151</v>
      </c>
      <c r="D13" s="26" t="s">
        <v>4</v>
      </c>
      <c r="E13" s="27">
        <v>600</v>
      </c>
      <c r="F13" s="27"/>
      <c r="G13" s="27">
        <f>SUM(G12+Table14549[[#This Row],[Income]]-Table14549[[#This Row],[Debits]])</f>
        <v>-43</v>
      </c>
      <c r="H13" t="s">
        <v>99</v>
      </c>
      <c r="I13" s="35">
        <f t="shared" si="1"/>
        <v>0</v>
      </c>
      <c r="K13" s="2">
        <f>SUM(F2:F42)</f>
        <v>1050</v>
      </c>
      <c r="L13" s="37">
        <f>SUM(Table14549[Savings Balance])</f>
        <v>8000</v>
      </c>
    </row>
    <row r="14" spans="1:15" x14ac:dyDescent="0.25">
      <c r="A14" s="24">
        <f>MONTH(Table14549[[#This Row],[Date]])</f>
        <v>7</v>
      </c>
      <c r="B14" s="25">
        <v>45125</v>
      </c>
      <c r="C14" s="24" t="s">
        <v>33</v>
      </c>
      <c r="D14" s="24" t="s">
        <v>18</v>
      </c>
      <c r="E14" s="27"/>
      <c r="F14" s="27">
        <v>70</v>
      </c>
      <c r="G14" s="27">
        <f>SUM(G13+Table14549[[#This Row],[Income]]-Table14549[[#This Row],[Debits]])</f>
        <v>-113</v>
      </c>
      <c r="I14" s="38">
        <f t="shared" si="1"/>
        <v>0</v>
      </c>
      <c r="L14" t="s">
        <v>44</v>
      </c>
    </row>
    <row r="15" spans="1:15" x14ac:dyDescent="0.25">
      <c r="A15" s="26">
        <f>MONTH(Table14549[[#This Row],[Date]])</f>
        <v>7</v>
      </c>
      <c r="B15" s="25">
        <v>45126</v>
      </c>
      <c r="C15" s="26" t="s">
        <v>33</v>
      </c>
      <c r="D15" s="26" t="s">
        <v>18</v>
      </c>
      <c r="E15" s="27"/>
      <c r="F15" s="27">
        <v>63</v>
      </c>
      <c r="G15" s="27">
        <f>SUM(G14+Table14549[[#This Row],[Income]]-Table14549[[#This Row],[Debits]])</f>
        <v>-176</v>
      </c>
      <c r="H15" t="s">
        <v>190</v>
      </c>
      <c r="I15" s="35">
        <f>SUM(I2:I13)</f>
        <v>4000</v>
      </c>
    </row>
    <row r="16" spans="1:15" x14ac:dyDescent="0.25">
      <c r="A16" s="24">
        <f>MONTH(Table14549[[#This Row],[Date]])</f>
        <v>7</v>
      </c>
      <c r="B16" s="25">
        <v>45127</v>
      </c>
      <c r="C16" s="26" t="s">
        <v>199</v>
      </c>
      <c r="D16" s="26" t="s">
        <v>4</v>
      </c>
      <c r="E16" s="27">
        <v>500</v>
      </c>
      <c r="F16" s="27"/>
      <c r="G16" s="27">
        <f>SUM(G15+Table14549[[#This Row],[Income]]-Table14549[[#This Row],[Debits]])</f>
        <v>324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MONTH(Table14549[[#This Row],[Date]])</f>
        <v>1</v>
      </c>
      <c r="B17" s="25"/>
      <c r="C17" s="30"/>
      <c r="D17" s="28"/>
      <c r="E17" s="27"/>
      <c r="F17" s="27"/>
      <c r="G17" s="27">
        <f>SUM(G16+Table14549[[#This Row],[Income]]-Table14549[[#This Row],[Debits]])</f>
        <v>324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MONTH(Table14549[[#This Row],[Date]])</f>
        <v>1</v>
      </c>
      <c r="B18" s="25"/>
      <c r="C18" s="26"/>
      <c r="D18" s="26"/>
      <c r="E18" s="27"/>
      <c r="F18" s="27"/>
      <c r="G18" s="27">
        <f>SUM(G17+Table14549[[#This Row],[Income]]-Table14549[[#This Row],[Debits]])</f>
        <v>324</v>
      </c>
      <c r="I18" s="38">
        <f t="shared" si="1"/>
        <v>0</v>
      </c>
    </row>
    <row r="19" spans="1:13" x14ac:dyDescent="0.25">
      <c r="A19" s="26">
        <f>MONTH(Table14549[[#This Row],[Date]])</f>
        <v>1</v>
      </c>
      <c r="B19" s="25"/>
      <c r="C19" s="28"/>
      <c r="D19" s="28"/>
      <c r="E19" s="27"/>
      <c r="F19" s="27"/>
      <c r="G19" s="27">
        <f>SUM(G18+Table14549[[#This Row],[Income]]-Table14549[[#This Row],[Debits]])</f>
        <v>324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MONTH(Table14549[[#This Row],[Date]])</f>
        <v>1</v>
      </c>
      <c r="B20" s="25"/>
      <c r="C20" s="24"/>
      <c r="D20" s="24"/>
      <c r="E20" s="27"/>
      <c r="F20" s="27"/>
      <c r="G20" s="27">
        <f>SUM(G19+Table14549[[#This Row],[Income]]-Table14549[[#This Row],[Debits]])</f>
        <v>324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MONTH(Table14549[[#This Row],[Date]])</f>
        <v>1</v>
      </c>
      <c r="B21" s="25"/>
      <c r="C21" s="26"/>
      <c r="D21" s="26"/>
      <c r="E21" s="27"/>
      <c r="F21" s="27"/>
      <c r="G21" s="27">
        <f>SUM(G20+Table14549[[#This Row],[Income]]-Table14549[[#This Row],[Debits]])</f>
        <v>324</v>
      </c>
      <c r="I21" s="35">
        <f t="shared" si="1"/>
        <v>0</v>
      </c>
    </row>
    <row r="22" spans="1:13" x14ac:dyDescent="0.25">
      <c r="A22" s="26">
        <f>MONTH(Table14549[[#This Row],[Date]])</f>
        <v>1</v>
      </c>
      <c r="B22" s="25"/>
      <c r="C22" s="31"/>
      <c r="D22" s="26"/>
      <c r="E22" s="27"/>
      <c r="F22" s="27"/>
      <c r="G22" s="27">
        <f>SUM(G21+Table14549[[#This Row],[Income]]-Table14549[[#This Row],[Debits]])</f>
        <v>324</v>
      </c>
      <c r="I22" s="38">
        <f t="shared" si="1"/>
        <v>0</v>
      </c>
    </row>
    <row r="23" spans="1:13" x14ac:dyDescent="0.25">
      <c r="A23" s="26">
        <f>MONTH(Table14549[[#This Row],[Date]])</f>
        <v>1</v>
      </c>
      <c r="B23" s="25"/>
      <c r="C23" s="28"/>
      <c r="D23" s="28"/>
      <c r="E23" s="27"/>
      <c r="F23" s="27"/>
      <c r="G23" s="27">
        <f>SUM(G22+Table14549[[#This Row],[Income]]-Table14549[[#This Row],[Debits]])</f>
        <v>324</v>
      </c>
      <c r="I23" s="35">
        <f t="shared" si="1"/>
        <v>0</v>
      </c>
    </row>
    <row r="24" spans="1:13" x14ac:dyDescent="0.25">
      <c r="A24" s="26">
        <f>MONTH(Table14549[[#This Row],[Date]])</f>
        <v>1</v>
      </c>
      <c r="B24" s="25"/>
      <c r="C24" s="26"/>
      <c r="D24" s="26"/>
      <c r="E24" s="27"/>
      <c r="F24" s="27"/>
      <c r="G24" s="27">
        <f>SUM(G23+Table14549[[#This Row],[Income]]-Table14549[[#This Row],[Debits]])</f>
        <v>324</v>
      </c>
      <c r="I24" s="38">
        <f t="shared" si="1"/>
        <v>0</v>
      </c>
    </row>
    <row r="25" spans="1:13" x14ac:dyDescent="0.25">
      <c r="A25" s="26">
        <f>MONTH(Table14549[[#This Row],[Date]])</f>
        <v>1</v>
      </c>
      <c r="B25" s="25"/>
      <c r="C25" s="26"/>
      <c r="D25" s="26"/>
      <c r="E25" s="27"/>
      <c r="F25" s="27"/>
      <c r="G25" s="27">
        <f>SUM(G24+Table14549[[#This Row],[Income]]-Table14549[[#This Row],[Debits]])</f>
        <v>324</v>
      </c>
      <c r="I25" s="35">
        <f t="shared" si="1"/>
        <v>0</v>
      </c>
      <c r="K25" s="93" t="s">
        <v>139</v>
      </c>
      <c r="L25" s="93"/>
    </row>
    <row r="26" spans="1:13" x14ac:dyDescent="0.25">
      <c r="A26" s="26">
        <f>MONTH(Table14549[[#This Row],[Date]])</f>
        <v>1</v>
      </c>
      <c r="B26" s="25"/>
      <c r="C26" s="26"/>
      <c r="D26" s="26"/>
      <c r="E26" s="27"/>
      <c r="F26" s="27"/>
      <c r="G26" s="27">
        <f>SUM(G25+Table14549[[#This Row],[Income]]-Table14549[[#This Row],[Debits]])</f>
        <v>324</v>
      </c>
      <c r="I26" s="38">
        <f t="shared" si="1"/>
        <v>0</v>
      </c>
    </row>
    <row r="27" spans="1:13" x14ac:dyDescent="0.25">
      <c r="A27" s="26">
        <f>MONTH(Table14549[[#This Row],[Date]])</f>
        <v>1</v>
      </c>
      <c r="B27" s="25"/>
      <c r="C27" s="26"/>
      <c r="D27" s="26"/>
      <c r="E27" s="27"/>
      <c r="F27" s="27"/>
      <c r="G27" s="27">
        <f>SUM(G26+Table14549[[#This Row],[Income]]-Table14549[[#This Row],[Debits]])</f>
        <v>324</v>
      </c>
      <c r="I27" s="35">
        <f t="shared" si="1"/>
        <v>0</v>
      </c>
    </row>
    <row r="28" spans="1:13" x14ac:dyDescent="0.25">
      <c r="A28" s="26">
        <f>MONTH(Table14549[[#This Row],[Date]])</f>
        <v>1</v>
      </c>
      <c r="B28" s="25"/>
      <c r="C28" s="26"/>
      <c r="D28" s="26"/>
      <c r="E28" s="27"/>
      <c r="F28" s="27"/>
      <c r="G28" s="27">
        <f>SUM(G27+Table14549[[#This Row],[Income]]-Table14549[[#This Row],[Debits]])</f>
        <v>324</v>
      </c>
      <c r="I28" s="38">
        <f t="shared" si="1"/>
        <v>0</v>
      </c>
    </row>
    <row r="29" spans="1:13" x14ac:dyDescent="0.25">
      <c r="A29" s="26">
        <f>MONTH(Table14549[[#This Row],[Date]])</f>
        <v>1</v>
      </c>
      <c r="B29" s="25"/>
      <c r="C29" s="28"/>
      <c r="D29" s="28"/>
      <c r="E29" s="27"/>
      <c r="F29" s="27"/>
      <c r="G29" s="27">
        <f>SUM(G28+Table14549[[#This Row],[Income]]-Table14549[[#This Row],[Debits]])</f>
        <v>324</v>
      </c>
      <c r="I29" s="35">
        <f t="shared" si="1"/>
        <v>0</v>
      </c>
    </row>
    <row r="30" spans="1:13" x14ac:dyDescent="0.25">
      <c r="A30" s="26">
        <f>MONTH(Table14549[[#This Row],[Date]])</f>
        <v>1</v>
      </c>
      <c r="B30" s="25"/>
      <c r="C30" s="26"/>
      <c r="D30" s="26"/>
      <c r="E30" s="27"/>
      <c r="F30" s="27"/>
      <c r="G30" s="27">
        <f>SUM(G29+Table14549[[#This Row],[Income]]-Table14549[[#This Row],[Debits]])</f>
        <v>324</v>
      </c>
      <c r="I30" s="38">
        <f t="shared" si="1"/>
        <v>0</v>
      </c>
    </row>
    <row r="31" spans="1:13" x14ac:dyDescent="0.25">
      <c r="A31" s="26">
        <f>MONTH(Table14549[[#This Row],[Date]])</f>
        <v>1</v>
      </c>
      <c r="B31" s="25"/>
      <c r="C31" s="26"/>
      <c r="D31" s="26"/>
      <c r="E31" s="27"/>
      <c r="F31" s="27"/>
      <c r="G31" s="27">
        <f>SUM(G30+Table14549[[#This Row],[Income]]-Table14549[[#This Row],[Debits]])</f>
        <v>324</v>
      </c>
      <c r="I31" s="35">
        <f t="shared" si="1"/>
        <v>0</v>
      </c>
    </row>
    <row r="32" spans="1:13" x14ac:dyDescent="0.25">
      <c r="A32" s="26">
        <f>MONTH(Table14549[[#This Row],[Date]])</f>
        <v>1</v>
      </c>
      <c r="B32" s="25"/>
      <c r="C32" s="24"/>
      <c r="D32" s="24"/>
      <c r="E32" s="27"/>
      <c r="F32" s="27"/>
      <c r="G32" s="27">
        <f>SUM(G31+Table14549[[#This Row],[Income]]-Table14549[[#This Row],[Debits]])</f>
        <v>324</v>
      </c>
      <c r="I32" s="38">
        <f t="shared" si="1"/>
        <v>0</v>
      </c>
    </row>
    <row r="33" spans="1:9" x14ac:dyDescent="0.25">
      <c r="A33" s="26">
        <f>MONTH(Table14549[[#This Row],[Date]])</f>
        <v>1</v>
      </c>
      <c r="B33" s="25"/>
      <c r="C33" s="26"/>
      <c r="D33" s="26"/>
      <c r="E33" s="27"/>
      <c r="F33" s="27"/>
      <c r="G33" s="27">
        <f>SUM(G32+Table14549[[#This Row],[Income]]-Table14549[[#This Row],[Debits]])</f>
        <v>324</v>
      </c>
      <c r="I33" s="35">
        <f t="shared" si="1"/>
        <v>0</v>
      </c>
    </row>
    <row r="34" spans="1:9" x14ac:dyDescent="0.25">
      <c r="A34" s="26">
        <f>MONTH(Table14549[[#This Row],[Date]])</f>
        <v>1</v>
      </c>
      <c r="B34" s="25"/>
      <c r="C34" s="26"/>
      <c r="D34" s="26"/>
      <c r="E34" s="27"/>
      <c r="F34" s="27"/>
      <c r="G34" s="27">
        <f>SUM(G33+Table14549[[#This Row],[Income]]-Table14549[[#This Row],[Debits]])</f>
        <v>324</v>
      </c>
      <c r="I34" s="38">
        <f t="shared" si="1"/>
        <v>0</v>
      </c>
    </row>
    <row r="35" spans="1:9" x14ac:dyDescent="0.25">
      <c r="A35" s="26">
        <f>MONTH(Table14549[[#This Row],[Date]])</f>
        <v>1</v>
      </c>
      <c r="B35" s="25"/>
      <c r="C35" s="28"/>
      <c r="D35" s="28"/>
      <c r="E35" s="27"/>
      <c r="F35" s="27"/>
      <c r="G35" s="27">
        <f>SUM(G34+Table14549[[#This Row],[Income]]-Table14549[[#This Row],[Debits]])</f>
        <v>324</v>
      </c>
      <c r="I35" s="35">
        <f t="shared" si="1"/>
        <v>0</v>
      </c>
    </row>
    <row r="36" spans="1:9" x14ac:dyDescent="0.25">
      <c r="A36" s="26">
        <f>MONTH(Table14549[[#This Row],[Date]])</f>
        <v>1</v>
      </c>
      <c r="B36" s="25"/>
      <c r="C36" s="32"/>
      <c r="D36" s="26"/>
      <c r="E36" s="27"/>
      <c r="F36" s="27"/>
      <c r="G36" s="27">
        <f>SUM(G35+Table14549[[#This Row],[Income]]-Table14549[[#This Row],[Debits]])</f>
        <v>324</v>
      </c>
      <c r="I36" s="38">
        <f t="shared" si="1"/>
        <v>0</v>
      </c>
    </row>
    <row r="37" spans="1:9" x14ac:dyDescent="0.25">
      <c r="A37" s="26">
        <f>MONTH(Table14549[[#This Row],[Date]])</f>
        <v>1</v>
      </c>
      <c r="B37" s="25"/>
      <c r="C37" s="26"/>
      <c r="D37" s="26"/>
      <c r="E37" s="27"/>
      <c r="F37" s="27"/>
      <c r="G37" s="27">
        <f>SUM(G36+Table14549[[#This Row],[Income]]-Table14549[[#This Row],[Debits]])</f>
        <v>324</v>
      </c>
      <c r="I37" s="35">
        <f t="shared" si="1"/>
        <v>0</v>
      </c>
    </row>
    <row r="38" spans="1:9" x14ac:dyDescent="0.25">
      <c r="A38" s="26">
        <f>MONTH(Table14549[[#This Row],[Date]])</f>
        <v>1</v>
      </c>
      <c r="B38" s="25"/>
      <c r="C38" s="26"/>
      <c r="D38" s="26"/>
      <c r="E38" s="27"/>
      <c r="F38" s="27"/>
      <c r="G38" s="27">
        <f>SUM(G37+Table14549[[#This Row],[Income]]-Table14549[[#This Row],[Debits]])</f>
        <v>324</v>
      </c>
      <c r="I38" s="38">
        <f t="shared" si="1"/>
        <v>0</v>
      </c>
    </row>
    <row r="39" spans="1:9" x14ac:dyDescent="0.25">
      <c r="A39" s="26">
        <f>MONTH(Table14549[[#This Row],[Date]])</f>
        <v>1</v>
      </c>
      <c r="B39" s="25"/>
      <c r="C39" s="28"/>
      <c r="D39" s="28"/>
      <c r="E39" s="27"/>
      <c r="F39" s="27"/>
      <c r="G39" s="27">
        <f>SUM(G38+Table14549[[#This Row],[Income]]-Table14549[[#This Row],[Debits]])</f>
        <v>324</v>
      </c>
      <c r="I39" s="35">
        <f t="shared" si="1"/>
        <v>0</v>
      </c>
    </row>
    <row r="40" spans="1:9" x14ac:dyDescent="0.25">
      <c r="A40" s="26">
        <f>MONTH(Table14549[[#This Row],[Date]])</f>
        <v>1</v>
      </c>
      <c r="B40" s="25"/>
      <c r="C40" s="24"/>
      <c r="D40" s="24"/>
      <c r="E40" s="27"/>
      <c r="F40" s="27"/>
      <c r="G40" s="27">
        <f>SUM(G39+Table14549[[#This Row],[Income]]-Table14549[[#This Row],[Debits]])</f>
        <v>324</v>
      </c>
      <c r="I40" s="38">
        <f t="shared" si="1"/>
        <v>0</v>
      </c>
    </row>
    <row r="41" spans="1:9" x14ac:dyDescent="0.25">
      <c r="A41" s="26">
        <f>MONTH(Table14549[[#This Row],[Date]])</f>
        <v>1</v>
      </c>
      <c r="B41" s="25"/>
      <c r="C41" s="26"/>
      <c r="D41" s="26"/>
      <c r="E41" s="27"/>
      <c r="F41" s="27"/>
      <c r="G41" s="27">
        <f>SUM(G40+Table14549[[#This Row],[Income]]-Table14549[[#This Row],[Debits]])</f>
        <v>324</v>
      </c>
      <c r="I41" s="35">
        <f t="shared" si="1"/>
        <v>0</v>
      </c>
    </row>
    <row r="42" spans="1:9" x14ac:dyDescent="0.25">
      <c r="A42" s="26">
        <f>MONTH(Table14549[[#This Row],[Date]])</f>
        <v>1</v>
      </c>
      <c r="B42" s="25"/>
      <c r="C42" s="24"/>
      <c r="D42" s="24"/>
      <c r="E42" s="27"/>
      <c r="F42" s="27"/>
      <c r="G42" s="27">
        <f>SUM(G41+Table14549[[#This Row],[Income]]-Table14549[[#This Row],[Debits]])</f>
        <v>324</v>
      </c>
      <c r="I42" s="38">
        <f t="shared" si="1"/>
        <v>0</v>
      </c>
    </row>
    <row r="43" spans="1:9" x14ac:dyDescent="0.25">
      <c r="A43" s="26">
        <f>MONTH(Table14549[[#This Row],[Date]])</f>
        <v>1</v>
      </c>
      <c r="B43" s="25"/>
      <c r="C43" s="26"/>
      <c r="D43" s="26"/>
      <c r="E43" s="27"/>
      <c r="F43" s="27"/>
      <c r="G43" s="27">
        <f>SUM(G42+Table14549[[#This Row],[Income]]-Table14549[[#This Row],[Debits]])</f>
        <v>324</v>
      </c>
      <c r="I43" s="35">
        <f t="shared" si="1"/>
        <v>0</v>
      </c>
    </row>
    <row r="44" spans="1:9" x14ac:dyDescent="0.25">
      <c r="A44" s="26">
        <f>MONTH(Table14549[[#This Row],[Date]])</f>
        <v>1</v>
      </c>
      <c r="B44" s="25"/>
      <c r="C44" s="26"/>
      <c r="D44" s="26"/>
      <c r="E44" s="27"/>
      <c r="F44" s="27"/>
      <c r="G44" s="27">
        <f>SUM(G43+Table14549[[#This Row],[Income]]-Table14549[[#This Row],[Debits]])</f>
        <v>324</v>
      </c>
      <c r="I44" s="38">
        <f t="shared" si="1"/>
        <v>0</v>
      </c>
    </row>
    <row r="45" spans="1:9" x14ac:dyDescent="0.25">
      <c r="A45" s="26">
        <f>MONTH(Table14549[[#This Row],[Date]])</f>
        <v>1</v>
      </c>
      <c r="B45" s="25"/>
      <c r="C45" s="26"/>
      <c r="D45" s="26"/>
      <c r="E45" s="27"/>
      <c r="F45" s="27"/>
      <c r="G45" s="27">
        <f>SUM(G44+Table14549[[#This Row],[Income]]-Table14549[[#This Row],[Debits]])</f>
        <v>324</v>
      </c>
      <c r="I45" s="35">
        <f t="shared" si="1"/>
        <v>0</v>
      </c>
    </row>
    <row r="46" spans="1:9" x14ac:dyDescent="0.25">
      <c r="A46" s="26">
        <f>MONTH(Table14549[[#This Row],[Date]])</f>
        <v>1</v>
      </c>
      <c r="B46" s="25"/>
      <c r="C46" s="26"/>
      <c r="D46" s="26"/>
      <c r="E46" s="27"/>
      <c r="F46" s="27"/>
      <c r="G46" s="27">
        <f>SUM(G45+Table14549[[#This Row],[Income]]-Table14549[[#This Row],[Debits]])</f>
        <v>324</v>
      </c>
      <c r="I46" s="38">
        <f t="shared" si="1"/>
        <v>0</v>
      </c>
    </row>
    <row r="47" spans="1:9" x14ac:dyDescent="0.25">
      <c r="A47" s="26">
        <f>MONTH(Table14549[[#This Row],[Date]])</f>
        <v>1</v>
      </c>
      <c r="B47" s="25"/>
      <c r="C47" s="26"/>
      <c r="D47" s="26"/>
      <c r="E47" s="27"/>
      <c r="F47" s="27"/>
      <c r="G47" s="27">
        <f>SUM(G46+Table14549[[#This Row],[Income]]-Table14549[[#This Row],[Debits]])</f>
        <v>324</v>
      </c>
      <c r="I47" s="35">
        <f t="shared" si="1"/>
        <v>0</v>
      </c>
    </row>
    <row r="48" spans="1:9" x14ac:dyDescent="0.25">
      <c r="A48" s="26">
        <f>MONTH(Table14549[[#This Row],[Date]])</f>
        <v>1</v>
      </c>
      <c r="B48" s="25"/>
      <c r="C48" s="26"/>
      <c r="D48" s="26"/>
      <c r="E48" s="27"/>
      <c r="F48" s="27"/>
      <c r="G48" s="27">
        <f>SUM(G47+Table14549[[#This Row],[Income]]-Table14549[[#This Row],[Debits]])</f>
        <v>324</v>
      </c>
      <c r="I48" s="38">
        <f t="shared" si="1"/>
        <v>0</v>
      </c>
    </row>
    <row r="49" spans="1:9" ht="15.75" thickBot="1" x14ac:dyDescent="0.3">
      <c r="A49" s="26">
        <f>MONTH(Table14549[[#This Row],[Date]])</f>
        <v>1</v>
      </c>
      <c r="B49" s="25"/>
      <c r="C49" s="26"/>
      <c r="D49" s="26"/>
      <c r="E49" s="27"/>
      <c r="F49" s="27"/>
      <c r="G49" s="27">
        <f>SUM(G48+Table14549[[#This Row],[Income]]-Table14549[[#This Row],[Debits]])</f>
        <v>324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{E043F037-F21C-47EA-94DC-E30D70E4F53C}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{EC27AC70-1B6B-4EEE-8608-65F680B9559E}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{8CE9393D-5373-4DCE-AF4D-8EFD519F4806}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{A0E725D2-6A75-4E0E-89B6-44B79876F3A1}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{03B438D4-4479-48D8-AE59-ADE86BA4C3CD}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{23334843-9DE5-4EFA-8B0A-78F26569C6C3}</x14:id>
        </ext>
      </extLst>
    </cfRule>
  </conditionalFormatting>
  <dataValidations count="1">
    <dataValidation type="list" allowBlank="1" showInputMessage="1" showErrorMessage="1" sqref="D1:D1048576" xr:uid="{1D540F61-D7C5-4AA5-AEE6-50DD8BC0B5E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3F037-F21C-47EA-94DC-E30D70E4F53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EC27AC70-1B6B-4EEE-8608-65F680B9559E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CE9393D-5373-4DCE-AF4D-8EFD519F480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0E725D2-6A75-4E0E-89B6-44B79876F3A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3B438D4-4479-48D8-AE59-ADE86BA4C3C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23334843-9DE5-4EFA-8B0A-78F26569C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1A6-E097-44AA-A658-F98AE86FB754}">
  <sheetPr>
    <tabColor theme="7"/>
  </sheetPr>
  <dimension ref="A1:O63"/>
  <sheetViews>
    <sheetView workbookViewId="0">
      <selection activeCell="C61" sqref="C6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MONTH(Table14548[[#This Row],[Date]])</f>
        <v>1</v>
      </c>
      <c r="B2" s="25"/>
      <c r="C2" s="26" t="s">
        <v>105</v>
      </c>
      <c r="D2" s="26"/>
      <c r="E2" s="27"/>
      <c r="F2" s="27"/>
      <c r="G2" s="27">
        <v>100</v>
      </c>
      <c r="H2" t="s">
        <v>88</v>
      </c>
      <c r="I2" s="57">
        <v>0</v>
      </c>
    </row>
    <row r="3" spans="1:15" x14ac:dyDescent="0.25">
      <c r="A3" s="28">
        <f>MONTH(Table14548[[#This Row],[Date]])</f>
        <v>6</v>
      </c>
      <c r="B3" s="25">
        <v>45078</v>
      </c>
      <c r="C3" s="28" t="s">
        <v>160</v>
      </c>
      <c r="D3" s="28" t="s">
        <v>4</v>
      </c>
      <c r="E3" s="27">
        <v>100</v>
      </c>
      <c r="F3" s="27"/>
      <c r="G3" s="27">
        <f>SUM(G2+Table14548[[#This Row],[Income]]-Table14548[[#This Row],[Debits]])</f>
        <v>200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MONTH(Table14548[[#This Row],[Date]])</f>
        <v>6</v>
      </c>
      <c r="B4" s="25">
        <v>45080</v>
      </c>
      <c r="C4" s="26" t="s">
        <v>151</v>
      </c>
      <c r="D4" s="26" t="s">
        <v>4</v>
      </c>
      <c r="E4" s="27">
        <v>300</v>
      </c>
      <c r="F4" s="29"/>
      <c r="G4" s="27">
        <f>SUM(G3+Table14548[[#This Row],[Income]]-Table14548[[#This Row],[Debits]])</f>
        <v>500</v>
      </c>
      <c r="H4" t="s">
        <v>90</v>
      </c>
      <c r="I4" s="57">
        <v>1500</v>
      </c>
      <c r="J4" s="5"/>
      <c r="K4">
        <v>6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MONTH(Table14548[[#This Row],[Date]])</f>
        <v>6</v>
      </c>
      <c r="B5" s="25">
        <v>45080</v>
      </c>
      <c r="C5" s="28" t="s">
        <v>163</v>
      </c>
      <c r="D5" s="28" t="s">
        <v>11</v>
      </c>
      <c r="E5" s="27"/>
      <c r="F5" s="27">
        <v>200</v>
      </c>
      <c r="G5" s="27">
        <f>SUM(G4+Table14548[[#This Row],[Income]]-Table14548[[#This Row],[Debits]])</f>
        <v>300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SUMIFS(Table14548[[#All],[Income]],Table14548[[#All],[Month]],K4,Table14548[[#All],[Category]],K5)</f>
        <v>4420</v>
      </c>
      <c r="M5">
        <v>10000</v>
      </c>
      <c r="N5">
        <v>4000</v>
      </c>
      <c r="O5" s="5"/>
    </row>
    <row r="6" spans="1:15" x14ac:dyDescent="0.25">
      <c r="A6" s="24">
        <f>MONTH(Table14548[[#This Row],[Date]])</f>
        <v>6</v>
      </c>
      <c r="B6" s="25">
        <v>45080</v>
      </c>
      <c r="C6" s="26" t="s">
        <v>164</v>
      </c>
      <c r="D6" s="26" t="s">
        <v>18</v>
      </c>
      <c r="E6" s="27"/>
      <c r="F6" s="27">
        <v>89</v>
      </c>
      <c r="G6" s="27">
        <f>SUM(G5+Table14548[[#This Row],[Income]]-Table14548[[#This Row],[Debits]])</f>
        <v>211</v>
      </c>
      <c r="H6" t="s">
        <v>92</v>
      </c>
      <c r="I6" s="57">
        <v>1000</v>
      </c>
      <c r="J6" s="5"/>
      <c r="K6" t="s">
        <v>9</v>
      </c>
      <c r="L6">
        <f>SUMIFS(Table14548[[#All],[Debits]],Table14548[[#All],[Month]],K4, Table14548[[#All],[Category]],K6)</f>
        <v>1270</v>
      </c>
      <c r="M6">
        <v>800</v>
      </c>
      <c r="O6" s="5"/>
    </row>
    <row r="7" spans="1:15" x14ac:dyDescent="0.25">
      <c r="A7" s="28">
        <f>MONTH(Table14548[[#This Row],[Date]])</f>
        <v>6</v>
      </c>
      <c r="B7" s="25">
        <v>45080</v>
      </c>
      <c r="C7" s="26" t="s">
        <v>165</v>
      </c>
      <c r="D7" s="26" t="s">
        <v>11</v>
      </c>
      <c r="E7" s="27"/>
      <c r="F7" s="27">
        <v>39</v>
      </c>
      <c r="G7" s="27">
        <f>SUM(G6+Table14548[[#This Row],[Income]]-Table14548[[#This Row],[Debits]])</f>
        <v>172</v>
      </c>
      <c r="H7" t="s">
        <v>93</v>
      </c>
      <c r="I7" s="58">
        <v>500</v>
      </c>
      <c r="J7" s="5"/>
      <c r="K7" t="s">
        <v>18</v>
      </c>
      <c r="L7">
        <f>SUMIFS(Table14548[[#All],[Debits]],Table14548[[#All],[Month]],K4, Table14548[[#All],[Category]],K7)</f>
        <v>761</v>
      </c>
      <c r="M7">
        <v>800</v>
      </c>
      <c r="O7" s="5"/>
    </row>
    <row r="8" spans="1:15" x14ac:dyDescent="0.25">
      <c r="A8" s="24">
        <f>MONTH(Table14548[[#This Row],[Date]])</f>
        <v>6</v>
      </c>
      <c r="B8" s="25">
        <v>45081</v>
      </c>
      <c r="C8" s="26" t="s">
        <v>151</v>
      </c>
      <c r="D8" s="26" t="s">
        <v>4</v>
      </c>
      <c r="E8" s="27">
        <v>650</v>
      </c>
      <c r="F8" s="27"/>
      <c r="G8" s="27">
        <f>SUM(G7+Table14548[[#This Row],[Income]]-Table14548[[#This Row],[Debits]])</f>
        <v>822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SUMIFS(Table14548[[#All],[Debits]],Table14548[[#All],[Month]],K4, Table14548[[#All],[Category]],K8)</f>
        <v>2432</v>
      </c>
      <c r="M8">
        <v>800</v>
      </c>
      <c r="O8" s="5"/>
    </row>
    <row r="9" spans="1:15" x14ac:dyDescent="0.25">
      <c r="A9" s="28">
        <f>MONTH(Table14548[[#This Row],[Date]])</f>
        <v>6</v>
      </c>
      <c r="B9" s="25">
        <v>45083</v>
      </c>
      <c r="C9" s="28" t="s">
        <v>166</v>
      </c>
      <c r="D9" s="28" t="s">
        <v>9</v>
      </c>
      <c r="E9" s="27"/>
      <c r="F9" s="27">
        <v>45</v>
      </c>
      <c r="G9" s="27">
        <f>SUM(G8+Table14548[[#This Row],[Income]]-Table14548[[#This Row],[Debits]])</f>
        <v>777</v>
      </c>
      <c r="H9" t="s">
        <v>95</v>
      </c>
      <c r="I9" s="35"/>
      <c r="J9" s="5"/>
      <c r="K9" t="s">
        <v>21</v>
      </c>
      <c r="L9">
        <f>SUMIFS(Table14548[[#All],[Debits]],Table14548[[#All],[Month]],K4, Table14548[[#All],[Category]],K9)</f>
        <v>500</v>
      </c>
      <c r="M9">
        <v>800</v>
      </c>
      <c r="O9" s="5"/>
    </row>
    <row r="10" spans="1:15" x14ac:dyDescent="0.25">
      <c r="A10" s="24">
        <f>MONTH(Table14548[[#This Row],[Date]])</f>
        <v>6</v>
      </c>
      <c r="B10" s="25">
        <v>45083</v>
      </c>
      <c r="C10" s="26" t="s">
        <v>151</v>
      </c>
      <c r="D10" s="26" t="s">
        <v>4</v>
      </c>
      <c r="E10" s="27">
        <v>500</v>
      </c>
      <c r="F10" s="27"/>
      <c r="G10" s="27">
        <f>SUM(G9+Table14548[[#This Row],[Income]]-Table14548[[#This Row],[Debits]])</f>
        <v>1277</v>
      </c>
      <c r="H10" t="s">
        <v>96</v>
      </c>
      <c r="I10" s="34">
        <f t="shared" si="1"/>
        <v>0</v>
      </c>
      <c r="J10" s="5"/>
      <c r="K10" t="s">
        <v>84</v>
      </c>
      <c r="L10">
        <f>SUMIFS(Table14548[[#All],[Income]],Table14548[[#All],[Month]],K4,Table14548[[#All],[Category]],K10)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MONTH(Table14548[[#This Row],[Date]])</f>
        <v>6</v>
      </c>
      <c r="B11" s="25">
        <v>45083</v>
      </c>
      <c r="C11" s="26" t="s">
        <v>167</v>
      </c>
      <c r="D11" s="26" t="s">
        <v>18</v>
      </c>
      <c r="E11" s="27"/>
      <c r="F11" s="27">
        <v>131</v>
      </c>
      <c r="G11" s="27">
        <f>SUM(G10+Table14548[[#This Row],[Income]]-Table14548[[#This Row],[Debits]])</f>
        <v>1146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MONTH(Table14548[[#This Row],[Date]])</f>
        <v>6</v>
      </c>
      <c r="B12" s="25">
        <v>45083</v>
      </c>
      <c r="C12" s="24" t="s">
        <v>169</v>
      </c>
      <c r="D12" s="24" t="s">
        <v>9</v>
      </c>
      <c r="E12" s="27"/>
      <c r="F12" s="27">
        <v>100</v>
      </c>
      <c r="G12" s="27">
        <f>SUM(G11+Table14548[[#This Row],[Income]]-Table14548[[#This Row],[Debits]])</f>
        <v>1046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MONTH(Table14548[[#This Row],[Date]])</f>
        <v>6</v>
      </c>
      <c r="B13" s="25">
        <v>45083</v>
      </c>
      <c r="C13" s="26" t="s">
        <v>80</v>
      </c>
      <c r="D13" s="26" t="s">
        <v>11</v>
      </c>
      <c r="E13" s="27"/>
      <c r="F13" s="27">
        <v>50</v>
      </c>
      <c r="G13" s="27">
        <f>SUM(G12+Table14548[[#This Row],[Income]]-Table14548[[#This Row],[Debits]])</f>
        <v>996</v>
      </c>
      <c r="H13" t="s">
        <v>99</v>
      </c>
      <c r="I13" s="35">
        <f t="shared" si="1"/>
        <v>0</v>
      </c>
      <c r="K13" s="2">
        <f>SUM(F2:F42)</f>
        <v>3428</v>
      </c>
      <c r="L13" s="37">
        <f>SUM(Table14548[Savings Balance])</f>
        <v>8000</v>
      </c>
    </row>
    <row r="14" spans="1:15" x14ac:dyDescent="0.25">
      <c r="A14" s="24">
        <f>MONTH(Table14548[[#This Row],[Date]])</f>
        <v>6</v>
      </c>
      <c r="B14" s="25">
        <v>45084</v>
      </c>
      <c r="C14" s="24" t="s">
        <v>168</v>
      </c>
      <c r="D14" s="24" t="s">
        <v>11</v>
      </c>
      <c r="E14" s="27"/>
      <c r="F14" s="27">
        <v>100</v>
      </c>
      <c r="G14" s="27">
        <f>SUM(G13+Table14548[[#This Row],[Income]]-Table14548[[#This Row],[Debits]])</f>
        <v>896</v>
      </c>
      <c r="I14" s="38">
        <f t="shared" si="1"/>
        <v>0</v>
      </c>
      <c r="L14" t="s">
        <v>44</v>
      </c>
    </row>
    <row r="15" spans="1:15" x14ac:dyDescent="0.25">
      <c r="A15" s="26">
        <f>MONTH(Table14548[[#This Row],[Date]])</f>
        <v>6</v>
      </c>
      <c r="B15" s="25">
        <v>45084</v>
      </c>
      <c r="C15" s="26" t="s">
        <v>170</v>
      </c>
      <c r="D15" s="26" t="s">
        <v>11</v>
      </c>
      <c r="E15" s="27"/>
      <c r="F15" s="27">
        <v>100</v>
      </c>
      <c r="G15" s="27">
        <f>SUM(G14+Table14548[[#This Row],[Income]]-Table14548[[#This Row],[Debits]])</f>
        <v>796</v>
      </c>
      <c r="H15" t="s">
        <v>190</v>
      </c>
      <c r="I15" s="35">
        <f>SUM(I2:I13)</f>
        <v>4000</v>
      </c>
    </row>
    <row r="16" spans="1:15" x14ac:dyDescent="0.25">
      <c r="A16" s="24">
        <f>MONTH(Table14548[[#This Row],[Date]])</f>
        <v>6</v>
      </c>
      <c r="B16" s="43">
        <v>45084</v>
      </c>
      <c r="C16" s="44" t="s">
        <v>171</v>
      </c>
      <c r="D16" s="44" t="s">
        <v>11</v>
      </c>
      <c r="E16" s="27">
        <v>500</v>
      </c>
      <c r="F16" s="27">
        <v>500</v>
      </c>
      <c r="G16" s="27">
        <f>SUM(G15+Table14548[[#This Row],[Income]]-Table14548[[#This Row],[Debits]])</f>
        <v>796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MONTH(Table14548[[#This Row],[Date]])</f>
        <v>6</v>
      </c>
      <c r="B17" s="25">
        <v>45086</v>
      </c>
      <c r="C17" s="30" t="s">
        <v>172</v>
      </c>
      <c r="D17" s="28" t="s">
        <v>11</v>
      </c>
      <c r="E17" s="27"/>
      <c r="F17" s="27">
        <v>288</v>
      </c>
      <c r="G17" s="27">
        <f>SUM(G16+Table14548[[#This Row],[Income]]-Table14548[[#This Row],[Debits]])</f>
        <v>508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MONTH(Table14548[[#This Row],[Date]])</f>
        <v>6</v>
      </c>
      <c r="B18" s="25">
        <v>45086</v>
      </c>
      <c r="C18" s="26" t="s">
        <v>143</v>
      </c>
      <c r="D18" s="26" t="s">
        <v>18</v>
      </c>
      <c r="E18" s="27"/>
      <c r="F18" s="27">
        <v>62</v>
      </c>
      <c r="G18" s="27">
        <f>SUM(G17+Table14548[[#This Row],[Income]]-Table14548[[#This Row],[Debits]])</f>
        <v>446</v>
      </c>
      <c r="I18" s="38">
        <f t="shared" si="1"/>
        <v>0</v>
      </c>
    </row>
    <row r="19" spans="1:13" x14ac:dyDescent="0.25">
      <c r="A19" s="26">
        <f>MONTH(Table14548[[#This Row],[Date]])</f>
        <v>6</v>
      </c>
      <c r="B19" s="25">
        <v>45087</v>
      </c>
      <c r="C19" s="28" t="s">
        <v>173</v>
      </c>
      <c r="D19" s="28" t="s">
        <v>11</v>
      </c>
      <c r="E19" s="27"/>
      <c r="F19" s="27">
        <v>150</v>
      </c>
      <c r="G19" s="27">
        <f>SUM(G18+Table14548[[#This Row],[Income]]-Table14548[[#This Row],[Debits]])</f>
        <v>296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MONTH(Table14548[[#This Row],[Date]])</f>
        <v>6</v>
      </c>
      <c r="B20" s="25">
        <v>45090</v>
      </c>
      <c r="C20" s="24" t="s">
        <v>143</v>
      </c>
      <c r="D20" s="24" t="s">
        <v>18</v>
      </c>
      <c r="E20" s="27"/>
      <c r="F20" s="27">
        <v>64</v>
      </c>
      <c r="G20" s="27">
        <f>SUM(G19+Table14548[[#This Row],[Income]]-Table14548[[#This Row],[Debits]])</f>
        <v>232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MONTH(Table14548[[#This Row],[Date]])</f>
        <v>6</v>
      </c>
      <c r="B21" s="25">
        <v>45090</v>
      </c>
      <c r="C21" s="26" t="s">
        <v>174</v>
      </c>
      <c r="D21" s="26" t="s">
        <v>11</v>
      </c>
      <c r="E21" s="27"/>
      <c r="F21" s="27">
        <v>39</v>
      </c>
      <c r="G21" s="27">
        <f>SUM(G20+Table14548[[#This Row],[Income]]-Table14548[[#This Row],[Debits]])</f>
        <v>193</v>
      </c>
      <c r="I21" s="35">
        <f t="shared" si="1"/>
        <v>0</v>
      </c>
    </row>
    <row r="22" spans="1:13" x14ac:dyDescent="0.25">
      <c r="A22" s="26">
        <f>MONTH(Table14548[[#This Row],[Date]])</f>
        <v>6</v>
      </c>
      <c r="B22" s="25">
        <v>45090</v>
      </c>
      <c r="C22" s="31" t="s">
        <v>175</v>
      </c>
      <c r="D22" s="26" t="s">
        <v>11</v>
      </c>
      <c r="E22" s="27"/>
      <c r="F22" s="27">
        <v>161</v>
      </c>
      <c r="G22" s="27">
        <f>SUM(G21+Table14548[[#This Row],[Income]]-Table14548[[#This Row],[Debits]])</f>
        <v>32</v>
      </c>
      <c r="I22" s="38">
        <f t="shared" si="1"/>
        <v>0</v>
      </c>
    </row>
    <row r="23" spans="1:13" x14ac:dyDescent="0.25">
      <c r="A23" s="26">
        <f>MONTH(Table14548[[#This Row],[Date]])</f>
        <v>6</v>
      </c>
      <c r="B23" s="25">
        <v>45090</v>
      </c>
      <c r="C23" s="28" t="s">
        <v>151</v>
      </c>
      <c r="D23" s="28" t="s">
        <v>4</v>
      </c>
      <c r="E23" s="27">
        <v>500</v>
      </c>
      <c r="F23" s="27"/>
      <c r="G23" s="27">
        <f>SUM(G22+Table14548[[#This Row],[Income]]-Table14548[[#This Row],[Debits]])</f>
        <v>532</v>
      </c>
      <c r="I23" s="35">
        <f t="shared" si="1"/>
        <v>0</v>
      </c>
    </row>
    <row r="24" spans="1:13" x14ac:dyDescent="0.25">
      <c r="A24" s="26">
        <f>MONTH(Table14548[[#This Row],[Date]])</f>
        <v>6</v>
      </c>
      <c r="B24" s="25">
        <v>45090</v>
      </c>
      <c r="C24" s="26" t="s">
        <v>80</v>
      </c>
      <c r="D24" s="26" t="s">
        <v>11</v>
      </c>
      <c r="E24" s="27"/>
      <c r="F24" s="27">
        <v>50</v>
      </c>
      <c r="G24" s="27">
        <f>SUM(G23+Table14548[[#This Row],[Income]]-Table14548[[#This Row],[Debits]])</f>
        <v>482</v>
      </c>
      <c r="I24" s="38">
        <f t="shared" si="1"/>
        <v>0</v>
      </c>
    </row>
    <row r="25" spans="1:13" x14ac:dyDescent="0.25">
      <c r="A25" s="26">
        <f>MONTH(Table14548[[#This Row],[Date]])</f>
        <v>6</v>
      </c>
      <c r="B25" s="25">
        <v>45089</v>
      </c>
      <c r="C25" s="26" t="s">
        <v>154</v>
      </c>
      <c r="D25" s="26" t="s">
        <v>4</v>
      </c>
      <c r="E25" s="27">
        <v>50</v>
      </c>
      <c r="F25" s="27"/>
      <c r="G25" s="27">
        <f>SUM(G24+Table14548[[#This Row],[Income]]-Table14548[[#This Row],[Debits]])</f>
        <v>532</v>
      </c>
      <c r="I25" s="35">
        <f t="shared" si="1"/>
        <v>0</v>
      </c>
      <c r="K25" s="93" t="s">
        <v>139</v>
      </c>
      <c r="L25" s="93"/>
    </row>
    <row r="26" spans="1:13" x14ac:dyDescent="0.25">
      <c r="A26" s="26">
        <f>MONTH(Table14548[[#This Row],[Date]])</f>
        <v>6</v>
      </c>
      <c r="B26" s="25">
        <v>45091</v>
      </c>
      <c r="C26" s="26" t="s">
        <v>176</v>
      </c>
      <c r="D26" s="26" t="s">
        <v>11</v>
      </c>
      <c r="E26" s="27"/>
      <c r="F26" s="27">
        <v>85</v>
      </c>
      <c r="G26" s="27">
        <f>SUM(G25+Table14548[[#This Row],[Income]]-Table14548[[#This Row],[Debits]])</f>
        <v>447</v>
      </c>
      <c r="I26" s="38">
        <f t="shared" si="1"/>
        <v>0</v>
      </c>
    </row>
    <row r="27" spans="1:13" x14ac:dyDescent="0.25">
      <c r="A27" s="26">
        <f>MONTH(Table14548[[#This Row],[Date]])</f>
        <v>6</v>
      </c>
      <c r="B27" s="25">
        <v>45091</v>
      </c>
      <c r="C27" s="26" t="s">
        <v>177</v>
      </c>
      <c r="D27" s="26" t="s">
        <v>9</v>
      </c>
      <c r="E27" s="27"/>
      <c r="F27" s="27">
        <v>40</v>
      </c>
      <c r="G27" s="27">
        <f>SUM(G26+Table14548[[#This Row],[Income]]-Table14548[[#This Row],[Debits]])</f>
        <v>407</v>
      </c>
      <c r="I27" s="35">
        <f t="shared" si="1"/>
        <v>0</v>
      </c>
    </row>
    <row r="28" spans="1:13" x14ac:dyDescent="0.25">
      <c r="A28" s="26">
        <f>MONTH(Table14548[[#This Row],[Date]])</f>
        <v>6</v>
      </c>
      <c r="B28" s="25">
        <v>45091</v>
      </c>
      <c r="C28" s="26" t="s">
        <v>151</v>
      </c>
      <c r="D28" s="26" t="s">
        <v>4</v>
      </c>
      <c r="E28" s="27">
        <v>200</v>
      </c>
      <c r="F28" s="27"/>
      <c r="G28" s="27">
        <f>SUM(G27+Table14548[[#This Row],[Income]]-Table14548[[#This Row],[Debits]])</f>
        <v>607</v>
      </c>
      <c r="I28" s="38">
        <f t="shared" si="1"/>
        <v>0</v>
      </c>
    </row>
    <row r="29" spans="1:13" x14ac:dyDescent="0.25">
      <c r="A29" s="26">
        <f>MONTH(Table14548[[#This Row],[Date]])</f>
        <v>6</v>
      </c>
      <c r="B29" s="25">
        <v>45092</v>
      </c>
      <c r="C29" s="28" t="s">
        <v>178</v>
      </c>
      <c r="D29" s="28" t="s">
        <v>9</v>
      </c>
      <c r="E29" s="27"/>
      <c r="F29" s="27">
        <v>85</v>
      </c>
      <c r="G29" s="27">
        <f>SUM(G28+Table14548[[#This Row],[Income]]-Table14548[[#This Row],[Debits]])</f>
        <v>522</v>
      </c>
      <c r="I29" s="35">
        <f t="shared" si="1"/>
        <v>0</v>
      </c>
    </row>
    <row r="30" spans="1:13" x14ac:dyDescent="0.25">
      <c r="A30" s="26">
        <f>MONTH(Table14548[[#This Row],[Date]])</f>
        <v>6</v>
      </c>
      <c r="B30" s="25">
        <v>45092</v>
      </c>
      <c r="C30" s="26" t="s">
        <v>179</v>
      </c>
      <c r="D30" s="26" t="s">
        <v>9</v>
      </c>
      <c r="E30" s="27"/>
      <c r="F30" s="27">
        <v>20</v>
      </c>
      <c r="G30" s="27">
        <f>SUM(G29+Table14548[[#This Row],[Income]]-Table14548[[#This Row],[Debits]])</f>
        <v>502</v>
      </c>
      <c r="I30" s="38">
        <f t="shared" si="1"/>
        <v>0</v>
      </c>
    </row>
    <row r="31" spans="1:13" x14ac:dyDescent="0.25">
      <c r="A31" s="26">
        <f>MONTH(Table14548[[#This Row],[Date]])</f>
        <v>6</v>
      </c>
      <c r="B31" s="25">
        <v>45092</v>
      </c>
      <c r="C31" s="26" t="s">
        <v>177</v>
      </c>
      <c r="D31" s="26" t="s">
        <v>9</v>
      </c>
      <c r="E31" s="27"/>
      <c r="F31" s="27">
        <v>20</v>
      </c>
      <c r="G31" s="27">
        <f>SUM(G30+Table14548[[#This Row],[Income]]-Table14548[[#This Row],[Debits]])</f>
        <v>482</v>
      </c>
      <c r="I31" s="35">
        <f t="shared" si="1"/>
        <v>0</v>
      </c>
    </row>
    <row r="32" spans="1:13" x14ac:dyDescent="0.25">
      <c r="A32" s="26">
        <f>MONTH(Table14548[[#This Row],[Date]])</f>
        <v>6</v>
      </c>
      <c r="B32" s="25">
        <v>45092</v>
      </c>
      <c r="C32" s="24" t="s">
        <v>143</v>
      </c>
      <c r="D32" s="24" t="s">
        <v>18</v>
      </c>
      <c r="E32" s="27"/>
      <c r="F32" s="27">
        <v>62</v>
      </c>
      <c r="G32" s="27">
        <f>SUM(G31+Table14548[[#This Row],[Income]]-Table14548[[#This Row],[Debits]])</f>
        <v>420</v>
      </c>
      <c r="I32" s="38">
        <f t="shared" si="1"/>
        <v>0</v>
      </c>
    </row>
    <row r="33" spans="1:9" x14ac:dyDescent="0.25">
      <c r="A33" s="26">
        <f>MONTH(Table14548[[#This Row],[Date]])</f>
        <v>6</v>
      </c>
      <c r="B33" s="25">
        <v>45093</v>
      </c>
      <c r="C33" s="26" t="s">
        <v>180</v>
      </c>
      <c r="D33" s="26" t="s">
        <v>11</v>
      </c>
      <c r="E33" s="27"/>
      <c r="F33" s="27">
        <v>45</v>
      </c>
      <c r="G33" s="27">
        <f>SUM(G32+Table14548[[#This Row],[Income]]-Table14548[[#This Row],[Debits]])</f>
        <v>375</v>
      </c>
      <c r="I33" s="35">
        <f t="shared" si="1"/>
        <v>0</v>
      </c>
    </row>
    <row r="34" spans="1:9" x14ac:dyDescent="0.25">
      <c r="A34" s="26">
        <f>MONTH(Table14548[[#This Row],[Date]])</f>
        <v>6</v>
      </c>
      <c r="B34" s="25">
        <v>45093</v>
      </c>
      <c r="C34" s="26" t="s">
        <v>177</v>
      </c>
      <c r="D34" s="26" t="s">
        <v>9</v>
      </c>
      <c r="E34" s="27"/>
      <c r="F34" s="27">
        <v>20</v>
      </c>
      <c r="G34" s="27">
        <f>SUM(G33+Table14548[[#This Row],[Income]]-Table14548[[#This Row],[Debits]])</f>
        <v>355</v>
      </c>
      <c r="I34" s="38">
        <f t="shared" si="1"/>
        <v>0</v>
      </c>
    </row>
    <row r="35" spans="1:9" x14ac:dyDescent="0.25">
      <c r="A35" s="26">
        <f>MONTH(Table14548[[#This Row],[Date]])</f>
        <v>6</v>
      </c>
      <c r="B35" s="25">
        <v>45093</v>
      </c>
      <c r="C35" s="28" t="s">
        <v>181</v>
      </c>
      <c r="D35" s="28" t="s">
        <v>9</v>
      </c>
      <c r="E35" s="27"/>
      <c r="F35" s="27">
        <v>200</v>
      </c>
      <c r="G35" s="27">
        <f>SUM(G34+Table14548[[#This Row],[Income]]-Table14548[[#This Row],[Debits]])</f>
        <v>155</v>
      </c>
      <c r="I35" s="35">
        <f t="shared" si="1"/>
        <v>0</v>
      </c>
    </row>
    <row r="36" spans="1:9" x14ac:dyDescent="0.25">
      <c r="A36" s="26">
        <f>MONTH(Table14548[[#This Row],[Date]])</f>
        <v>6</v>
      </c>
      <c r="B36" s="25">
        <v>45093</v>
      </c>
      <c r="C36" s="32" t="s">
        <v>143</v>
      </c>
      <c r="D36" s="26" t="s">
        <v>18</v>
      </c>
      <c r="E36" s="27"/>
      <c r="F36" s="27">
        <v>100</v>
      </c>
      <c r="G36" s="27">
        <f>SUM(G35+Table14548[[#This Row],[Income]]-Table14548[[#This Row],[Debits]])</f>
        <v>55</v>
      </c>
      <c r="I36" s="38">
        <f t="shared" si="1"/>
        <v>0</v>
      </c>
    </row>
    <row r="37" spans="1:9" x14ac:dyDescent="0.25">
      <c r="A37" s="26">
        <f>MONTH(Table14548[[#This Row],[Date]])</f>
        <v>6</v>
      </c>
      <c r="B37" s="25">
        <v>45093</v>
      </c>
      <c r="C37" s="26" t="s">
        <v>151</v>
      </c>
      <c r="D37" s="26" t="s">
        <v>4</v>
      </c>
      <c r="E37" s="27">
        <v>250</v>
      </c>
      <c r="F37" s="27"/>
      <c r="G37" s="27">
        <f>SUM(G36+Table14548[[#This Row],[Income]]-Table14548[[#This Row],[Debits]])</f>
        <v>305</v>
      </c>
      <c r="I37" s="35">
        <f t="shared" si="1"/>
        <v>0</v>
      </c>
    </row>
    <row r="38" spans="1:9" x14ac:dyDescent="0.25">
      <c r="A38" s="26">
        <f>MONTH(Table14548[[#This Row],[Date]])</f>
        <v>6</v>
      </c>
      <c r="B38" s="25">
        <v>45095</v>
      </c>
      <c r="C38" s="26" t="s">
        <v>151</v>
      </c>
      <c r="D38" s="26" t="s">
        <v>4</v>
      </c>
      <c r="E38" s="27">
        <v>500</v>
      </c>
      <c r="F38" s="27"/>
      <c r="G38" s="27">
        <f>SUM(G37+Table14548[[#This Row],[Income]]-Table14548[[#This Row],[Debits]])</f>
        <v>805</v>
      </c>
      <c r="I38" s="38">
        <f t="shared" si="1"/>
        <v>0</v>
      </c>
    </row>
    <row r="39" spans="1:9" x14ac:dyDescent="0.25">
      <c r="A39" s="26">
        <f>MONTH(Table14548[[#This Row],[Date]])</f>
        <v>6</v>
      </c>
      <c r="B39" s="25">
        <v>45095</v>
      </c>
      <c r="C39" s="28" t="s">
        <v>182</v>
      </c>
      <c r="D39" s="28" t="s">
        <v>11</v>
      </c>
      <c r="E39" s="27"/>
      <c r="F39" s="27">
        <v>470</v>
      </c>
      <c r="G39" s="27">
        <f>SUM(G38+Table14548[[#This Row],[Income]]-Table14548[[#This Row],[Debits]])</f>
        <v>335</v>
      </c>
      <c r="I39" s="35">
        <f t="shared" si="1"/>
        <v>0</v>
      </c>
    </row>
    <row r="40" spans="1:9" x14ac:dyDescent="0.25">
      <c r="A40" s="26">
        <f>MONTH(Table14548[[#This Row],[Date]])</f>
        <v>6</v>
      </c>
      <c r="B40" s="25">
        <v>45095</v>
      </c>
      <c r="C40" s="24" t="s">
        <v>183</v>
      </c>
      <c r="D40" s="24" t="s">
        <v>9</v>
      </c>
      <c r="E40" s="27"/>
      <c r="F40" s="27">
        <v>50</v>
      </c>
      <c r="G40" s="27">
        <f>SUM(G39+Table14548[[#This Row],[Income]]-Table14548[[#This Row],[Debits]])</f>
        <v>285</v>
      </c>
      <c r="I40" s="38">
        <f t="shared" si="1"/>
        <v>0</v>
      </c>
    </row>
    <row r="41" spans="1:9" x14ac:dyDescent="0.25">
      <c r="A41" s="26">
        <f>MONTH(Table14548[[#This Row],[Date]])</f>
        <v>6</v>
      </c>
      <c r="B41" s="25">
        <v>45096</v>
      </c>
      <c r="C41" s="26" t="s">
        <v>151</v>
      </c>
      <c r="D41" s="26" t="s">
        <v>4</v>
      </c>
      <c r="E41" s="27">
        <v>20</v>
      </c>
      <c r="F41" s="27"/>
      <c r="G41" s="27">
        <f>SUM(G40+Table14548[[#This Row],[Income]]-Table14548[[#This Row],[Debits]])</f>
        <v>305</v>
      </c>
      <c r="I41" s="35">
        <f t="shared" si="1"/>
        <v>0</v>
      </c>
    </row>
    <row r="42" spans="1:9" x14ac:dyDescent="0.25">
      <c r="A42" s="26">
        <f>MONTH(Table14548[[#This Row],[Date]])</f>
        <v>6</v>
      </c>
      <c r="B42" s="25">
        <v>45096</v>
      </c>
      <c r="C42" s="24" t="s">
        <v>143</v>
      </c>
      <c r="D42" s="24" t="s">
        <v>18</v>
      </c>
      <c r="E42" s="27"/>
      <c r="F42" s="27">
        <v>63</v>
      </c>
      <c r="G42" s="27">
        <f>SUM(G41+Table14548[[#This Row],[Income]]-Table14548[[#This Row],[Debits]])</f>
        <v>242</v>
      </c>
      <c r="I42" s="38">
        <f t="shared" si="1"/>
        <v>0</v>
      </c>
    </row>
    <row r="43" spans="1:9" x14ac:dyDescent="0.25">
      <c r="A43" s="26">
        <f>MONTH(Table14548[[#This Row],[Date]])</f>
        <v>6</v>
      </c>
      <c r="B43" s="25">
        <v>45096</v>
      </c>
      <c r="C43" s="26" t="s">
        <v>184</v>
      </c>
      <c r="D43" s="26" t="s">
        <v>11</v>
      </c>
      <c r="E43" s="27"/>
      <c r="F43" s="27">
        <v>110</v>
      </c>
      <c r="G43" s="27">
        <f>SUM(G42+Table14548[[#This Row],[Income]]-Table14548[[#This Row],[Debits]])</f>
        <v>132</v>
      </c>
      <c r="I43" s="35">
        <f t="shared" si="1"/>
        <v>0</v>
      </c>
    </row>
    <row r="44" spans="1:9" x14ac:dyDescent="0.25">
      <c r="A44" s="26">
        <f>MONTH(Table14548[[#This Row],[Date]])</f>
        <v>6</v>
      </c>
      <c r="B44" s="25">
        <v>45097</v>
      </c>
      <c r="C44" s="26" t="s">
        <v>143</v>
      </c>
      <c r="D44" s="26" t="s">
        <v>18</v>
      </c>
      <c r="E44" s="27"/>
      <c r="F44" s="27">
        <v>80</v>
      </c>
      <c r="G44" s="27">
        <f>SUM(G43+Table14548[[#This Row],[Income]]-Table14548[[#This Row],[Debits]])</f>
        <v>52</v>
      </c>
      <c r="I44" s="38">
        <f t="shared" si="1"/>
        <v>0</v>
      </c>
    </row>
    <row r="45" spans="1:9" x14ac:dyDescent="0.25">
      <c r="A45" s="26">
        <f>MONTH(Table14548[[#This Row],[Date]])</f>
        <v>6</v>
      </c>
      <c r="B45" s="25">
        <v>45097</v>
      </c>
      <c r="C45" s="26" t="s">
        <v>151</v>
      </c>
      <c r="D45" s="26" t="s">
        <v>4</v>
      </c>
      <c r="E45" s="27">
        <v>650</v>
      </c>
      <c r="F45" s="27"/>
      <c r="G45" s="27">
        <f>SUM(G44+Table14548[[#This Row],[Income]]-Table14548[[#This Row],[Debits]])</f>
        <v>702</v>
      </c>
      <c r="I45" s="35">
        <f t="shared" si="1"/>
        <v>0</v>
      </c>
    </row>
    <row r="46" spans="1:9" x14ac:dyDescent="0.25">
      <c r="A46" s="26">
        <f>MONTH(Table14548[[#This Row],[Date]])</f>
        <v>6</v>
      </c>
      <c r="B46" s="25">
        <v>45097</v>
      </c>
      <c r="C46" s="26" t="s">
        <v>181</v>
      </c>
      <c r="D46" s="26" t="s">
        <v>9</v>
      </c>
      <c r="E46" s="27"/>
      <c r="F46" s="27">
        <v>260</v>
      </c>
      <c r="G46" s="27">
        <f>SUM(G45+Table14548[[#This Row],[Income]]-Table14548[[#This Row],[Debits]])</f>
        <v>442</v>
      </c>
      <c r="I46" s="38">
        <f t="shared" si="1"/>
        <v>0</v>
      </c>
    </row>
    <row r="47" spans="1:9" x14ac:dyDescent="0.25">
      <c r="A47" s="26">
        <f>MONTH(Table14548[[#This Row],[Date]])</f>
        <v>6</v>
      </c>
      <c r="B47" s="25">
        <v>45098</v>
      </c>
      <c r="C47" s="26" t="s">
        <v>181</v>
      </c>
      <c r="D47" s="26" t="s">
        <v>9</v>
      </c>
      <c r="E47" s="27"/>
      <c r="F47" s="27">
        <v>110</v>
      </c>
      <c r="G47" s="27">
        <f>SUM(G46+Table14548[[#This Row],[Income]]-Table14548[[#This Row],[Debits]])</f>
        <v>332</v>
      </c>
      <c r="I47" s="35">
        <f t="shared" si="1"/>
        <v>0</v>
      </c>
    </row>
    <row r="48" spans="1:9" x14ac:dyDescent="0.25">
      <c r="A48" s="26">
        <f>MONTH(Table14548[[#This Row],[Date]])</f>
        <v>6</v>
      </c>
      <c r="B48" s="25">
        <v>45097</v>
      </c>
      <c r="C48" s="26" t="s">
        <v>185</v>
      </c>
      <c r="D48" s="26" t="s">
        <v>4</v>
      </c>
      <c r="E48" s="27">
        <v>200</v>
      </c>
      <c r="F48" s="27"/>
      <c r="G48" s="27">
        <f>SUM(G47+Table14548[[#This Row],[Income]]-Table14548[[#This Row],[Debits]])</f>
        <v>532</v>
      </c>
      <c r="I48" s="38">
        <f t="shared" si="1"/>
        <v>0</v>
      </c>
    </row>
    <row r="49" spans="1:9" ht="15.75" thickBot="1" x14ac:dyDescent="0.3">
      <c r="A49" s="26">
        <f>MONTH(Table14548[[#This Row],[Date]])</f>
        <v>6</v>
      </c>
      <c r="B49" s="25">
        <v>45098</v>
      </c>
      <c r="C49" s="26" t="s">
        <v>181</v>
      </c>
      <c r="D49" s="26" t="s">
        <v>9</v>
      </c>
      <c r="E49" s="27"/>
      <c r="F49" s="27">
        <v>320</v>
      </c>
      <c r="G49" s="27">
        <f>SUM(G48+Table14548[[#This Row],[Income]]-Table14548[[#This Row],[Debits]])</f>
        <v>212</v>
      </c>
      <c r="I49" s="39">
        <f t="shared" si="1"/>
        <v>0</v>
      </c>
    </row>
    <row r="50" spans="1:9" x14ac:dyDescent="0.25">
      <c r="A50" s="26">
        <f>MONTH(Table14548[[#This Row],[Date]])</f>
        <v>6</v>
      </c>
      <c r="B50" s="25">
        <v>45098</v>
      </c>
      <c r="C50" s="26" t="s">
        <v>143</v>
      </c>
      <c r="D50" s="26" t="s">
        <v>18</v>
      </c>
      <c r="E50" s="27"/>
      <c r="F50" s="27">
        <v>50</v>
      </c>
      <c r="G50" s="27">
        <f>SUM(G49+Table14548[[#This Row],[Income]]-Table14548[[#This Row],[Debits]])</f>
        <v>162</v>
      </c>
      <c r="H50" s="27"/>
      <c r="I50" s="35">
        <f t="shared" ref="I50:I54" si="2">SUM(K57)</f>
        <v>0</v>
      </c>
    </row>
    <row r="51" spans="1:9" x14ac:dyDescent="0.25">
      <c r="A51" s="26">
        <f>MONTH(Table14548[[#This Row],[Date]])</f>
        <v>6</v>
      </c>
      <c r="B51" s="25">
        <v>45099</v>
      </c>
      <c r="C51" s="26" t="s">
        <v>143</v>
      </c>
      <c r="D51" s="26" t="s">
        <v>18</v>
      </c>
      <c r="E51" s="27"/>
      <c r="F51" s="27">
        <v>60</v>
      </c>
      <c r="G51" s="27">
        <f>SUM(G50+Table14548[[#This Row],[Income]]-Table14548[[#This Row],[Debits]])</f>
        <v>102</v>
      </c>
      <c r="H51" s="27"/>
      <c r="I51" s="35">
        <f t="shared" si="2"/>
        <v>0</v>
      </c>
    </row>
    <row r="52" spans="1:9" x14ac:dyDescent="0.25">
      <c r="A52" s="26">
        <f>MONTH(Table14548[[#This Row],[Date]])</f>
        <v>6</v>
      </c>
      <c r="B52" s="25">
        <v>45102</v>
      </c>
      <c r="C52" s="26" t="s">
        <v>186</v>
      </c>
      <c r="D52" s="26" t="s">
        <v>4</v>
      </c>
      <c r="E52" s="27">
        <v>500</v>
      </c>
      <c r="F52" s="27"/>
      <c r="G52" s="27">
        <f>SUM(G51+Table14548[[#This Row],[Income]]-Table14548[[#This Row],[Debits]])</f>
        <v>602</v>
      </c>
      <c r="H52" s="27"/>
      <c r="I52" s="35">
        <f t="shared" si="2"/>
        <v>0</v>
      </c>
    </row>
    <row r="53" spans="1:9" x14ac:dyDescent="0.25">
      <c r="A53" s="26">
        <f>MONTH(Table14548[[#This Row],[Date]])</f>
        <v>6</v>
      </c>
      <c r="B53" s="25">
        <v>45102</v>
      </c>
      <c r="C53" s="26" t="s">
        <v>186</v>
      </c>
      <c r="D53" s="26" t="s">
        <v>21</v>
      </c>
      <c r="E53" s="27"/>
      <c r="F53" s="27">
        <v>500</v>
      </c>
      <c r="G53" s="27">
        <f>SUM(G52+Table14548[[#This Row],[Income]]-Table14548[[#This Row],[Debits]])</f>
        <v>102</v>
      </c>
      <c r="H53" s="27"/>
      <c r="I53" s="35">
        <f t="shared" si="2"/>
        <v>0</v>
      </c>
    </row>
    <row r="54" spans="1:9" x14ac:dyDescent="0.25">
      <c r="A54" s="26">
        <f>MONTH(Table14548[[#This Row],[Date]])</f>
        <v>6</v>
      </c>
      <c r="B54" s="25">
        <v>45103</v>
      </c>
      <c r="C54" s="26" t="s">
        <v>187</v>
      </c>
      <c r="D54" s="26" t="s">
        <v>11</v>
      </c>
      <c r="E54" s="27"/>
      <c r="F54" s="27">
        <v>45</v>
      </c>
      <c r="G54" s="27">
        <f>SUM(G53+Table14548[[#This Row],[Income]]-Table14548[[#This Row],[Debits]])</f>
        <v>57</v>
      </c>
      <c r="H54" s="27"/>
      <c r="I54" s="35">
        <f t="shared" si="2"/>
        <v>0</v>
      </c>
    </row>
    <row r="55" spans="1:9" x14ac:dyDescent="0.25">
      <c r="A55" s="26">
        <f>MONTH(Table14548[[#This Row],[Date]])</f>
        <v>5</v>
      </c>
      <c r="B55" s="25">
        <v>45072</v>
      </c>
      <c r="C55" s="26" t="s">
        <v>151</v>
      </c>
      <c r="D55" s="26" t="s">
        <v>4</v>
      </c>
      <c r="E55" s="27">
        <v>250</v>
      </c>
      <c r="F55" s="27"/>
      <c r="G55" s="27">
        <f>SUM(G54+Table14548[[#This Row],[Income]]-Table14548[[#This Row],[Debits]])</f>
        <v>307</v>
      </c>
      <c r="H55" s="27"/>
      <c r="I55" s="35">
        <f t="shared" ref="I55:I63" si="3">SUM(K62)</f>
        <v>0</v>
      </c>
    </row>
    <row r="56" spans="1:9" x14ac:dyDescent="0.25">
      <c r="A56" s="26">
        <f>MONTH(Table14548[[#This Row],[Date]])</f>
        <v>5</v>
      </c>
      <c r="B56" s="25">
        <v>45072</v>
      </c>
      <c r="C56" s="26" t="s">
        <v>188</v>
      </c>
      <c r="D56" s="26" t="s">
        <v>18</v>
      </c>
      <c r="E56" s="27"/>
      <c r="F56" s="27">
        <v>133</v>
      </c>
      <c r="G56" s="27">
        <f>SUM(G55+Table14548[[#This Row],[Income]]-Table14548[[#This Row],[Debits]])</f>
        <v>174</v>
      </c>
      <c r="H56" s="27"/>
      <c r="I56" s="35">
        <f t="shared" si="3"/>
        <v>0</v>
      </c>
    </row>
    <row r="57" spans="1:9" x14ac:dyDescent="0.25">
      <c r="A57" s="26">
        <f>MONTH(Table14548[[#This Row],[Date]])</f>
        <v>5</v>
      </c>
      <c r="B57" s="25">
        <v>45072</v>
      </c>
      <c r="C57" s="26" t="s">
        <v>189</v>
      </c>
      <c r="D57" s="26" t="s">
        <v>9</v>
      </c>
      <c r="E57" s="27"/>
      <c r="F57" s="27">
        <v>150</v>
      </c>
      <c r="G57" s="27">
        <f>SUM(G56+Table14548[[#This Row],[Income]]-Table14548[[#This Row],[Debits]])</f>
        <v>24</v>
      </c>
      <c r="H57" s="27"/>
      <c r="I57" s="35">
        <f t="shared" si="3"/>
        <v>0</v>
      </c>
    </row>
    <row r="58" spans="1:9" x14ac:dyDescent="0.25">
      <c r="A58" s="26">
        <f>MONTH(Table14548[[#This Row],[Date]])</f>
        <v>1</v>
      </c>
      <c r="B58" s="25"/>
      <c r="C58" s="26"/>
      <c r="D58" s="26"/>
      <c r="E58" s="27"/>
      <c r="F58" s="27"/>
      <c r="G58" s="27">
        <f>SUM(G57+Table14548[[#This Row],[Income]]-Table14548[[#This Row],[Debits]])</f>
        <v>24</v>
      </c>
      <c r="H58" s="27"/>
      <c r="I58" s="35">
        <f t="shared" si="3"/>
        <v>0</v>
      </c>
    </row>
    <row r="59" spans="1:9" x14ac:dyDescent="0.25">
      <c r="A59" s="26">
        <f>MONTH(Table14548[[#This Row],[Date]])</f>
        <v>1</v>
      </c>
      <c r="B59" s="25"/>
      <c r="C59" s="26"/>
      <c r="D59" s="26"/>
      <c r="E59" s="27"/>
      <c r="F59" s="27"/>
      <c r="G59" s="27">
        <f>SUM(G58+Table14548[[#This Row],[Income]]-Table14548[[#This Row],[Debits]])</f>
        <v>24</v>
      </c>
      <c r="H59" s="27"/>
      <c r="I59" s="35">
        <f t="shared" si="3"/>
        <v>0</v>
      </c>
    </row>
    <row r="60" spans="1:9" x14ac:dyDescent="0.25">
      <c r="A60" s="26">
        <f>MONTH(Table14548[[#This Row],[Date]])</f>
        <v>1</v>
      </c>
      <c r="B60" s="25"/>
      <c r="C60" s="26"/>
      <c r="D60" s="26"/>
      <c r="E60" s="27"/>
      <c r="F60" s="27"/>
      <c r="G60" s="27">
        <f>SUM(G59+Table14548[[#This Row],[Income]]-Table14548[[#This Row],[Debits]])</f>
        <v>24</v>
      </c>
      <c r="H60" s="27"/>
      <c r="I60" s="35">
        <f t="shared" si="3"/>
        <v>0</v>
      </c>
    </row>
    <row r="61" spans="1:9" x14ac:dyDescent="0.25">
      <c r="A61" s="26">
        <f>MONTH(Table14548[[#This Row],[Date]])</f>
        <v>1</v>
      </c>
      <c r="B61" s="25"/>
      <c r="C61" s="26"/>
      <c r="D61" s="26"/>
      <c r="E61" s="27"/>
      <c r="F61" s="27"/>
      <c r="G61" s="27">
        <f>SUM(G60+Table14548[[#This Row],[Income]]-Table14548[[#This Row],[Debits]])</f>
        <v>24</v>
      </c>
      <c r="H61" s="27"/>
      <c r="I61" s="35">
        <f t="shared" si="3"/>
        <v>0</v>
      </c>
    </row>
    <row r="62" spans="1:9" x14ac:dyDescent="0.25">
      <c r="A62" s="26">
        <f>MONTH(Table14548[[#This Row],[Date]])</f>
        <v>1</v>
      </c>
      <c r="B62" s="25"/>
      <c r="C62" s="26"/>
      <c r="D62" s="26"/>
      <c r="E62" s="27"/>
      <c r="F62" s="27"/>
      <c r="G62" s="27">
        <f>SUM(G61+Table14548[[#This Row],[Income]]-Table14548[[#This Row],[Debits]])</f>
        <v>24</v>
      </c>
      <c r="H62" s="27"/>
      <c r="I62" s="35">
        <f t="shared" si="3"/>
        <v>0</v>
      </c>
    </row>
    <row r="63" spans="1:9" x14ac:dyDescent="0.25">
      <c r="A63" s="26">
        <f>MONTH(Table14548[[#This Row],[Date]])</f>
        <v>1</v>
      </c>
      <c r="B63" s="25"/>
      <c r="C63" s="26"/>
      <c r="D63" s="26"/>
      <c r="E63" s="27"/>
      <c r="F63" s="27"/>
      <c r="G63" s="27">
        <f>SUM(G62+Table14548[[#This Row],[Income]]-Table14548[[#This Row],[Debits]])</f>
        <v>24</v>
      </c>
      <c r="H63" s="27"/>
      <c r="I63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{EDC49973-076C-4720-8442-428138DFCCFC}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{C945F6A9-8DE1-4643-8119-AF51C32895CB}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{F0B0338A-A897-4B91-8667-1E6BA8BA62E4}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{C53271CB-26C1-41C7-B9F2-5DCDCDAF5DDF}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{0DA97FBD-AFF8-44E7-90CA-3F748B27C5EA}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{46B917C7-4237-48E7-A93B-5535746D1957}</x14:id>
        </ext>
      </extLst>
    </cfRule>
  </conditionalFormatting>
  <dataValidations count="1">
    <dataValidation type="list" allowBlank="1" showInputMessage="1" showErrorMessage="1" sqref="D1:D1048576" xr:uid="{4C7EB6B9-698B-41D9-AE64-442D13FF763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49973-076C-4720-8442-428138DFCCF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945F6A9-8DE1-4643-8119-AF51C32895C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F0B0338A-A897-4B91-8667-1E6BA8BA62E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53271CB-26C1-41C7-B9F2-5DCDCDAF5DD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DA97FBD-AFF8-44E7-90CA-3F748B27C5E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6B917C7-4237-48E7-A93B-5535746D1957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65E-81E4-4E16-9D02-EF70B9271C4D}">
  <sheetPr codeName="Sheet5">
    <tabColor rgb="FF7030A0"/>
  </sheetPr>
  <dimension ref="A1:O49"/>
  <sheetViews>
    <sheetView topLeftCell="A14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6" style="53" customWidth="1"/>
    <col min="5" max="5" width="27" style="2" customWidth="1"/>
    <col min="6" max="6" width="16.42578125" style="2" customWidth="1"/>
    <col min="7" max="7" width="22.140625" style="2" customWidth="1"/>
    <col min="8" max="8" width="20.5703125" style="53" customWidth="1"/>
    <col min="9" max="9" width="25.140625" style="56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s="53" t="s">
        <v>3</v>
      </c>
      <c r="E1" s="2" t="s">
        <v>4</v>
      </c>
      <c r="F1" s="2" t="s">
        <v>5</v>
      </c>
      <c r="G1" s="2" t="s">
        <v>6</v>
      </c>
      <c r="H1" s="53" t="s">
        <v>86</v>
      </c>
      <c r="I1" s="56" t="s">
        <v>85</v>
      </c>
    </row>
    <row r="2" spans="1:15" x14ac:dyDescent="0.25">
      <c r="A2" s="55">
        <f>MONTH(Table145467[[#This Row],[Date]])</f>
        <v>5</v>
      </c>
      <c r="B2" s="52">
        <v>45057</v>
      </c>
      <c r="C2" s="54" t="s">
        <v>6</v>
      </c>
      <c r="D2" s="54"/>
      <c r="E2" s="61"/>
      <c r="F2" s="61"/>
      <c r="G2" s="61">
        <v>500</v>
      </c>
      <c r="H2" s="53" t="s">
        <v>88</v>
      </c>
      <c r="I2" s="57">
        <v>0</v>
      </c>
    </row>
    <row r="3" spans="1:15" x14ac:dyDescent="0.25">
      <c r="A3" s="51">
        <f>MONTH(Table145467[[#This Row],[Date]])</f>
        <v>5</v>
      </c>
      <c r="B3" s="52">
        <v>45057</v>
      </c>
      <c r="C3" s="51" t="s">
        <v>135</v>
      </c>
      <c r="D3" s="51" t="s">
        <v>9</v>
      </c>
      <c r="E3" s="61"/>
      <c r="F3" s="61">
        <v>350</v>
      </c>
      <c r="G3" s="61">
        <f>SUM(G2+Table145467[[#This Row],[Income]]-Table145467[[#This Row],[Debits]])</f>
        <v>150</v>
      </c>
      <c r="H3" s="5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55">
        <f>MONTH(Table145467[[#This Row],[Date]])</f>
        <v>5</v>
      </c>
      <c r="B4" s="52">
        <v>45057</v>
      </c>
      <c r="C4" s="54" t="s">
        <v>136</v>
      </c>
      <c r="D4" s="54" t="s">
        <v>9</v>
      </c>
      <c r="E4" s="61"/>
      <c r="F4" s="62">
        <v>12</v>
      </c>
      <c r="G4" s="61">
        <f>SUM(G3+Table145467[[#This Row],[Income]]-Table145467[[#This Row],[Debits]])</f>
        <v>138</v>
      </c>
      <c r="H4" s="53" t="s">
        <v>90</v>
      </c>
      <c r="I4" s="57">
        <v>1500</v>
      </c>
      <c r="J4" s="5"/>
      <c r="K4" s="53">
        <v>5</v>
      </c>
      <c r="L4" s="53" t="s">
        <v>12</v>
      </c>
      <c r="M4" s="53" t="s">
        <v>13</v>
      </c>
      <c r="N4" s="53" t="s">
        <v>14</v>
      </c>
      <c r="O4" s="5"/>
    </row>
    <row r="5" spans="1:15" ht="30" x14ac:dyDescent="0.25">
      <c r="A5" s="51">
        <f>MONTH(Table145467[[#This Row],[Date]])</f>
        <v>5</v>
      </c>
      <c r="B5" s="52">
        <v>45060</v>
      </c>
      <c r="C5" s="51" t="s">
        <v>137</v>
      </c>
      <c r="D5" s="51" t="s">
        <v>4</v>
      </c>
      <c r="E5" s="61">
        <v>1250</v>
      </c>
      <c r="F5" s="61"/>
      <c r="G5" s="61">
        <f>SUM(G4+Table145467[[#This Row],[Income]]-Table145467[[#This Row],[Debits]])</f>
        <v>1388</v>
      </c>
      <c r="H5" s="53" t="s">
        <v>91</v>
      </c>
      <c r="I5" s="58">
        <f t="shared" ref="I5:I49" si="0">SUM(K12)</f>
        <v>0</v>
      </c>
      <c r="J5" s="5"/>
      <c r="K5" s="53" t="s">
        <v>4</v>
      </c>
      <c r="L5" s="53">
        <f>SUMIFS(Table145467[[#All],[Income]],Table145467[[#All],[Month]],K4,Table145467[[#All],[Category]],K5)</f>
        <v>4950</v>
      </c>
      <c r="M5" s="53">
        <v>10000</v>
      </c>
      <c r="N5" s="53">
        <v>4000</v>
      </c>
      <c r="O5" s="5"/>
    </row>
    <row r="6" spans="1:15" ht="30" x14ac:dyDescent="0.25">
      <c r="A6" s="55">
        <v>5</v>
      </c>
      <c r="B6" s="69">
        <v>45061</v>
      </c>
      <c r="C6" s="70" t="s">
        <v>138</v>
      </c>
      <c r="D6" s="70" t="s">
        <v>21</v>
      </c>
      <c r="E6" s="61"/>
      <c r="F6" s="61">
        <v>1000</v>
      </c>
      <c r="G6" s="61">
        <f>SUM(G5+Table145467[[#This Row],[Income]]-Table145467[[#This Row],[Debits]])</f>
        <v>388</v>
      </c>
      <c r="H6" s="53" t="s">
        <v>92</v>
      </c>
      <c r="I6" s="57">
        <v>1000</v>
      </c>
      <c r="J6" s="5"/>
      <c r="K6" s="53" t="s">
        <v>9</v>
      </c>
      <c r="L6" s="53">
        <f>SUMIFS(Table145467[[#All],[Debits]],Table145467[[#All],[Month]],K4, Table145467[[#All],[Category]],K6)</f>
        <v>592</v>
      </c>
      <c r="M6" s="53">
        <v>800</v>
      </c>
      <c r="N6" s="53"/>
      <c r="O6" s="5"/>
    </row>
    <row r="7" spans="1:15" x14ac:dyDescent="0.25">
      <c r="A7" s="51">
        <f>MONTH(Table145467[[#This Row],[Date]])</f>
        <v>5</v>
      </c>
      <c r="B7" s="52">
        <v>45061</v>
      </c>
      <c r="C7" s="54" t="s">
        <v>140</v>
      </c>
      <c r="D7" s="54" t="s">
        <v>11</v>
      </c>
      <c r="E7" s="61"/>
      <c r="F7" s="61">
        <v>150</v>
      </c>
      <c r="G7" s="61">
        <f>SUM(G6+Table145467[[#This Row],[Income]]-Table145467[[#This Row],[Debits]])</f>
        <v>238</v>
      </c>
      <c r="H7" s="53" t="s">
        <v>93</v>
      </c>
      <c r="I7" s="58">
        <f t="shared" si="0"/>
        <v>0</v>
      </c>
      <c r="J7" s="5"/>
      <c r="K7" s="53" t="s">
        <v>18</v>
      </c>
      <c r="L7" s="53">
        <f>SUMIFS(Table145467[[#All],[Debits]],Table145467[[#All],[Month]],K4, Table145467[[#All],[Category]],K7)</f>
        <v>729</v>
      </c>
      <c r="M7" s="53">
        <v>800</v>
      </c>
      <c r="N7" s="53"/>
      <c r="O7" s="5"/>
    </row>
    <row r="8" spans="1:15" x14ac:dyDescent="0.25">
      <c r="A8" s="55">
        <f>MONTH(Table145467[[#This Row],[Date]])</f>
        <v>5</v>
      </c>
      <c r="B8" s="52">
        <v>45061</v>
      </c>
      <c r="C8" s="54" t="s">
        <v>141</v>
      </c>
      <c r="D8" s="54" t="s">
        <v>4</v>
      </c>
      <c r="E8" s="61">
        <v>1300</v>
      </c>
      <c r="F8" s="61"/>
      <c r="G8" s="61">
        <f>SUM(G7+Table145467[[#This Row],[Income]]-Table145467[[#This Row],[Debits]])</f>
        <v>1538</v>
      </c>
      <c r="H8" s="53" t="s">
        <v>94</v>
      </c>
      <c r="I8" s="57">
        <f t="shared" si="0"/>
        <v>0</v>
      </c>
      <c r="J8" s="5"/>
      <c r="K8" s="53" t="s">
        <v>11</v>
      </c>
      <c r="L8" s="53">
        <f>SUMIFS(Table145467[[#All],[Debits]],Table145467[[#All],[Month]],K4, Table145467[[#All],[Category]],K8)</f>
        <v>3332</v>
      </c>
      <c r="M8" s="53">
        <v>800</v>
      </c>
      <c r="N8" s="53"/>
      <c r="O8" s="5"/>
    </row>
    <row r="9" spans="1:15" x14ac:dyDescent="0.25">
      <c r="A9" s="51">
        <f>MONTH(Table145467[[#This Row],[Date]])</f>
        <v>5</v>
      </c>
      <c r="B9" s="52">
        <v>45061</v>
      </c>
      <c r="C9" s="51" t="s">
        <v>142</v>
      </c>
      <c r="D9" s="51" t="s">
        <v>18</v>
      </c>
      <c r="E9" s="61"/>
      <c r="F9" s="61">
        <v>80</v>
      </c>
      <c r="G9" s="61">
        <f>SUM(G8+Table145467[[#This Row],[Income]]-Table145467[[#This Row],[Debits]])</f>
        <v>1458</v>
      </c>
      <c r="H9" s="53" t="s">
        <v>95</v>
      </c>
      <c r="I9" s="58"/>
      <c r="J9" s="5"/>
      <c r="K9" s="53" t="s">
        <v>21</v>
      </c>
      <c r="L9" s="53">
        <f>SUMIFS(Table145467[[#All],[Debits]],Table145467[[#All],[Month]],K4, Table145467[[#All],[Category]],K9)</f>
        <v>1000</v>
      </c>
      <c r="M9" s="53">
        <v>800</v>
      </c>
      <c r="N9" s="53"/>
      <c r="O9" s="5"/>
    </row>
    <row r="10" spans="1:15" x14ac:dyDescent="0.25">
      <c r="A10" s="55">
        <f>MONTH(Table145467[[#This Row],[Date]])</f>
        <v>5</v>
      </c>
      <c r="B10" s="52">
        <v>45061</v>
      </c>
      <c r="C10" s="54" t="s">
        <v>143</v>
      </c>
      <c r="D10" s="54" t="s">
        <v>18</v>
      </c>
      <c r="E10" s="61"/>
      <c r="F10" s="61">
        <v>80</v>
      </c>
      <c r="G10" s="61">
        <f>SUM(G9+Table145467[[#This Row],[Income]]-Table145467[[#This Row],[Debits]])</f>
        <v>1378</v>
      </c>
      <c r="H10" s="53" t="s">
        <v>96</v>
      </c>
      <c r="I10" s="57">
        <f t="shared" si="0"/>
        <v>0</v>
      </c>
      <c r="J10" s="5"/>
      <c r="K10" s="53" t="s">
        <v>84</v>
      </c>
      <c r="L10" s="53">
        <f>SUMIFS(Table145467[[#All],[Income]],Table145467[[#All],[Month]],K4,Table145467[[#All],[Category]],K10)</f>
        <v>200</v>
      </c>
      <c r="M10" s="53">
        <v>10000</v>
      </c>
      <c r="N10" s="53">
        <v>1000</v>
      </c>
      <c r="O10" s="5"/>
    </row>
    <row r="11" spans="1:15" x14ac:dyDescent="0.25">
      <c r="A11" s="51">
        <f>MONTH(Table145467[[#This Row],[Date]])</f>
        <v>5</v>
      </c>
      <c r="B11" s="52">
        <v>45061</v>
      </c>
      <c r="C11" s="54" t="s">
        <v>144</v>
      </c>
      <c r="D11" s="54" t="s">
        <v>18</v>
      </c>
      <c r="E11" s="61"/>
      <c r="F11" s="61">
        <v>160</v>
      </c>
      <c r="G11" s="61">
        <f>SUM(G10+Table145467[[#This Row],[Income]]-Table145467[[#This Row],[Debits]])</f>
        <v>1218</v>
      </c>
      <c r="H11" s="53" t="s">
        <v>97</v>
      </c>
      <c r="I11" s="58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55">
        <f>MONTH(Table145467[[#This Row],[Date]])</f>
        <v>5</v>
      </c>
      <c r="B12" s="52">
        <v>45061</v>
      </c>
      <c r="C12" s="55" t="s">
        <v>145</v>
      </c>
      <c r="D12" s="55" t="s">
        <v>11</v>
      </c>
      <c r="E12" s="61"/>
      <c r="F12" s="61">
        <v>667</v>
      </c>
      <c r="G12" s="61">
        <f>SUM(G11+Table145467[[#This Row],[Income]]-Table145467[[#This Row],[Debits]])</f>
        <v>551</v>
      </c>
      <c r="H12" s="53" t="s">
        <v>98</v>
      </c>
      <c r="I12" s="57">
        <f t="shared" si="0"/>
        <v>0</v>
      </c>
      <c r="K12" s="9" t="s">
        <v>26</v>
      </c>
      <c r="L12" s="36" t="s">
        <v>89</v>
      </c>
    </row>
    <row r="13" spans="1:15" x14ac:dyDescent="0.25">
      <c r="A13" s="54">
        <f>MONTH(Table145467[[#This Row],[Date]])</f>
        <v>5</v>
      </c>
      <c r="B13" s="52">
        <v>45061</v>
      </c>
      <c r="C13" s="54" t="s">
        <v>146</v>
      </c>
      <c r="D13" s="54" t="s">
        <v>11</v>
      </c>
      <c r="E13" s="61"/>
      <c r="F13" s="61">
        <v>70</v>
      </c>
      <c r="G13" s="61">
        <f>SUM(G12+Table145467[[#This Row],[Income]]-Table145467[[#This Row],[Debits]])</f>
        <v>481</v>
      </c>
      <c r="H13" s="53" t="s">
        <v>99</v>
      </c>
      <c r="I13" s="58">
        <f t="shared" si="0"/>
        <v>0</v>
      </c>
      <c r="K13" s="2">
        <f>SUM(F2:F42)</f>
        <v>6033</v>
      </c>
      <c r="L13" s="37">
        <f>SUM(Table145467[Savings Balance])</f>
        <v>7000</v>
      </c>
    </row>
    <row r="14" spans="1:15" x14ac:dyDescent="0.25">
      <c r="A14" s="55">
        <f>MONTH(Table145467[[#This Row],[Date]])</f>
        <v>5</v>
      </c>
      <c r="B14" s="52">
        <v>45061</v>
      </c>
      <c r="C14" s="68" t="s">
        <v>147</v>
      </c>
      <c r="D14" s="68" t="s">
        <v>84</v>
      </c>
      <c r="E14" s="61">
        <v>200</v>
      </c>
      <c r="F14" s="61"/>
      <c r="G14" s="61">
        <f>SUM(G13+Table145467[[#This Row],[Income]]-Table145467[[#This Row],[Debits]])</f>
        <v>681</v>
      </c>
      <c r="I14" s="59">
        <f t="shared" si="0"/>
        <v>0</v>
      </c>
      <c r="L14" t="s">
        <v>44</v>
      </c>
    </row>
    <row r="15" spans="1:15" x14ac:dyDescent="0.25">
      <c r="A15" s="54">
        <f>MONTH(Table145467[[#This Row],[Date]])</f>
        <v>5</v>
      </c>
      <c r="B15" s="52">
        <v>45062</v>
      </c>
      <c r="C15" s="54" t="s">
        <v>148</v>
      </c>
      <c r="D15" s="54" t="s">
        <v>11</v>
      </c>
      <c r="E15" s="61"/>
      <c r="F15" s="61">
        <v>375</v>
      </c>
      <c r="G15" s="61">
        <f>SUM(G14+Table145467[[#This Row],[Income]]-Table145467[[#This Row],[Debits]])</f>
        <v>306</v>
      </c>
      <c r="H15" t="s">
        <v>190</v>
      </c>
      <c r="I15" s="35">
        <f>SUM(I2:I13)</f>
        <v>3500</v>
      </c>
    </row>
    <row r="16" spans="1:15" x14ac:dyDescent="0.25">
      <c r="A16" s="55">
        <f>MONTH(Table145467[[#This Row],[Date]])</f>
        <v>5</v>
      </c>
      <c r="B16" s="52">
        <v>45062</v>
      </c>
      <c r="C16" s="54" t="s">
        <v>149</v>
      </c>
      <c r="D16" s="54" t="s">
        <v>11</v>
      </c>
      <c r="E16" s="61"/>
      <c r="F16" s="61">
        <v>25</v>
      </c>
      <c r="G16" s="61">
        <f>SUM(G15+Table145467[[#This Row],[Income]]-Table145467[[#This Row],[Debits]])</f>
        <v>281</v>
      </c>
      <c r="I16" s="59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54">
        <f>MONTH(Table145467[[#This Row],[Date]])</f>
        <v>5</v>
      </c>
      <c r="B17" s="52">
        <v>45062</v>
      </c>
      <c r="C17" s="63" t="s">
        <v>33</v>
      </c>
      <c r="D17" s="51" t="s">
        <v>18</v>
      </c>
      <c r="E17" s="61"/>
      <c r="F17" s="61">
        <v>55</v>
      </c>
      <c r="G17" s="61">
        <f>SUM(G16+Table145467[[#This Row],[Income]]-Table145467[[#This Row],[Debits]])</f>
        <v>226</v>
      </c>
      <c r="I17" s="58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54">
        <f>MONTH(Table145467[[#This Row],[Date]])</f>
        <v>5</v>
      </c>
      <c r="B18" s="52">
        <v>45063</v>
      </c>
      <c r="C18" s="54" t="s">
        <v>150</v>
      </c>
      <c r="D18" s="54" t="s">
        <v>11</v>
      </c>
      <c r="E18" s="61"/>
      <c r="F18" s="61">
        <v>600</v>
      </c>
      <c r="G18" s="61">
        <f>SUM(G17+Table145467[[#This Row],[Income]]-Table145467[[#This Row],[Debits]])</f>
        <v>-374</v>
      </c>
      <c r="I18" s="59">
        <f t="shared" si="0"/>
        <v>0</v>
      </c>
    </row>
    <row r="19" spans="1:13" x14ac:dyDescent="0.25">
      <c r="A19" s="54">
        <f>MONTH(Table145467[[#This Row],[Date]])</f>
        <v>5</v>
      </c>
      <c r="B19" s="52">
        <v>45063</v>
      </c>
      <c r="C19" s="51" t="s">
        <v>151</v>
      </c>
      <c r="D19" s="51" t="s">
        <v>4</v>
      </c>
      <c r="E19" s="61">
        <v>300</v>
      </c>
      <c r="F19" s="61"/>
      <c r="G19" s="61">
        <f>SUM(G18+Table145467[[#This Row],[Income]]-Table145467[[#This Row],[Debits]])</f>
        <v>-74</v>
      </c>
      <c r="I19" s="58">
        <f t="shared" si="0"/>
        <v>0</v>
      </c>
      <c r="K19" s="14"/>
      <c r="L19" t="s">
        <v>34</v>
      </c>
    </row>
    <row r="20" spans="1:13" x14ac:dyDescent="0.25">
      <c r="A20" s="54">
        <f>MONTH(Table145467[[#This Row],[Date]])</f>
        <v>5</v>
      </c>
      <c r="B20" s="52">
        <v>45068</v>
      </c>
      <c r="C20" s="55" t="s">
        <v>151</v>
      </c>
      <c r="D20" s="55" t="s">
        <v>4</v>
      </c>
      <c r="E20" s="61">
        <v>200</v>
      </c>
      <c r="F20" s="61"/>
      <c r="G20" s="61">
        <f>SUM(G19+Table145467[[#This Row],[Income]]-Table145467[[#This Row],[Debits]])</f>
        <v>126</v>
      </c>
      <c r="I20" s="59">
        <f t="shared" si="0"/>
        <v>0</v>
      </c>
      <c r="K20" s="15"/>
      <c r="L20" t="s">
        <v>36</v>
      </c>
    </row>
    <row r="21" spans="1:13" x14ac:dyDescent="0.25">
      <c r="A21" s="54">
        <f>MONTH(Table145467[[#This Row],[Date]])</f>
        <v>5</v>
      </c>
      <c r="B21" s="52">
        <v>45068</v>
      </c>
      <c r="C21" s="54" t="s">
        <v>33</v>
      </c>
      <c r="D21" s="54" t="s">
        <v>18</v>
      </c>
      <c r="E21" s="61"/>
      <c r="F21" s="61">
        <v>64</v>
      </c>
      <c r="G21" s="61">
        <f>SUM(G20+Table145467[[#This Row],[Income]]-Table145467[[#This Row],[Debits]])</f>
        <v>62</v>
      </c>
      <c r="I21" s="58">
        <f t="shared" si="0"/>
        <v>0</v>
      </c>
    </row>
    <row r="22" spans="1:13" x14ac:dyDescent="0.25">
      <c r="A22" s="54">
        <f>MONTH(Table145467[[#This Row],[Date]])</f>
        <v>5</v>
      </c>
      <c r="B22" s="52">
        <v>45068</v>
      </c>
      <c r="C22" s="64" t="s">
        <v>151</v>
      </c>
      <c r="D22" s="54" t="s">
        <v>4</v>
      </c>
      <c r="E22" s="61">
        <v>300</v>
      </c>
      <c r="F22" s="61"/>
      <c r="G22" s="61">
        <f>SUM(G21+Table145467[[#This Row],[Income]]-Table145467[[#This Row],[Debits]])</f>
        <v>362</v>
      </c>
      <c r="I22" s="59">
        <f t="shared" si="0"/>
        <v>0</v>
      </c>
    </row>
    <row r="23" spans="1:13" x14ac:dyDescent="0.25">
      <c r="A23" s="54">
        <f>MONTH(Table145467[[#This Row],[Date]])</f>
        <v>5</v>
      </c>
      <c r="B23" s="52">
        <v>45069</v>
      </c>
      <c r="C23" s="51" t="s">
        <v>126</v>
      </c>
      <c r="D23" s="51" t="s">
        <v>11</v>
      </c>
      <c r="E23" s="61"/>
      <c r="F23" s="61">
        <v>150</v>
      </c>
      <c r="G23" s="61">
        <f>SUM(G22+Table145467[[#This Row],[Income]]-Table145467[[#This Row],[Debits]])</f>
        <v>212</v>
      </c>
      <c r="I23" s="58">
        <f t="shared" si="0"/>
        <v>0</v>
      </c>
      <c r="K23" s="93" t="s">
        <v>139</v>
      </c>
      <c r="L23" s="93"/>
    </row>
    <row r="24" spans="1:13" x14ac:dyDescent="0.25">
      <c r="A24" s="54">
        <f>MONTH(Table145467[[#This Row],[Date]])</f>
        <v>5</v>
      </c>
      <c r="B24" s="52">
        <v>45069</v>
      </c>
      <c r="C24" s="54" t="s">
        <v>33</v>
      </c>
      <c r="D24" s="54" t="s">
        <v>18</v>
      </c>
      <c r="E24" s="61"/>
      <c r="F24" s="61">
        <v>64</v>
      </c>
      <c r="G24" s="61">
        <f>SUM(G23+Table145467[[#This Row],[Income]]-Table145467[[#This Row],[Debits]])</f>
        <v>148</v>
      </c>
      <c r="I24" s="59">
        <f t="shared" si="0"/>
        <v>0</v>
      </c>
    </row>
    <row r="25" spans="1:13" x14ac:dyDescent="0.25">
      <c r="A25" s="54">
        <f>MONTH(Table145467[[#This Row],[Date]])</f>
        <v>5</v>
      </c>
      <c r="B25" s="52">
        <v>45072</v>
      </c>
      <c r="C25" s="54" t="s">
        <v>152</v>
      </c>
      <c r="D25" s="54" t="s">
        <v>11</v>
      </c>
      <c r="E25" s="61"/>
      <c r="F25" s="61">
        <v>600</v>
      </c>
      <c r="G25" s="61">
        <f>SUM(G24+Table145467[[#This Row],[Income]]-Table145467[[#This Row],[Debits]])</f>
        <v>-452</v>
      </c>
      <c r="I25" s="58">
        <f t="shared" si="0"/>
        <v>0</v>
      </c>
    </row>
    <row r="26" spans="1:13" x14ac:dyDescent="0.25">
      <c r="A26" s="54">
        <f>MONTH(Table145467[[#This Row],[Date]])</f>
        <v>5</v>
      </c>
      <c r="B26" s="52">
        <v>45072</v>
      </c>
      <c r="C26" s="54" t="s">
        <v>151</v>
      </c>
      <c r="D26" s="54" t="s">
        <v>4</v>
      </c>
      <c r="E26" s="61">
        <v>500</v>
      </c>
      <c r="F26" s="61"/>
      <c r="G26" s="61">
        <f>SUM(G25+Table145467[[#This Row],[Income]]-Table145467[[#This Row],[Debits]])</f>
        <v>48</v>
      </c>
      <c r="I26" s="59">
        <f t="shared" si="0"/>
        <v>0</v>
      </c>
    </row>
    <row r="27" spans="1:13" x14ac:dyDescent="0.25">
      <c r="A27" s="54">
        <f>MONTH(Table145467[[#This Row],[Date]])</f>
        <v>5</v>
      </c>
      <c r="B27" s="52">
        <v>45074</v>
      </c>
      <c r="C27" s="54" t="s">
        <v>153</v>
      </c>
      <c r="D27" s="54" t="s">
        <v>11</v>
      </c>
      <c r="E27" s="61"/>
      <c r="F27" s="61">
        <v>420</v>
      </c>
      <c r="G27" s="61">
        <f>SUM(G26+Table145467[[#This Row],[Income]]-Table145467[[#This Row],[Debits]])</f>
        <v>-372</v>
      </c>
      <c r="I27" s="58">
        <f t="shared" si="0"/>
        <v>0</v>
      </c>
    </row>
    <row r="28" spans="1:13" x14ac:dyDescent="0.25">
      <c r="A28" s="54">
        <f>MONTH(Table145467[[#This Row],[Date]])</f>
        <v>5</v>
      </c>
      <c r="B28" s="52">
        <v>45074</v>
      </c>
      <c r="C28" s="54" t="s">
        <v>151</v>
      </c>
      <c r="D28" s="54" t="s">
        <v>4</v>
      </c>
      <c r="E28" s="61">
        <v>600</v>
      </c>
      <c r="F28" s="61"/>
      <c r="G28" s="61">
        <f>SUM(G27+Table145467[[#This Row],[Income]]-Table145467[[#This Row],[Debits]])</f>
        <v>228</v>
      </c>
      <c r="I28" s="59">
        <f t="shared" si="0"/>
        <v>0</v>
      </c>
    </row>
    <row r="29" spans="1:13" x14ac:dyDescent="0.25">
      <c r="A29" s="54">
        <f>MONTH(Table145467[[#This Row],[Date]])</f>
        <v>5</v>
      </c>
      <c r="B29" s="52">
        <v>45074</v>
      </c>
      <c r="C29" s="51" t="s">
        <v>154</v>
      </c>
      <c r="D29" s="51" t="s">
        <v>4</v>
      </c>
      <c r="E29" s="61">
        <v>200</v>
      </c>
      <c r="F29" s="61"/>
      <c r="G29" s="61">
        <f>SUM(G28+Table145467[[#This Row],[Income]]-Table145467[[#This Row],[Debits]])</f>
        <v>428</v>
      </c>
      <c r="I29" s="58">
        <f t="shared" si="0"/>
        <v>0</v>
      </c>
    </row>
    <row r="30" spans="1:13" x14ac:dyDescent="0.25">
      <c r="A30" s="54">
        <f>MONTH(Table145467[[#This Row],[Date]])</f>
        <v>5</v>
      </c>
      <c r="B30" s="52">
        <v>45074</v>
      </c>
      <c r="C30" s="54" t="s">
        <v>155</v>
      </c>
      <c r="D30" s="54" t="s">
        <v>18</v>
      </c>
      <c r="E30" s="61"/>
      <c r="F30" s="61">
        <v>90</v>
      </c>
      <c r="G30" s="61">
        <f>SUM(G29+Table145467[[#This Row],[Income]]-Table145467[[#This Row],[Debits]])</f>
        <v>338</v>
      </c>
      <c r="I30" s="59">
        <f t="shared" si="0"/>
        <v>0</v>
      </c>
    </row>
    <row r="31" spans="1:13" x14ac:dyDescent="0.25">
      <c r="A31" s="54">
        <f>MONTH(Table145467[[#This Row],[Date]])</f>
        <v>5</v>
      </c>
      <c r="B31" s="52">
        <v>45074</v>
      </c>
      <c r="C31" s="54" t="s">
        <v>156</v>
      </c>
      <c r="D31" s="54" t="s">
        <v>11</v>
      </c>
      <c r="E31" s="61"/>
      <c r="F31" s="61">
        <v>100</v>
      </c>
      <c r="G31" s="61">
        <f>SUM(G30+Table145467[[#This Row],[Income]]-Table145467[[#This Row],[Debits]])</f>
        <v>238</v>
      </c>
      <c r="I31" s="58">
        <f t="shared" si="0"/>
        <v>0</v>
      </c>
    </row>
    <row r="32" spans="1:13" x14ac:dyDescent="0.25">
      <c r="A32" s="54">
        <f>MONTH(Table145467[[#This Row],[Date]])</f>
        <v>5</v>
      </c>
      <c r="B32" s="52">
        <v>45074</v>
      </c>
      <c r="C32" s="55" t="s">
        <v>157</v>
      </c>
      <c r="D32" s="55" t="s">
        <v>9</v>
      </c>
      <c r="E32" s="61"/>
      <c r="F32" s="61">
        <v>30</v>
      </c>
      <c r="G32" s="61">
        <f>SUM(G31+Table145467[[#This Row],[Income]]-Table145467[[#This Row],[Debits]])</f>
        <v>208</v>
      </c>
      <c r="I32" s="59">
        <f t="shared" si="0"/>
        <v>0</v>
      </c>
    </row>
    <row r="33" spans="1:9" x14ac:dyDescent="0.25">
      <c r="A33" s="54">
        <f>MONTH(Table145467[[#This Row],[Date]])</f>
        <v>5</v>
      </c>
      <c r="B33" s="52">
        <v>45074</v>
      </c>
      <c r="C33" s="54" t="s">
        <v>151</v>
      </c>
      <c r="D33" s="54" t="s">
        <v>4</v>
      </c>
      <c r="E33" s="61"/>
      <c r="F33" s="61">
        <v>280</v>
      </c>
      <c r="G33" s="61">
        <f>SUM(G32+Table145467[[#This Row],[Income]]-Table145467[[#This Row],[Debits]])</f>
        <v>-72</v>
      </c>
      <c r="I33" s="58">
        <f t="shared" si="0"/>
        <v>0</v>
      </c>
    </row>
    <row r="34" spans="1:9" x14ac:dyDescent="0.25">
      <c r="A34" s="54">
        <f>MONTH(Table145467[[#This Row],[Date]])</f>
        <v>5</v>
      </c>
      <c r="B34" s="52">
        <v>45076</v>
      </c>
      <c r="C34" s="54" t="s">
        <v>158</v>
      </c>
      <c r="D34" s="54" t="s">
        <v>11</v>
      </c>
      <c r="E34" s="61"/>
      <c r="F34" s="61">
        <v>175</v>
      </c>
      <c r="G34" s="61">
        <f>SUM(G33+Table145467[[#This Row],[Income]]-Table145467[[#This Row],[Debits]])</f>
        <v>-247</v>
      </c>
      <c r="I34" s="59">
        <f t="shared" si="0"/>
        <v>0</v>
      </c>
    </row>
    <row r="35" spans="1:9" x14ac:dyDescent="0.25">
      <c r="A35" s="54">
        <f>MONTH(Table145467[[#This Row],[Date]])</f>
        <v>5</v>
      </c>
      <c r="B35" s="52">
        <v>45077</v>
      </c>
      <c r="C35" s="51" t="s">
        <v>159</v>
      </c>
      <c r="D35" s="51" t="s">
        <v>9</v>
      </c>
      <c r="E35" s="61"/>
      <c r="F35" s="61">
        <v>200</v>
      </c>
      <c r="G35" s="61">
        <f>SUM(G34+Table145467[[#This Row],[Income]]-Table145467[[#This Row],[Debits]])</f>
        <v>-447</v>
      </c>
      <c r="I35" s="58">
        <f t="shared" si="0"/>
        <v>0</v>
      </c>
    </row>
    <row r="36" spans="1:9" x14ac:dyDescent="0.25">
      <c r="A36" s="54">
        <f>MONTH(Table145467[[#This Row],[Date]])</f>
        <v>5</v>
      </c>
      <c r="B36" s="52">
        <v>45077</v>
      </c>
      <c r="C36" s="65" t="s">
        <v>151</v>
      </c>
      <c r="D36" s="54" t="s">
        <v>4</v>
      </c>
      <c r="E36" s="61">
        <v>300</v>
      </c>
      <c r="F36" s="61"/>
      <c r="G36" s="61">
        <f>SUM(G35+Table145467[[#This Row],[Income]]-Table145467[[#This Row],[Debits]])</f>
        <v>-147</v>
      </c>
      <c r="I36" s="59">
        <f t="shared" si="0"/>
        <v>0</v>
      </c>
    </row>
    <row r="37" spans="1:9" x14ac:dyDescent="0.25">
      <c r="A37" s="54">
        <f>MONTH(Table145467[[#This Row],[Date]])</f>
        <v>5</v>
      </c>
      <c r="B37" s="52">
        <v>45077</v>
      </c>
      <c r="C37" s="54" t="s">
        <v>161</v>
      </c>
      <c r="D37" s="54" t="s">
        <v>18</v>
      </c>
      <c r="E37" s="61"/>
      <c r="F37" s="61">
        <v>136</v>
      </c>
      <c r="G37" s="61">
        <f>SUM(G36+Table145467[[#This Row],[Income]]-Table145467[[#This Row],[Debits]])</f>
        <v>-283</v>
      </c>
      <c r="I37" s="58">
        <f t="shared" si="0"/>
        <v>0</v>
      </c>
    </row>
    <row r="38" spans="1:9" x14ac:dyDescent="0.25">
      <c r="A38" s="54">
        <f>MONTH(Table145467[[#This Row],[Date]])</f>
        <v>6</v>
      </c>
      <c r="B38" s="52">
        <v>45078</v>
      </c>
      <c r="C38" s="54" t="s">
        <v>162</v>
      </c>
      <c r="D38" s="54" t="s">
        <v>4</v>
      </c>
      <c r="E38" s="61"/>
      <c r="F38" s="61">
        <v>100</v>
      </c>
      <c r="G38" s="61">
        <f>SUM(G37+Table145467[[#This Row],[Income]]-Table145467[[#This Row],[Debits]])</f>
        <v>-383</v>
      </c>
      <c r="I38" s="59">
        <f t="shared" si="0"/>
        <v>0</v>
      </c>
    </row>
    <row r="39" spans="1:9" x14ac:dyDescent="0.25">
      <c r="A39" s="54">
        <f>MONTH(Table145467[[#This Row],[Date]])</f>
        <v>1</v>
      </c>
      <c r="B39" s="52"/>
      <c r="C39" s="51"/>
      <c r="D39" s="51"/>
      <c r="E39" s="61"/>
      <c r="F39" s="61"/>
      <c r="G39" s="61">
        <f>SUM(G38+Table145467[[#This Row],[Income]]-Table145467[[#This Row],[Debits]])</f>
        <v>-383</v>
      </c>
      <c r="I39" s="58">
        <f t="shared" si="0"/>
        <v>0</v>
      </c>
    </row>
    <row r="40" spans="1:9" x14ac:dyDescent="0.25">
      <c r="A40" s="54">
        <f>MONTH(Table145467[[#This Row],[Date]])</f>
        <v>1</v>
      </c>
      <c r="B40" s="52"/>
      <c r="C40" s="55"/>
      <c r="D40" s="55"/>
      <c r="E40" s="61"/>
      <c r="F40" s="61"/>
      <c r="G40" s="61">
        <f>SUM(G39+Table145467[[#This Row],[Income]]-Table145467[[#This Row],[Debits]])</f>
        <v>-383</v>
      </c>
      <c r="I40" s="59">
        <f t="shared" si="0"/>
        <v>0</v>
      </c>
    </row>
    <row r="41" spans="1:9" x14ac:dyDescent="0.25">
      <c r="A41" s="54">
        <f>MONTH(Table145467[[#This Row],[Date]])</f>
        <v>1</v>
      </c>
      <c r="B41" s="52"/>
      <c r="C41" s="54"/>
      <c r="D41" s="54"/>
      <c r="E41" s="61"/>
      <c r="F41" s="61"/>
      <c r="G41" s="61">
        <f>SUM(G40+Table145467[[#This Row],[Income]]-Table145467[[#This Row],[Debits]])</f>
        <v>-383</v>
      </c>
      <c r="I41" s="58">
        <f t="shared" si="0"/>
        <v>0</v>
      </c>
    </row>
    <row r="42" spans="1:9" x14ac:dyDescent="0.25">
      <c r="A42" s="54">
        <f>MONTH(Table145467[[#This Row],[Date]])</f>
        <v>1</v>
      </c>
      <c r="B42" s="52"/>
      <c r="C42" s="55"/>
      <c r="D42" s="55"/>
      <c r="E42" s="61"/>
      <c r="F42" s="61"/>
      <c r="G42" s="61">
        <f>SUM(G41+Table145467[[#This Row],[Income]]-Table145467[[#This Row],[Debits]])</f>
        <v>-383</v>
      </c>
      <c r="I42" s="59">
        <f t="shared" si="0"/>
        <v>0</v>
      </c>
    </row>
    <row r="43" spans="1:9" x14ac:dyDescent="0.25">
      <c r="A43" s="54">
        <f>MONTH(Table145467[[#This Row],[Date]])</f>
        <v>1</v>
      </c>
      <c r="B43" s="52"/>
      <c r="C43" s="54"/>
      <c r="D43" s="54"/>
      <c r="E43" s="61"/>
      <c r="F43" s="61"/>
      <c r="G43" s="61">
        <f>SUM(G42+Table145467[[#This Row],[Income]]-Table145467[[#This Row],[Debits]])</f>
        <v>-383</v>
      </c>
      <c r="I43" s="58">
        <f t="shared" si="0"/>
        <v>0</v>
      </c>
    </row>
    <row r="44" spans="1:9" x14ac:dyDescent="0.25">
      <c r="A44" s="54">
        <f>MONTH(Table145467[[#This Row],[Date]])</f>
        <v>1</v>
      </c>
      <c r="B44" s="52"/>
      <c r="C44" s="54"/>
      <c r="D44" s="54"/>
      <c r="E44" s="61"/>
      <c r="F44" s="61"/>
      <c r="G44" s="61">
        <f>SUM(G43+Table145467[[#This Row],[Income]]-Table145467[[#This Row],[Debits]])</f>
        <v>-383</v>
      </c>
      <c r="I44" s="59">
        <f t="shared" si="0"/>
        <v>0</v>
      </c>
    </row>
    <row r="45" spans="1:9" x14ac:dyDescent="0.25">
      <c r="A45" s="54">
        <f>MONTH(Table145467[[#This Row],[Date]])</f>
        <v>1</v>
      </c>
      <c r="B45" s="52"/>
      <c r="C45" s="54"/>
      <c r="D45" s="54"/>
      <c r="E45" s="61"/>
      <c r="F45" s="61"/>
      <c r="G45" s="61">
        <f>SUM(G44+Table145467[[#This Row],[Income]]-Table145467[[#This Row],[Debits]])</f>
        <v>-383</v>
      </c>
      <c r="I45" s="58">
        <f t="shared" si="0"/>
        <v>0</v>
      </c>
    </row>
    <row r="46" spans="1:9" x14ac:dyDescent="0.25">
      <c r="A46" s="54">
        <f>MONTH(Table145467[[#This Row],[Date]])</f>
        <v>1</v>
      </c>
      <c r="B46" s="52"/>
      <c r="C46" s="54"/>
      <c r="D46" s="54"/>
      <c r="E46" s="61"/>
      <c r="F46" s="61"/>
      <c r="G46" s="61">
        <f>SUM(G45+Table145467[[#This Row],[Income]]-Table145467[[#This Row],[Debits]])</f>
        <v>-383</v>
      </c>
      <c r="I46" s="59">
        <f t="shared" si="0"/>
        <v>0</v>
      </c>
    </row>
    <row r="47" spans="1:9" x14ac:dyDescent="0.25">
      <c r="A47" s="54">
        <f>MONTH(Table145467[[#This Row],[Date]])</f>
        <v>1</v>
      </c>
      <c r="B47" s="52"/>
      <c r="C47" s="54"/>
      <c r="D47" s="54"/>
      <c r="E47" s="61"/>
      <c r="F47" s="61"/>
      <c r="G47" s="61">
        <f>SUM(G46+Table145467[[#This Row],[Income]]-Table145467[[#This Row],[Debits]])</f>
        <v>-383</v>
      </c>
      <c r="I47" s="58">
        <f t="shared" si="0"/>
        <v>0</v>
      </c>
    </row>
    <row r="48" spans="1:9" x14ac:dyDescent="0.25">
      <c r="A48" s="54">
        <f>MONTH(Table145467[[#This Row],[Date]])</f>
        <v>1</v>
      </c>
      <c r="B48" s="52"/>
      <c r="C48" s="54"/>
      <c r="D48" s="54"/>
      <c r="E48" s="61"/>
      <c r="F48" s="61"/>
      <c r="G48" s="61">
        <f>SUM(G47+Table145467[[#This Row],[Income]]-Table145467[[#This Row],[Debits]])</f>
        <v>-383</v>
      </c>
      <c r="I48" s="59">
        <f t="shared" si="0"/>
        <v>0</v>
      </c>
    </row>
    <row r="49" spans="1:9" ht="15.75" thickBot="1" x14ac:dyDescent="0.3">
      <c r="A49" s="54">
        <f>MONTH(Table145467[[#This Row],[Date]])</f>
        <v>1</v>
      </c>
      <c r="B49" s="52"/>
      <c r="C49" s="54"/>
      <c r="D49" s="54"/>
      <c r="E49" s="61"/>
      <c r="F49" s="61"/>
      <c r="G49" s="61">
        <f>SUM(G48+Table145467[[#This Row],[Income]]-Table145467[[#This Row],[Debits]])</f>
        <v>-383</v>
      </c>
      <c r="I49" s="60">
        <f t="shared" si="0"/>
        <v>0</v>
      </c>
    </row>
  </sheetData>
  <mergeCells count="1">
    <mergeCell ref="K23:L23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{FD0E8DD1-019D-41EC-9D1C-42A31D40D029}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{2A0C848A-F629-4723-A29A-895FB0B6E72D}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{D7D3DAF3-FF04-4A57-BC2A-2E32C2E41519}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{5C0C6E41-B76A-4F50-9D4F-52461BAF6144}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{FB8DB119-CF20-4726-B0B4-A4C14C23E28D}</x14:id>
        </ext>
      </extLst>
    </cfRule>
  </conditionalFormatting>
  <conditionalFormatting sqref="L10">
    <cfRule type="dataBar" priority="1">
      <dataBar>
        <cfvo type="min"/>
        <cfvo type="num" val="10000"/>
        <color rgb="FFFF0000"/>
      </dataBar>
      <extLst>
        <ext xmlns:x14="http://schemas.microsoft.com/office/spreadsheetml/2009/9/main" uri="{B025F937-C7B1-47D3-B67F-A62EFF666E3E}">
          <x14:id>{EF7D5E0A-F93B-4717-A546-2460EF340B4B}</x14:id>
        </ext>
      </extLst>
    </cfRule>
  </conditionalFormatting>
  <dataValidations count="1">
    <dataValidation type="list" allowBlank="1" showInputMessage="1" showErrorMessage="1" sqref="D1:D1048576" xr:uid="{41AFB534-8BD0-43C0-B92B-858EC09B939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E8DD1-019D-41EC-9D1C-42A31D40D02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A0C848A-F629-4723-A29A-895FB0B6E72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D7D3DAF3-FF04-4A57-BC2A-2E32C2E4151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5C0C6E41-B76A-4F50-9D4F-52461BAF614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FB8DB119-CF20-4726-B0B4-A4C14C23E28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7D5E0A-F93B-4717-A546-2460EF340B4B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FB1-5869-40C4-A608-0E553B3C5B5B}">
  <sheetPr codeName="Sheet4">
    <tabColor rgb="FFFF00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MONTH(Table14546[[#This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MONTH(Table14546[[#This Row],[Date]])</f>
        <v>1</v>
      </c>
      <c r="B3" s="25"/>
      <c r="C3" s="28"/>
      <c r="D3" s="28"/>
      <c r="E3" s="27"/>
      <c r="F3" s="27"/>
      <c r="G3" s="27">
        <f>SUM(G2+Table14546[[#This Row],[Income]]-Table14546[[#This Row],[Debits]])</f>
        <v>0</v>
      </c>
      <c r="H3" t="s">
        <v>87</v>
      </c>
      <c r="I3" s="35">
        <f>SUMIFS(Table14546[[#All],[Debits]],Table14546[[#All],[Month]],K4, Table14546[[#All],[Category]],K9)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MONTH(Table14546[[#This Row],[Date]])</f>
        <v>1</v>
      </c>
      <c r="B4" s="25"/>
      <c r="C4" s="26"/>
      <c r="D4" s="26"/>
      <c r="E4" s="27"/>
      <c r="F4" s="29"/>
      <c r="G4" s="27">
        <f>SUM(G3+Table14546[[#This Row],[Income]]-Table14546[[#This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MONTH(Table14546[[#This Row],[Date]])</f>
        <v>1</v>
      </c>
      <c r="B5" s="25"/>
      <c r="C5" s="28"/>
      <c r="D5" s="28"/>
      <c r="E5" s="27"/>
      <c r="F5" s="27"/>
      <c r="G5" s="27">
        <f>SUM(G4+Table14546[[#This Row],[Income]]-Table14546[[#This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SUMIFS(Table14546[[#All],[Income]],Table14546[[#All],[Month]],K4,Table14546[[#All],[Category]],K5)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MONTH(Table14546[[#This Row],[Date]])</f>
        <v>1</v>
      </c>
      <c r="B6" s="25"/>
      <c r="C6" s="26"/>
      <c r="D6" s="26"/>
      <c r="E6" s="27"/>
      <c r="F6" s="27"/>
      <c r="G6" s="27">
        <f>SUM(G5+Table14546[[#This Row],[Income]]-Table14546[[#This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SUMIFS(Table14546[[#All],[Debits]],Table14546[[#All],[Month]],K4, Table14546[[#All],[Category]],K6)</f>
        <v>0</v>
      </c>
      <c r="M6">
        <v>800</v>
      </c>
      <c r="O6" s="5"/>
    </row>
    <row r="7" spans="1:15" x14ac:dyDescent="0.25">
      <c r="A7" s="28">
        <f>MONTH(Table14546[[#This Row],[Date]])</f>
        <v>1</v>
      </c>
      <c r="B7" s="25"/>
      <c r="C7" s="26"/>
      <c r="D7" s="26"/>
      <c r="E7" s="27"/>
      <c r="F7" s="27"/>
      <c r="G7" s="27">
        <f>SUM(G6+Table14546[[#This Row],[Income]]-Table14546[[#This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SUMIFS(Table14546[[#All],[Debits]],Table14546[[#All],[Month]],K4, Table14546[[#All],[Category]],K7)</f>
        <v>0</v>
      </c>
      <c r="M7">
        <v>800</v>
      </c>
      <c r="O7" s="5"/>
    </row>
    <row r="8" spans="1:15" x14ac:dyDescent="0.25">
      <c r="A8" s="24">
        <f>MONTH(Table14546[[#This Row],[Date]])</f>
        <v>1</v>
      </c>
      <c r="B8" s="25"/>
      <c r="C8" s="26"/>
      <c r="D8" s="26"/>
      <c r="E8" s="27"/>
      <c r="F8" s="27"/>
      <c r="G8" s="27">
        <f>SUM(G7+Table14546[[#This Row],[Income]]-Table14546[[#This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SUMIFS(Table14546[[#All],[Debits]],Table14546[[#All],[Month]],K4, Table14546[[#All],[Category]],K8)</f>
        <v>0</v>
      </c>
      <c r="M8">
        <v>800</v>
      </c>
      <c r="O8" s="5"/>
    </row>
    <row r="9" spans="1:15" x14ac:dyDescent="0.25">
      <c r="A9" s="28">
        <f>MONTH(Table14546[[#This Row],[Date]])</f>
        <v>1</v>
      </c>
      <c r="B9" s="25"/>
      <c r="C9" s="28"/>
      <c r="D9" s="28"/>
      <c r="E9" s="27"/>
      <c r="F9" s="27"/>
      <c r="G9" s="27">
        <f>SUM(G8+Table14546[[#This Row],[Income]]-Table14546[[#This Row],[Debits]])</f>
        <v>0</v>
      </c>
      <c r="H9" t="s">
        <v>95</v>
      </c>
      <c r="I9" s="35"/>
      <c r="J9" s="5"/>
      <c r="K9" t="s">
        <v>21</v>
      </c>
      <c r="L9">
        <f>SUMIFS(Table14546[[#All],[Debits]],Table14546[[#All],[Month]],K4, Table14546[[#All],[Category]],K9)</f>
        <v>0</v>
      </c>
      <c r="M9">
        <v>800</v>
      </c>
      <c r="O9" s="5"/>
    </row>
    <row r="10" spans="1:15" x14ac:dyDescent="0.25">
      <c r="A10" s="24">
        <f>MONTH(Table14546[[#This Row],[Date]])</f>
        <v>1</v>
      </c>
      <c r="B10" s="25"/>
      <c r="C10" s="26"/>
      <c r="D10" s="26"/>
      <c r="E10" s="27"/>
      <c r="F10" s="27"/>
      <c r="G10" s="27">
        <f>SUM(G9+Table14546[[#This Row],[Income]]-Table14546[[#This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SUMIFS(Table14546[[#All],[Income]],Table14546[[#All],[Month]],K4,Table14546[[#All],[Category]],K10)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MONTH(Table14546[[#This Row],[Date]])</f>
        <v>1</v>
      </c>
      <c r="B11" s="25"/>
      <c r="C11" s="26"/>
      <c r="D11" s="26"/>
      <c r="E11" s="27"/>
      <c r="F11" s="27"/>
      <c r="G11" s="27">
        <f>SUM(G10+Table14546[[#This Row],[Income]]-Table14546[[#This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MONTH(Table14546[[#This Row],[Date]])</f>
        <v>1</v>
      </c>
      <c r="B12" s="25"/>
      <c r="C12" s="24"/>
      <c r="D12" s="24"/>
      <c r="E12" s="27"/>
      <c r="F12" s="27"/>
      <c r="G12" s="27">
        <f>SUM(G11+Table14546[[#This Row],[Income]]-Table14546[[#This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MONTH(Table14546[[#This Row],[Date]])</f>
        <v>1</v>
      </c>
      <c r="B13" s="25"/>
      <c r="C13" s="26"/>
      <c r="D13" s="26"/>
      <c r="E13" s="27"/>
      <c r="F13" s="27"/>
      <c r="G13" s="27">
        <f>SUM(G12+Table14546[[#This Row],[Income]]-Table14546[[#This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SUM(Table14546[Savings Balance])</f>
        <v>0</v>
      </c>
    </row>
    <row r="14" spans="1:15" x14ac:dyDescent="0.25">
      <c r="A14" s="24">
        <f>MONTH(Table14546[[#This Row],[Date]])</f>
        <v>1</v>
      </c>
      <c r="B14" s="25"/>
      <c r="C14" s="24"/>
      <c r="D14" s="24"/>
      <c r="E14" s="27"/>
      <c r="F14" s="27"/>
      <c r="G14" s="27">
        <f>SUM(G13+Table14546[[#This Row],[Income]]-Table14546[[#This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MONTH(Table14546[[#This Row],[Date]])</f>
        <v>1</v>
      </c>
      <c r="B15" s="25"/>
      <c r="C15" s="26"/>
      <c r="D15" s="26"/>
      <c r="E15" s="27"/>
      <c r="F15" s="27"/>
      <c r="G15" s="27">
        <f>SUM(G14+Table14546[[#This Row],[Income]]-Table14546[[#This Row],[Debits]])</f>
        <v>0</v>
      </c>
      <c r="I15" s="35">
        <f t="shared" si="0"/>
        <v>0</v>
      </c>
    </row>
    <row r="16" spans="1:15" x14ac:dyDescent="0.25">
      <c r="A16" s="24">
        <f>MONTH(Table14546[[#This Row],[Date]])</f>
        <v>1</v>
      </c>
      <c r="B16" s="25"/>
      <c r="C16" s="26"/>
      <c r="D16" s="26"/>
      <c r="E16" s="27"/>
      <c r="F16" s="27"/>
      <c r="G16" s="27">
        <f>SUM(G15+Table14546[[#This Row],[Income]]-Table14546[[#This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MONTH(Table14546[[#This Row],[Date]])</f>
        <v>1</v>
      </c>
      <c r="B17" s="25"/>
      <c r="C17" s="30"/>
      <c r="D17" s="28"/>
      <c r="E17" s="27"/>
      <c r="F17" s="27"/>
      <c r="G17" s="27">
        <f>SUM(G16+Table14546[[#This Row],[Income]]-Table14546[[#This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MONTH(Table14546[[#This Row],[Date]])</f>
        <v>1</v>
      </c>
      <c r="B18" s="25"/>
      <c r="C18" s="26"/>
      <c r="D18" s="26"/>
      <c r="E18" s="27"/>
      <c r="F18" s="27"/>
      <c r="G18" s="27">
        <f>SUM(G17+Table14546[[#This Row],[Income]]-Table14546[[#This Row],[Debits]])</f>
        <v>0</v>
      </c>
      <c r="I18" s="38">
        <f t="shared" si="0"/>
        <v>0</v>
      </c>
    </row>
    <row r="19" spans="1:13" x14ac:dyDescent="0.25">
      <c r="A19" s="26">
        <f>MONTH(Table14546[[#This Row],[Date]])</f>
        <v>1</v>
      </c>
      <c r="B19" s="25"/>
      <c r="C19" s="28"/>
      <c r="D19" s="28"/>
      <c r="E19" s="27"/>
      <c r="F19" s="27"/>
      <c r="G19" s="27">
        <f>SUM(G18+Table14546[[#This Row],[Income]]-Table14546[[#This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MONTH(Table14546[[#This Row],[Date]])</f>
        <v>1</v>
      </c>
      <c r="B20" s="25"/>
      <c r="C20" s="24"/>
      <c r="D20" s="24"/>
      <c r="E20" s="27"/>
      <c r="F20" s="27"/>
      <c r="G20" s="27">
        <f>SUM(G19+Table14546[[#This Row],[Income]]-Table14546[[#This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MONTH(Table14546[[#This Row],[Date]])</f>
        <v>1</v>
      </c>
      <c r="B21" s="25"/>
      <c r="C21" s="26"/>
      <c r="D21" s="26"/>
      <c r="E21" s="27"/>
      <c r="F21" s="27"/>
      <c r="G21" s="27">
        <f>SUM(G20+Table14546[[#This Row],[Income]]-Table14546[[#This Row],[Debits]])</f>
        <v>0</v>
      </c>
      <c r="I21" s="35">
        <f t="shared" si="0"/>
        <v>0</v>
      </c>
    </row>
    <row r="22" spans="1:13" x14ac:dyDescent="0.25">
      <c r="A22" s="26">
        <f>MONTH(Table14546[[#This Row],[Date]])</f>
        <v>1</v>
      </c>
      <c r="B22" s="25"/>
      <c r="C22" s="31"/>
      <c r="D22" s="26"/>
      <c r="E22" s="27"/>
      <c r="F22" s="27"/>
      <c r="G22" s="27">
        <f>SUM(G21+Table14546[[#This Row],[Income]]-Table14546[[#This Row],[Debits]])</f>
        <v>0</v>
      </c>
      <c r="I22" s="38">
        <f t="shared" si="0"/>
        <v>0</v>
      </c>
    </row>
    <row r="23" spans="1:13" x14ac:dyDescent="0.25">
      <c r="A23" s="26">
        <f>MONTH(Table14546[[#This Row],[Date]])</f>
        <v>1</v>
      </c>
      <c r="B23" s="25"/>
      <c r="C23" s="28"/>
      <c r="D23" s="28"/>
      <c r="E23" s="27"/>
      <c r="F23" s="27"/>
      <c r="G23" s="27">
        <f>SUM(G22+Table14546[[#This Row],[Income]]-Table14546[[#This Row],[Debits]])</f>
        <v>0</v>
      </c>
      <c r="I23" s="35">
        <f t="shared" si="0"/>
        <v>0</v>
      </c>
    </row>
    <row r="24" spans="1:13" x14ac:dyDescent="0.25">
      <c r="A24" s="26">
        <f>MONTH(Table14546[[#This Row],[Date]])</f>
        <v>1</v>
      </c>
      <c r="B24" s="25"/>
      <c r="C24" s="26"/>
      <c r="D24" s="26"/>
      <c r="E24" s="27"/>
      <c r="F24" s="27"/>
      <c r="G24" s="27">
        <f>SUM(G23+Table14546[[#This Row],[Income]]-Table14546[[#This Row],[Debits]])</f>
        <v>0</v>
      </c>
      <c r="I24" s="38">
        <f t="shared" si="0"/>
        <v>0</v>
      </c>
    </row>
    <row r="25" spans="1:13" x14ac:dyDescent="0.25">
      <c r="A25" s="26">
        <f>MONTH(Table14546[[#This Row],[Date]])</f>
        <v>1</v>
      </c>
      <c r="B25" s="25"/>
      <c r="C25" s="26"/>
      <c r="D25" s="26"/>
      <c r="E25" s="27"/>
      <c r="F25" s="27"/>
      <c r="G25" s="27">
        <f>SUM(G24+Table14546[[#This Row],[Income]]-Table14546[[#This Row],[Debits]])</f>
        <v>0</v>
      </c>
      <c r="I25" s="35">
        <f t="shared" si="0"/>
        <v>0</v>
      </c>
    </row>
    <row r="26" spans="1:13" x14ac:dyDescent="0.25">
      <c r="A26" s="26">
        <f>MONTH(Table14546[[#This Row],[Date]])</f>
        <v>1</v>
      </c>
      <c r="B26" s="25"/>
      <c r="C26" s="26"/>
      <c r="D26" s="26"/>
      <c r="E26" s="27"/>
      <c r="F26" s="27"/>
      <c r="G26" s="27">
        <f>SUM(G25+Table14546[[#This Row],[Income]]-Table14546[[#This Row],[Debits]])</f>
        <v>0</v>
      </c>
      <c r="I26" s="38">
        <f t="shared" si="0"/>
        <v>0</v>
      </c>
    </row>
    <row r="27" spans="1:13" x14ac:dyDescent="0.25">
      <c r="A27" s="26">
        <f>MONTH(Table14546[[#This Row],[Date]])</f>
        <v>1</v>
      </c>
      <c r="B27" s="25"/>
      <c r="C27" s="26"/>
      <c r="D27" s="26"/>
      <c r="E27" s="27"/>
      <c r="F27" s="27"/>
      <c r="G27" s="27">
        <f>SUM(G26+Table14546[[#This Row],[Income]]-Table14546[[#This Row],[Debits]])</f>
        <v>0</v>
      </c>
      <c r="I27" s="35">
        <f t="shared" si="0"/>
        <v>0</v>
      </c>
    </row>
    <row r="28" spans="1:13" x14ac:dyDescent="0.25">
      <c r="A28" s="26">
        <f>MONTH(Table14546[[#This Row],[Date]])</f>
        <v>1</v>
      </c>
      <c r="B28" s="25"/>
      <c r="C28" s="26"/>
      <c r="D28" s="26"/>
      <c r="E28" s="27"/>
      <c r="F28" s="27"/>
      <c r="G28" s="27">
        <f>SUM(G27+Table14546[[#This Row],[Income]]-Table14546[[#This Row],[Debits]])</f>
        <v>0</v>
      </c>
      <c r="I28" s="38">
        <f t="shared" si="0"/>
        <v>0</v>
      </c>
    </row>
    <row r="29" spans="1:13" x14ac:dyDescent="0.25">
      <c r="A29" s="26">
        <f>MONTH(Table14546[[#This Row],[Date]])</f>
        <v>1</v>
      </c>
      <c r="B29" s="25"/>
      <c r="C29" s="28"/>
      <c r="D29" s="28"/>
      <c r="E29" s="27"/>
      <c r="F29" s="27"/>
      <c r="G29" s="27">
        <f>SUM(G28+Table14546[[#This Row],[Income]]-Table14546[[#This Row],[Debits]])</f>
        <v>0</v>
      </c>
      <c r="I29" s="35">
        <f t="shared" si="0"/>
        <v>0</v>
      </c>
    </row>
    <row r="30" spans="1:13" x14ac:dyDescent="0.25">
      <c r="A30" s="26">
        <f>MONTH(Table14546[[#This Row],[Date]])</f>
        <v>1</v>
      </c>
      <c r="B30" s="25"/>
      <c r="C30" s="26"/>
      <c r="D30" s="26"/>
      <c r="E30" s="27"/>
      <c r="F30" s="27"/>
      <c r="G30" s="27">
        <f>SUM(G29+Table14546[[#This Row],[Income]]-Table14546[[#This Row],[Debits]])</f>
        <v>0</v>
      </c>
      <c r="I30" s="38">
        <f t="shared" si="0"/>
        <v>0</v>
      </c>
    </row>
    <row r="31" spans="1:13" x14ac:dyDescent="0.25">
      <c r="A31" s="26">
        <f>MONTH(Table14546[[#This Row],[Date]])</f>
        <v>1</v>
      </c>
      <c r="B31" s="25"/>
      <c r="C31" s="26"/>
      <c r="D31" s="26"/>
      <c r="E31" s="27"/>
      <c r="F31" s="27"/>
      <c r="G31" s="27">
        <f>SUM(G30+Table14546[[#This Row],[Income]]-Table14546[[#This Row],[Debits]])</f>
        <v>0</v>
      </c>
      <c r="I31" s="35">
        <f t="shared" si="0"/>
        <v>0</v>
      </c>
    </row>
    <row r="32" spans="1:13" x14ac:dyDescent="0.25">
      <c r="A32" s="26">
        <f>MONTH(Table14546[[#This Row],[Date]])</f>
        <v>1</v>
      </c>
      <c r="B32" s="25"/>
      <c r="C32" s="24"/>
      <c r="D32" s="24"/>
      <c r="E32" s="27"/>
      <c r="F32" s="27"/>
      <c r="G32" s="27">
        <f>SUM(G31+Table14546[[#This Row],[Income]]-Table14546[[#This Row],[Debits]])</f>
        <v>0</v>
      </c>
      <c r="I32" s="38">
        <f t="shared" si="0"/>
        <v>0</v>
      </c>
    </row>
    <row r="33" spans="1:9" x14ac:dyDescent="0.25">
      <c r="A33" s="26">
        <f>MONTH(Table14546[[#This Row],[Date]])</f>
        <v>1</v>
      </c>
      <c r="B33" s="25"/>
      <c r="C33" s="26"/>
      <c r="D33" s="26"/>
      <c r="E33" s="27"/>
      <c r="F33" s="27"/>
      <c r="G33" s="27">
        <f>SUM(G32+Table14546[[#This Row],[Income]]-Table14546[[#This Row],[Debits]])</f>
        <v>0</v>
      </c>
      <c r="I33" s="35">
        <f t="shared" si="0"/>
        <v>0</v>
      </c>
    </row>
    <row r="34" spans="1:9" x14ac:dyDescent="0.25">
      <c r="A34" s="26">
        <f>MONTH(Table14546[[#This Row],[Date]])</f>
        <v>1</v>
      </c>
      <c r="B34" s="25"/>
      <c r="C34" s="26"/>
      <c r="D34" s="26"/>
      <c r="E34" s="27"/>
      <c r="F34" s="27"/>
      <c r="G34" s="27">
        <f>SUM(G33+Table14546[[#This Row],[Income]]-Table14546[[#This Row],[Debits]])</f>
        <v>0</v>
      </c>
      <c r="I34" s="38">
        <f t="shared" si="0"/>
        <v>0</v>
      </c>
    </row>
    <row r="35" spans="1:9" x14ac:dyDescent="0.25">
      <c r="A35" s="26">
        <f>MONTH(Table14546[[#This Row],[Date]])</f>
        <v>1</v>
      </c>
      <c r="B35" s="25"/>
      <c r="C35" s="28"/>
      <c r="D35" s="28"/>
      <c r="E35" s="27"/>
      <c r="F35" s="27"/>
      <c r="G35" s="27">
        <f>SUM(G34+Table14546[[#This Row],[Income]]-Table14546[[#This Row],[Debits]])</f>
        <v>0</v>
      </c>
      <c r="I35" s="35">
        <f t="shared" si="0"/>
        <v>0</v>
      </c>
    </row>
    <row r="36" spans="1:9" x14ac:dyDescent="0.25">
      <c r="A36" s="26">
        <f>MONTH(Table14546[[#This Row],[Date]])</f>
        <v>1</v>
      </c>
      <c r="B36" s="25"/>
      <c r="C36" s="32"/>
      <c r="D36" s="26"/>
      <c r="E36" s="27"/>
      <c r="F36" s="27"/>
      <c r="G36" s="27">
        <f>SUM(G35+Table14546[[#This Row],[Income]]-Table14546[[#This Row],[Debits]])</f>
        <v>0</v>
      </c>
      <c r="I36" s="38">
        <f t="shared" si="0"/>
        <v>0</v>
      </c>
    </row>
    <row r="37" spans="1:9" x14ac:dyDescent="0.25">
      <c r="A37" s="26">
        <f>MONTH(Table14546[[#This Row],[Date]])</f>
        <v>1</v>
      </c>
      <c r="B37" s="25"/>
      <c r="C37" s="26"/>
      <c r="D37" s="26"/>
      <c r="E37" s="27"/>
      <c r="F37" s="27"/>
      <c r="G37" s="27">
        <f>SUM(G36+Table14546[[#This Row],[Income]]-Table14546[[#This Row],[Debits]])</f>
        <v>0</v>
      </c>
      <c r="I37" s="35">
        <f t="shared" si="0"/>
        <v>0</v>
      </c>
    </row>
    <row r="38" spans="1:9" x14ac:dyDescent="0.25">
      <c r="A38" s="26">
        <f>MONTH(Table14546[[#This Row],[Date]])</f>
        <v>1</v>
      </c>
      <c r="B38" s="25"/>
      <c r="C38" s="26"/>
      <c r="D38" s="26"/>
      <c r="E38" s="27"/>
      <c r="F38" s="27"/>
      <c r="G38" s="27">
        <f>SUM(G37+Table14546[[#This Row],[Income]]-Table14546[[#This Row],[Debits]])</f>
        <v>0</v>
      </c>
      <c r="I38" s="38">
        <f t="shared" si="0"/>
        <v>0</v>
      </c>
    </row>
    <row r="39" spans="1:9" x14ac:dyDescent="0.25">
      <c r="A39" s="26">
        <f>MONTH(Table14546[[#This Row],[Date]])</f>
        <v>1</v>
      </c>
      <c r="B39" s="25"/>
      <c r="C39" s="28"/>
      <c r="D39" s="28"/>
      <c r="E39" s="27"/>
      <c r="F39" s="27"/>
      <c r="G39" s="27">
        <f>SUM(G38+Table14546[[#This Row],[Income]]-Table14546[[#This Row],[Debits]])</f>
        <v>0</v>
      </c>
      <c r="I39" s="35">
        <f t="shared" si="0"/>
        <v>0</v>
      </c>
    </row>
    <row r="40" spans="1:9" x14ac:dyDescent="0.25">
      <c r="A40" s="26">
        <f>MONTH(Table14546[[#This Row],[Date]])</f>
        <v>1</v>
      </c>
      <c r="B40" s="25"/>
      <c r="C40" s="24"/>
      <c r="D40" s="24"/>
      <c r="E40" s="27"/>
      <c r="F40" s="27"/>
      <c r="G40" s="27">
        <f>SUM(G39+Table14546[[#This Row],[Income]]-Table14546[[#This Row],[Debits]])</f>
        <v>0</v>
      </c>
      <c r="I40" s="38">
        <f t="shared" si="0"/>
        <v>0</v>
      </c>
    </row>
    <row r="41" spans="1:9" x14ac:dyDescent="0.25">
      <c r="A41" s="26">
        <f>MONTH(Table14546[[#This Row],[Date]])</f>
        <v>1</v>
      </c>
      <c r="B41" s="25"/>
      <c r="C41" s="26"/>
      <c r="D41" s="26"/>
      <c r="E41" s="27"/>
      <c r="F41" s="27"/>
      <c r="G41" s="27">
        <f>SUM(G40+Table14546[[#This Row],[Income]]-Table14546[[#This Row],[Debits]])</f>
        <v>0</v>
      </c>
      <c r="I41" s="35">
        <f t="shared" si="0"/>
        <v>0</v>
      </c>
    </row>
    <row r="42" spans="1:9" x14ac:dyDescent="0.25">
      <c r="A42" s="26">
        <f>MONTH(Table14546[[#This Row],[Date]])</f>
        <v>1</v>
      </c>
      <c r="B42" s="25"/>
      <c r="C42" s="24"/>
      <c r="D42" s="24"/>
      <c r="E42" s="27"/>
      <c r="F42" s="27"/>
      <c r="G42" s="27">
        <f>SUM(G41+Table14546[[#This Row],[Income]]-Table14546[[#This Row],[Debits]])</f>
        <v>0</v>
      </c>
      <c r="I42" s="38">
        <f t="shared" si="0"/>
        <v>0</v>
      </c>
    </row>
    <row r="43" spans="1:9" x14ac:dyDescent="0.25">
      <c r="A43" s="26">
        <f>MONTH(Table14546[[#This Row],[Date]])</f>
        <v>1</v>
      </c>
      <c r="B43" s="25"/>
      <c r="C43" s="26"/>
      <c r="D43" s="26"/>
      <c r="E43" s="27"/>
      <c r="F43" s="27"/>
      <c r="G43" s="27">
        <f>SUM(G42+Table14546[[#This Row],[Income]]-Table14546[[#This Row],[Debits]])</f>
        <v>0</v>
      </c>
      <c r="I43" s="35">
        <f t="shared" si="0"/>
        <v>0</v>
      </c>
    </row>
    <row r="44" spans="1:9" x14ac:dyDescent="0.25">
      <c r="A44" s="26">
        <f>MONTH(Table14546[[#This Row],[Date]])</f>
        <v>1</v>
      </c>
      <c r="B44" s="25"/>
      <c r="C44" s="26"/>
      <c r="D44" s="26"/>
      <c r="E44" s="27"/>
      <c r="F44" s="27"/>
      <c r="G44" s="27">
        <f>SUM(G43+Table14546[[#This Row],[Income]]-Table14546[[#This Row],[Debits]])</f>
        <v>0</v>
      </c>
      <c r="I44" s="38">
        <f t="shared" si="0"/>
        <v>0</v>
      </c>
    </row>
    <row r="45" spans="1:9" x14ac:dyDescent="0.25">
      <c r="A45" s="26">
        <f>MONTH(Table14546[[#This Row],[Date]])</f>
        <v>1</v>
      </c>
      <c r="B45" s="25"/>
      <c r="C45" s="26"/>
      <c r="D45" s="26"/>
      <c r="E45" s="27"/>
      <c r="F45" s="27"/>
      <c r="G45" s="27">
        <f>SUM(G44+Table14546[[#This Row],[Income]]-Table14546[[#This Row],[Debits]])</f>
        <v>0</v>
      </c>
      <c r="I45" s="35">
        <f t="shared" si="0"/>
        <v>0</v>
      </c>
    </row>
    <row r="46" spans="1:9" x14ac:dyDescent="0.25">
      <c r="A46" s="26">
        <f>MONTH(Table14546[[#This Row],[Date]])</f>
        <v>1</v>
      </c>
      <c r="B46" s="25"/>
      <c r="C46" s="26"/>
      <c r="D46" s="26"/>
      <c r="E46" s="27"/>
      <c r="F46" s="27"/>
      <c r="G46" s="27">
        <f>SUM(G45+Table14546[[#This Row],[Income]]-Table14546[[#This Row],[Debits]])</f>
        <v>0</v>
      </c>
      <c r="I46" s="38">
        <f t="shared" si="0"/>
        <v>0</v>
      </c>
    </row>
    <row r="47" spans="1:9" x14ac:dyDescent="0.25">
      <c r="A47" s="26">
        <f>MONTH(Table14546[[#This Row],[Date]])</f>
        <v>1</v>
      </c>
      <c r="B47" s="25"/>
      <c r="C47" s="26"/>
      <c r="D47" s="26"/>
      <c r="E47" s="27"/>
      <c r="F47" s="27"/>
      <c r="G47" s="27">
        <f>SUM(G46+Table14546[[#This Row],[Income]]-Table14546[[#This Row],[Debits]])</f>
        <v>0</v>
      </c>
      <c r="I47" s="35">
        <f t="shared" si="0"/>
        <v>0</v>
      </c>
    </row>
    <row r="48" spans="1:9" x14ac:dyDescent="0.25">
      <c r="A48" s="26">
        <f>MONTH(Table14546[[#This Row],[Date]])</f>
        <v>1</v>
      </c>
      <c r="B48" s="25"/>
      <c r="C48" s="26"/>
      <c r="D48" s="26"/>
      <c r="E48" s="27"/>
      <c r="F48" s="27"/>
      <c r="G48" s="27">
        <f>SUM(G47+Table14546[[#This Row],[Income]]-Table14546[[#This Row],[Debits]])</f>
        <v>0</v>
      </c>
      <c r="I48" s="38">
        <f t="shared" si="0"/>
        <v>0</v>
      </c>
    </row>
    <row r="49" spans="1:9" ht="15.75" thickBot="1" x14ac:dyDescent="0.3">
      <c r="A49" s="26">
        <f>MONTH(Table14546[[#This Row],[Date]])</f>
        <v>1</v>
      </c>
      <c r="B49" s="25"/>
      <c r="C49" s="26"/>
      <c r="D49" s="26"/>
      <c r="E49" s="27"/>
      <c r="F49" s="27"/>
      <c r="G49" s="27">
        <f>SUM(G48+Table14546[[#This Row],[Income]]-Table14546[[#This Row],[Debits]])</f>
        <v>0</v>
      </c>
      <c r="I49" s="39">
        <f t="shared" si="0"/>
        <v>0</v>
      </c>
    </row>
  </sheetData>
  <sheetProtection sheet="1" objects="1" scenarios="1"/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{3394A175-36E2-4F28-8542-BA2D19278449}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{C2CF8E75-9967-41AC-9770-2A62AA302B46}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{93E47FA5-6F44-475D-BDAD-65B4948556C0}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{ED0D6622-2574-4081-8605-D83AD5B43F67}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{B7922E05-21BB-419A-8A60-0A87D748A0B8}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{B8375297-46A6-4706-BD89-37E0B0F64A25}</x14:id>
        </ext>
      </extLst>
    </cfRule>
  </conditionalFormatting>
  <dataValidations count="1">
    <dataValidation type="list" allowBlank="1" showInputMessage="1" showErrorMessage="1" sqref="D1:D1048576" xr:uid="{B874DFAA-9F3E-47AB-B54C-8DB0D08D2FD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4A175-36E2-4F28-8542-BA2D1927844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2CF8E75-9967-41AC-9770-2A62AA302B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3E47FA5-6F44-475D-BDAD-65B4948556C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ED0D6622-2574-4081-8605-D83AD5B43F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7922E05-21BB-419A-8A60-0A87D748A0B8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B8375297-46A6-4706-BD89-37E0B0F64A25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6DDE-7463-4D5F-A383-002CB5254CAB}">
  <sheetPr codeName="Sheet3">
    <tabColor theme="9"/>
  </sheetPr>
  <dimension ref="A1:O49"/>
  <sheetViews>
    <sheetView zoomScaleNormal="100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57031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MONTH(Table14543[[#This Row],[Date]])</f>
        <v>2</v>
      </c>
      <c r="B2" s="25">
        <v>44985</v>
      </c>
      <c r="C2" s="26" t="s">
        <v>105</v>
      </c>
      <c r="D2" s="26"/>
      <c r="E2" s="27"/>
      <c r="F2" s="27"/>
      <c r="G2" s="27">
        <v>242</v>
      </c>
      <c r="H2" t="s">
        <v>88</v>
      </c>
      <c r="I2" s="34">
        <v>0</v>
      </c>
    </row>
    <row r="3" spans="1:15" x14ac:dyDescent="0.25">
      <c r="A3" s="28">
        <f>MONTH(Table14543[[#This Row],[Date]])</f>
        <v>3</v>
      </c>
      <c r="B3" s="25">
        <v>44986</v>
      </c>
      <c r="C3" s="28" t="s">
        <v>106</v>
      </c>
      <c r="D3" s="27" t="s">
        <v>11</v>
      </c>
      <c r="E3" s="27"/>
      <c r="F3" s="27">
        <v>102</v>
      </c>
      <c r="G3" s="27">
        <f>SUM(G2+Table14543[[#This Row],[Income]]-Table14543[[#This Row],[Debits]])</f>
        <v>140</v>
      </c>
      <c r="H3" t="s">
        <v>87</v>
      </c>
      <c r="I3" s="35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MONTH(Table14543[[#This Row],[Date]])</f>
        <v>3</v>
      </c>
      <c r="B4" s="25">
        <v>44988</v>
      </c>
      <c r="C4" s="26" t="s">
        <v>47</v>
      </c>
      <c r="D4" s="26" t="s">
        <v>4</v>
      </c>
      <c r="E4" s="27">
        <v>1000</v>
      </c>
      <c r="F4" s="29"/>
      <c r="G4" s="27">
        <f>SUM(G3+Table14543[[#This Row],[Income]]-Table14543[[#This Row],[Debits]])</f>
        <v>1140</v>
      </c>
      <c r="H4" t="s">
        <v>90</v>
      </c>
      <c r="I4" s="34">
        <v>1700</v>
      </c>
      <c r="J4" s="5"/>
      <c r="K4">
        <v>3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MONTH(Table14543[[#This Row],[Date]])</f>
        <v>3</v>
      </c>
      <c r="B5" s="47">
        <v>44989</v>
      </c>
      <c r="C5" s="48" t="s">
        <v>107</v>
      </c>
      <c r="D5" s="48" t="s">
        <v>11</v>
      </c>
      <c r="E5" s="27"/>
      <c r="F5" s="27">
        <v>160</v>
      </c>
      <c r="G5" s="27">
        <f>SUM(G4+Table14543[[#This Row],[Income]]-Table14543[[#This Row],[Debits]])</f>
        <v>980</v>
      </c>
      <c r="H5" t="s">
        <v>91</v>
      </c>
      <c r="I5" s="35">
        <f t="shared" ref="I5:I49" si="0">SUM(K12)</f>
        <v>0</v>
      </c>
      <c r="J5" s="5"/>
      <c r="K5" t="s">
        <v>4</v>
      </c>
      <c r="L5" s="45">
        <f>SUMIFS(Table14543[[#All],[Income]],Table14543[[#All],[Month]],K4,Table14543[[#All],[Category]],K5)</f>
        <v>4620</v>
      </c>
      <c r="M5" s="45">
        <v>10000</v>
      </c>
      <c r="N5">
        <v>4000</v>
      </c>
      <c r="O5" s="5"/>
    </row>
    <row r="6" spans="1:15" x14ac:dyDescent="0.25">
      <c r="A6" s="24">
        <f>MONTH(Table14543[[#This Row],[Date]])</f>
        <v>3</v>
      </c>
      <c r="B6" s="25">
        <v>44989</v>
      </c>
      <c r="C6" s="26" t="s">
        <v>108</v>
      </c>
      <c r="D6" s="26" t="s">
        <v>18</v>
      </c>
      <c r="E6" s="27"/>
      <c r="F6" s="27">
        <v>10</v>
      </c>
      <c r="G6" s="27">
        <f>SUM(G5+Table14543[[#This Row],[Income]]-Table14543[[#This Row],[Debits]])</f>
        <v>970</v>
      </c>
      <c r="H6" t="s">
        <v>92</v>
      </c>
      <c r="I6" s="34">
        <f>SUM(K100)</f>
        <v>0</v>
      </c>
      <c r="J6" s="5"/>
      <c r="K6" t="s">
        <v>9</v>
      </c>
      <c r="L6" s="45">
        <f>SUMIFS(Table14543[[#All],[Debits]],Table14543[[#All],[Month]],K4, Table14543[[#All],[Category]],K6)</f>
        <v>420</v>
      </c>
      <c r="M6" s="45">
        <v>800</v>
      </c>
      <c r="O6" s="5"/>
    </row>
    <row r="7" spans="1:15" x14ac:dyDescent="0.25">
      <c r="A7" s="28">
        <f>MONTH(Table14543[[#This Row],[Date]])</f>
        <v>3</v>
      </c>
      <c r="B7" s="42">
        <v>44990</v>
      </c>
      <c r="C7" s="28" t="s">
        <v>62</v>
      </c>
      <c r="D7" s="28" t="s">
        <v>21</v>
      </c>
      <c r="E7" s="27"/>
      <c r="F7" s="27">
        <v>300</v>
      </c>
      <c r="G7" s="27">
        <f>SUM(G6+Table14543[[#This Row],[Income]]-Table14543[[#This Row],[Debits]])</f>
        <v>670</v>
      </c>
      <c r="H7" t="s">
        <v>93</v>
      </c>
      <c r="I7" s="35">
        <f t="shared" si="0"/>
        <v>0</v>
      </c>
      <c r="J7" s="5"/>
      <c r="K7" t="s">
        <v>18</v>
      </c>
      <c r="L7" s="45">
        <f>SUMIFS(Table14543[[#All],[Debits]],Table14543[[#All],[Month]],K4, Table14543[[#All],[Category]],K7)</f>
        <v>879</v>
      </c>
      <c r="M7" s="45">
        <v>800</v>
      </c>
      <c r="O7" s="5"/>
    </row>
    <row r="8" spans="1:15" x14ac:dyDescent="0.25">
      <c r="A8" s="24">
        <f>MONTH(Table14543[[#This Row],[Date]])</f>
        <v>3</v>
      </c>
      <c r="B8" s="43">
        <v>44990</v>
      </c>
      <c r="C8" s="44" t="s">
        <v>109</v>
      </c>
      <c r="D8" s="44" t="s">
        <v>21</v>
      </c>
      <c r="E8" s="27"/>
      <c r="F8" s="27">
        <v>200</v>
      </c>
      <c r="G8" s="27">
        <f>SUM(G7+Table14543[[#This Row],[Income]]-Table14543[[#This Row],[Debits]])</f>
        <v>470</v>
      </c>
      <c r="H8" t="s">
        <v>94</v>
      </c>
      <c r="I8" s="34">
        <f t="shared" si="0"/>
        <v>0</v>
      </c>
      <c r="J8" s="5"/>
      <c r="K8" t="s">
        <v>11</v>
      </c>
      <c r="L8" s="45">
        <f>SUMIFS(Table14543[[#All],[Debits]],Table14543[[#All],[Month]],K4, Table14543[[#All],[Category]],K8)</f>
        <v>3607</v>
      </c>
      <c r="M8" s="45">
        <v>800</v>
      </c>
      <c r="O8" s="5"/>
    </row>
    <row r="9" spans="1:15" x14ac:dyDescent="0.25">
      <c r="A9" s="28">
        <f>MONTH(Table14543[[#This Row],[Date]])</f>
        <v>3</v>
      </c>
      <c r="B9" s="42">
        <v>44990</v>
      </c>
      <c r="C9" s="28" t="s">
        <v>110</v>
      </c>
      <c r="D9" s="28" t="s">
        <v>21</v>
      </c>
      <c r="E9" s="27"/>
      <c r="F9" s="27">
        <v>300</v>
      </c>
      <c r="G9" s="27">
        <f>SUM(G8+Table14543[[#This Row],[Income]]-Table14543[[#This Row],[Debits]])</f>
        <v>170</v>
      </c>
      <c r="H9" t="s">
        <v>95</v>
      </c>
      <c r="I9" s="35"/>
      <c r="J9" s="5"/>
      <c r="K9" t="s">
        <v>21</v>
      </c>
      <c r="L9" s="45">
        <f>SUMIFS(Table14543[[#All],[Debits]],Table14543[[#All],[Month]],K4, Table14543[[#All],[Category]],K9)</f>
        <v>2100</v>
      </c>
      <c r="M9" s="45">
        <v>2400</v>
      </c>
      <c r="O9" s="5"/>
    </row>
    <row r="10" spans="1:15" x14ac:dyDescent="0.25">
      <c r="A10" s="24">
        <f>MONTH(Table14543[[#This Row],[Date]])</f>
        <v>3</v>
      </c>
      <c r="B10" s="25">
        <v>44990</v>
      </c>
      <c r="C10" s="26" t="s">
        <v>112</v>
      </c>
      <c r="D10" s="26" t="s">
        <v>4</v>
      </c>
      <c r="E10" s="27">
        <v>200</v>
      </c>
      <c r="F10" s="27"/>
      <c r="G10" s="27">
        <f>SUM(G9+Table14543[[#This Row],[Income]]-Table14543[[#This Row],[Debits]])</f>
        <v>370</v>
      </c>
      <c r="H10" t="s">
        <v>96</v>
      </c>
      <c r="I10" s="34">
        <f t="shared" si="0"/>
        <v>0</v>
      </c>
      <c r="J10" s="5"/>
      <c r="K10" t="s">
        <v>84</v>
      </c>
      <c r="L10" s="45">
        <f>SUMIFS(Table14543[[#All],[Income]],Table14543[[#All],[Month]],K4,Table14543[[#All],[Category]],K10)</f>
        <v>3190</v>
      </c>
      <c r="M10" s="45" cm="1">
        <f t="array" ref="M10">SUM(Table14543[Savings Balance]*0.6)</f>
        <v>3240</v>
      </c>
      <c r="N10" s="46" t="s">
        <v>114</v>
      </c>
      <c r="O10" s="5"/>
    </row>
    <row r="11" spans="1:15" x14ac:dyDescent="0.25">
      <c r="A11" s="28">
        <f>MONTH(Table14543[[#This Row],[Date]])</f>
        <v>3</v>
      </c>
      <c r="B11" s="25">
        <v>44990</v>
      </c>
      <c r="C11" s="26" t="s">
        <v>111</v>
      </c>
      <c r="D11" s="26" t="s">
        <v>9</v>
      </c>
      <c r="E11" s="27">
        <v>50</v>
      </c>
      <c r="F11" s="27">
        <v>50</v>
      </c>
      <c r="G11" s="27">
        <f>SUM(G10+Table14543[[#This Row],[Income]]-Table14543[[#This Row],[Debits]])</f>
        <v>370</v>
      </c>
      <c r="H11" t="s">
        <v>97</v>
      </c>
      <c r="I11" s="35">
        <f t="shared" si="0"/>
        <v>0</v>
      </c>
      <c r="J11" s="5"/>
      <c r="K11" s="5"/>
      <c r="L11" s="5"/>
      <c r="M11" s="36" t="s">
        <v>89</v>
      </c>
      <c r="N11" s="5"/>
      <c r="O11" s="6"/>
    </row>
    <row r="12" spans="1:15" x14ac:dyDescent="0.25">
      <c r="A12" s="24">
        <f>MONTH(Table14543[[#This Row],[Date]])</f>
        <v>3</v>
      </c>
      <c r="B12" s="40">
        <v>44990</v>
      </c>
      <c r="C12" s="41" t="s">
        <v>113</v>
      </c>
      <c r="D12" s="41" t="s">
        <v>21</v>
      </c>
      <c r="E12" s="27"/>
      <c r="F12" s="27">
        <v>100</v>
      </c>
      <c r="G12" s="27">
        <f>SUM(G11+Table14543[[#This Row],[Income]]-Table14543[[#This Row],[Debits]])</f>
        <v>270</v>
      </c>
      <c r="H12" t="s">
        <v>98</v>
      </c>
      <c r="I12" s="34">
        <f t="shared" si="0"/>
        <v>0</v>
      </c>
      <c r="J12" s="5"/>
      <c r="K12" s="9" t="s">
        <v>26</v>
      </c>
      <c r="L12" s="5"/>
      <c r="M12" s="37">
        <f>SUM(Table14543[Savings Balance])</f>
        <v>5400</v>
      </c>
      <c r="N12" s="5"/>
      <c r="O12" s="5"/>
    </row>
    <row r="13" spans="1:15" x14ac:dyDescent="0.25">
      <c r="A13" s="26">
        <f>MONTH(Table14543[[#This Row],[Date]])</f>
        <v>3</v>
      </c>
      <c r="B13" s="25">
        <v>44995</v>
      </c>
      <c r="C13" s="26" t="s">
        <v>109</v>
      </c>
      <c r="D13" s="26" t="s">
        <v>21</v>
      </c>
      <c r="E13" s="27"/>
      <c r="F13" s="27">
        <v>400</v>
      </c>
      <c r="G13" s="27">
        <f>SUM(G12+Table14543[[#This Row],[Income]]-Table14543[[#This Row],[Debits]])</f>
        <v>-130</v>
      </c>
      <c r="H13" t="s">
        <v>99</v>
      </c>
      <c r="I13" s="35">
        <f t="shared" si="0"/>
        <v>0</v>
      </c>
      <c r="J13" s="5"/>
      <c r="K13" s="2">
        <f>SUM(F2:F42)</f>
        <v>8216</v>
      </c>
      <c r="L13" s="5"/>
      <c r="M13" s="5"/>
      <c r="N13" s="5"/>
      <c r="O13" s="5"/>
    </row>
    <row r="14" spans="1:15" x14ac:dyDescent="0.25">
      <c r="A14" s="24">
        <f>MONTH(Table14543[[#This Row],[Date]])</f>
        <v>3</v>
      </c>
      <c r="B14" s="25">
        <v>44995</v>
      </c>
      <c r="C14" s="24" t="s">
        <v>47</v>
      </c>
      <c r="D14" s="24" t="s">
        <v>4</v>
      </c>
      <c r="E14" s="27">
        <v>1000</v>
      </c>
      <c r="F14" s="27"/>
      <c r="G14" s="27">
        <f>SUM(G13+Table14543[[#This Row],[Income]]-Table14543[[#This Row],[Debits]])</f>
        <v>870</v>
      </c>
      <c r="I14" s="38">
        <f t="shared" si="0"/>
        <v>0</v>
      </c>
      <c r="J14" s="5"/>
      <c r="K14" s="5"/>
      <c r="L14" s="5"/>
      <c r="M14" s="5"/>
      <c r="N14" s="5"/>
      <c r="O14" s="5"/>
    </row>
    <row r="15" spans="1:15" x14ac:dyDescent="0.25">
      <c r="A15" s="26">
        <f>MONTH(Table14543[[#This Row],[Date]])</f>
        <v>3</v>
      </c>
      <c r="B15" s="42">
        <v>44995</v>
      </c>
      <c r="C15" s="28" t="s">
        <v>115</v>
      </c>
      <c r="D15" s="28" t="s">
        <v>21</v>
      </c>
      <c r="E15" s="49"/>
      <c r="F15" s="49">
        <v>200</v>
      </c>
      <c r="G15" s="27">
        <f>SUM(G14+Table14543[[#This Row],[Income]]-Table14543[[#This Row],[Debits]])</f>
        <v>670</v>
      </c>
      <c r="H15" t="s">
        <v>190</v>
      </c>
      <c r="I15" s="35">
        <f>SUM(I2:I13)</f>
        <v>2700</v>
      </c>
    </row>
    <row r="16" spans="1:15" x14ac:dyDescent="0.25">
      <c r="A16" s="24">
        <f>MONTH(Table14543[[#This Row],[Date]])</f>
        <v>3</v>
      </c>
      <c r="B16" s="40">
        <v>44995</v>
      </c>
      <c r="C16" s="41" t="s">
        <v>62</v>
      </c>
      <c r="D16" s="41" t="s">
        <v>21</v>
      </c>
      <c r="E16" s="50"/>
      <c r="F16" s="50">
        <v>200</v>
      </c>
      <c r="G16" s="27">
        <f>SUM(G15+Table14543[[#This Row],[Income]]-Table14543[[#This Row],[Debits]])</f>
        <v>470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MONTH(Table14543[[#This Row],[Date]])</f>
        <v>3</v>
      </c>
      <c r="B17" s="25">
        <v>44995</v>
      </c>
      <c r="C17" s="30" t="s">
        <v>116</v>
      </c>
      <c r="D17" s="28" t="s">
        <v>11</v>
      </c>
      <c r="E17" s="27"/>
      <c r="F17" s="27">
        <v>600</v>
      </c>
      <c r="G17" s="27">
        <f>SUM(G16+Table14543[[#This Row],[Income]]-Table14543[[#This Row],[Debits]])</f>
        <v>-130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MONTH(Table14543[[#This Row],[Date]])</f>
        <v>3</v>
      </c>
      <c r="B18" s="25">
        <v>44995</v>
      </c>
      <c r="C18" s="26" t="s">
        <v>117</v>
      </c>
      <c r="D18" s="26" t="s">
        <v>18</v>
      </c>
      <c r="E18" s="27"/>
      <c r="F18" s="27">
        <v>300</v>
      </c>
      <c r="G18" s="27">
        <f>SUM(G17+Table14543[[#This Row],[Income]]-Table14543[[#This Row],[Debits]])</f>
        <v>-430</v>
      </c>
      <c r="I18" s="38">
        <f t="shared" si="0"/>
        <v>0</v>
      </c>
    </row>
    <row r="19" spans="1:13" x14ac:dyDescent="0.25">
      <c r="A19" s="26">
        <f>MONTH(Table14543[[#This Row],[Date]])</f>
        <v>3</v>
      </c>
      <c r="B19" s="66">
        <v>44997</v>
      </c>
      <c r="C19" s="67" t="s">
        <v>118</v>
      </c>
      <c r="D19" s="67" t="s">
        <v>84</v>
      </c>
      <c r="E19" s="27">
        <v>20</v>
      </c>
      <c r="F19" s="27"/>
      <c r="G19" s="27">
        <f>SUM(G18+Table14543[[#This Row],[Income]]-Table14543[[#This Row],[Debits]])</f>
        <v>-410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MONTH(Table14543[[#This Row],[Date]])</f>
        <v>3</v>
      </c>
      <c r="B20" s="25">
        <v>44997</v>
      </c>
      <c r="C20" s="24" t="s">
        <v>119</v>
      </c>
      <c r="D20" s="24" t="s">
        <v>18</v>
      </c>
      <c r="E20" s="27"/>
      <c r="F20" s="27">
        <v>107</v>
      </c>
      <c r="G20" s="27">
        <f>SUM(G19+Table14543[[#This Row],[Income]]-Table14543[[#This Row],[Debits]])</f>
        <v>-517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MONTH(Table14543[[#This Row],[Date]])</f>
        <v>3</v>
      </c>
      <c r="B21" s="25">
        <v>44998</v>
      </c>
      <c r="C21" s="26" t="s">
        <v>120</v>
      </c>
      <c r="D21" s="26" t="s">
        <v>4</v>
      </c>
      <c r="E21" s="27">
        <v>220</v>
      </c>
      <c r="F21" s="27"/>
      <c r="G21" s="27">
        <f>SUM(G20+Table14543[[#This Row],[Income]]-Table14543[[#This Row],[Debits]])</f>
        <v>-297</v>
      </c>
      <c r="I21" s="35">
        <f t="shared" si="0"/>
        <v>0</v>
      </c>
    </row>
    <row r="22" spans="1:13" x14ac:dyDescent="0.25">
      <c r="A22" s="26">
        <f>MONTH(Table14543[[#This Row],[Date]])</f>
        <v>3</v>
      </c>
      <c r="B22" s="25">
        <v>44998</v>
      </c>
      <c r="C22" s="31" t="s">
        <v>83</v>
      </c>
      <c r="D22" s="26" t="s">
        <v>18</v>
      </c>
      <c r="E22" s="27"/>
      <c r="F22" s="27">
        <v>62</v>
      </c>
      <c r="G22" s="27">
        <f>SUM(G21+Table14543[[#This Row],[Income]]-Table14543[[#This Row],[Debits]])</f>
        <v>-359</v>
      </c>
      <c r="I22" s="38">
        <f t="shared" si="0"/>
        <v>0</v>
      </c>
    </row>
    <row r="23" spans="1:13" x14ac:dyDescent="0.25">
      <c r="A23" s="26">
        <f>MONTH(Table14543[[#This Row],[Date]])</f>
        <v>3</v>
      </c>
      <c r="B23" s="25">
        <v>44998</v>
      </c>
      <c r="C23" s="28" t="s">
        <v>71</v>
      </c>
      <c r="D23" s="28" t="s">
        <v>11</v>
      </c>
      <c r="E23" s="27"/>
      <c r="F23" s="27">
        <v>45</v>
      </c>
      <c r="G23" s="27">
        <f>SUM(G22+Table14543[[#This Row],[Income]]-Table14543[[#This Row],[Debits]])</f>
        <v>-404</v>
      </c>
      <c r="I23" s="35">
        <f t="shared" si="0"/>
        <v>0</v>
      </c>
    </row>
    <row r="24" spans="1:13" x14ac:dyDescent="0.25">
      <c r="A24" s="26">
        <f>MONTH(Table14543[[#This Row],[Date]])</f>
        <v>3</v>
      </c>
      <c r="B24" s="66">
        <v>44998</v>
      </c>
      <c r="C24" s="67" t="s">
        <v>121</v>
      </c>
      <c r="D24" s="67" t="s">
        <v>84</v>
      </c>
      <c r="E24" s="50">
        <v>1100</v>
      </c>
      <c r="F24" s="27"/>
      <c r="G24" s="27">
        <f>SUM(G23+Table14543[[#This Row],[Income]]-Table14543[[#This Row],[Debits]])</f>
        <v>696</v>
      </c>
      <c r="I24" s="38">
        <f t="shared" si="0"/>
        <v>0</v>
      </c>
    </row>
    <row r="25" spans="1:13" x14ac:dyDescent="0.25">
      <c r="A25" s="26">
        <f>MONTH(Table14543[[#This Row],[Date]])</f>
        <v>3</v>
      </c>
      <c r="B25" s="25">
        <v>44998</v>
      </c>
      <c r="C25" s="26" t="s">
        <v>122</v>
      </c>
      <c r="D25" s="26"/>
      <c r="E25" s="27"/>
      <c r="F25" s="27">
        <v>1100</v>
      </c>
      <c r="G25" s="27">
        <f>SUM(G24+Table14543[[#This Row],[Income]]-Table14543[[#This Row],[Debits]])</f>
        <v>-404</v>
      </c>
      <c r="I25" s="35">
        <f t="shared" si="0"/>
        <v>0</v>
      </c>
    </row>
    <row r="26" spans="1:13" x14ac:dyDescent="0.25">
      <c r="A26" s="26">
        <f>MONTH(Table14543[[#This Row],[Date]])</f>
        <v>3</v>
      </c>
      <c r="B26" s="66">
        <v>44995</v>
      </c>
      <c r="C26" s="67" t="s">
        <v>123</v>
      </c>
      <c r="D26" s="67" t="s">
        <v>84</v>
      </c>
      <c r="E26" s="27">
        <v>2000</v>
      </c>
      <c r="F26" s="27"/>
      <c r="G26" s="27">
        <f>SUM(G25+Table14543[[#This Row],[Income]]-Table14543[[#This Row],[Debits]])</f>
        <v>1596</v>
      </c>
      <c r="I26" s="38">
        <f t="shared" si="0"/>
        <v>0</v>
      </c>
    </row>
    <row r="27" spans="1:13" x14ac:dyDescent="0.25">
      <c r="A27" s="26">
        <f>MONTH(Table14543[[#This Row],[Date]])</f>
        <v>3</v>
      </c>
      <c r="B27" s="25">
        <v>44995</v>
      </c>
      <c r="C27" s="26" t="s">
        <v>124</v>
      </c>
      <c r="D27" s="26" t="s">
        <v>11</v>
      </c>
      <c r="E27" s="27"/>
      <c r="F27" s="27">
        <v>2000</v>
      </c>
      <c r="G27" s="27">
        <f>SUM(G26+Table14543[[#This Row],[Income]]-Table14543[[#This Row],[Debits]])</f>
        <v>-404</v>
      </c>
      <c r="I27" s="35">
        <f t="shared" si="0"/>
        <v>0</v>
      </c>
    </row>
    <row r="28" spans="1:13" x14ac:dyDescent="0.25">
      <c r="A28" s="26">
        <f>MONTH(Table14543[[#This Row],[Date]])</f>
        <v>3</v>
      </c>
      <c r="B28" s="25">
        <v>45002</v>
      </c>
      <c r="C28" s="26" t="s">
        <v>47</v>
      </c>
      <c r="D28" s="26" t="s">
        <v>4</v>
      </c>
      <c r="E28" s="27">
        <v>1000</v>
      </c>
      <c r="F28" s="27"/>
      <c r="G28" s="27">
        <f>SUM(G27+Table14543[[#This Row],[Income]]-Table14543[[#This Row],[Debits]])</f>
        <v>596</v>
      </c>
      <c r="I28" s="38">
        <f t="shared" si="0"/>
        <v>0</v>
      </c>
    </row>
    <row r="29" spans="1:13" x14ac:dyDescent="0.25">
      <c r="A29" s="26">
        <f>MONTH(Table14543[[#This Row],[Date]])</f>
        <v>3</v>
      </c>
      <c r="B29" s="25">
        <v>45003</v>
      </c>
      <c r="C29" s="28" t="s">
        <v>125</v>
      </c>
      <c r="D29" s="28" t="s">
        <v>18</v>
      </c>
      <c r="E29" s="27"/>
      <c r="F29" s="27">
        <v>200</v>
      </c>
      <c r="G29" s="27">
        <f>SUM(G28+Table14543[[#This Row],[Income]]-Table14543[[#This Row],[Debits]])</f>
        <v>396</v>
      </c>
      <c r="I29" s="35">
        <f t="shared" si="0"/>
        <v>0</v>
      </c>
    </row>
    <row r="30" spans="1:13" x14ac:dyDescent="0.25">
      <c r="A30" s="26">
        <f>MONTH(Table14543[[#This Row],[Date]])</f>
        <v>3</v>
      </c>
      <c r="B30" s="25">
        <v>45003</v>
      </c>
      <c r="C30" s="26" t="s">
        <v>126</v>
      </c>
      <c r="D30" s="26" t="s">
        <v>11</v>
      </c>
      <c r="E30" s="27"/>
      <c r="F30" s="27">
        <v>400</v>
      </c>
      <c r="G30" s="27">
        <f>SUM(G29+Table14543[[#This Row],[Income]]-Table14543[[#This Row],[Debits]])</f>
        <v>-4</v>
      </c>
      <c r="I30" s="38">
        <f t="shared" si="0"/>
        <v>0</v>
      </c>
    </row>
    <row r="31" spans="1:13" x14ac:dyDescent="0.25">
      <c r="A31" s="26">
        <f>MONTH(Table14543[[#This Row],[Date]])</f>
        <v>3</v>
      </c>
      <c r="B31" s="66">
        <v>45003</v>
      </c>
      <c r="C31" s="67" t="s">
        <v>128</v>
      </c>
      <c r="D31" s="67" t="s">
        <v>84</v>
      </c>
      <c r="E31" s="27">
        <v>70</v>
      </c>
      <c r="F31" s="27"/>
      <c r="G31" s="27">
        <f>SUM(G30+Table14543[[#This Row],[Income]]-Table14543[[#This Row],[Debits]])</f>
        <v>66</v>
      </c>
      <c r="I31" s="35">
        <f t="shared" si="0"/>
        <v>0</v>
      </c>
    </row>
    <row r="32" spans="1:13" x14ac:dyDescent="0.25">
      <c r="A32" s="26">
        <f>MONTH(Table14543[[#This Row],[Date]])</f>
        <v>3</v>
      </c>
      <c r="B32" s="25">
        <v>45003</v>
      </c>
      <c r="C32" s="24" t="s">
        <v>127</v>
      </c>
      <c r="D32" s="24" t="s">
        <v>9</v>
      </c>
      <c r="E32" s="27"/>
      <c r="F32" s="27">
        <v>70</v>
      </c>
      <c r="G32" s="27">
        <f>SUM(G31+Table14543[[#This Row],[Income]]-Table14543[[#This Row],[Debits]])</f>
        <v>-4</v>
      </c>
      <c r="I32" s="38">
        <f t="shared" si="0"/>
        <v>0</v>
      </c>
    </row>
    <row r="33" spans="1:9" x14ac:dyDescent="0.25">
      <c r="A33" s="26">
        <f>MONTH(Table14543[[#This Row],[Date]])</f>
        <v>3</v>
      </c>
      <c r="B33" s="40">
        <v>45005</v>
      </c>
      <c r="C33" s="41" t="s">
        <v>129</v>
      </c>
      <c r="D33" s="41" t="s">
        <v>21</v>
      </c>
      <c r="E33" s="27"/>
      <c r="F33" s="27">
        <v>200</v>
      </c>
      <c r="G33" s="27">
        <f>SUM(G32+Table14543[[#This Row],[Income]]-Table14543[[#This Row],[Debits]])</f>
        <v>-204</v>
      </c>
      <c r="I33" s="35">
        <f t="shared" si="0"/>
        <v>0</v>
      </c>
    </row>
    <row r="34" spans="1:9" x14ac:dyDescent="0.25">
      <c r="A34" s="26">
        <f>MONTH(Table14543[[#This Row],[Date]])</f>
        <v>3</v>
      </c>
      <c r="B34" s="25">
        <v>45009</v>
      </c>
      <c r="C34" s="26" t="s">
        <v>47</v>
      </c>
      <c r="D34" s="26" t="s">
        <v>4</v>
      </c>
      <c r="E34" s="27">
        <v>1000</v>
      </c>
      <c r="F34" s="27"/>
      <c r="G34" s="27">
        <f>SUM(G33+Table14543[[#This Row],[Income]]-Table14543[[#This Row],[Debits]])</f>
        <v>796</v>
      </c>
      <c r="I34" s="38">
        <f t="shared" si="0"/>
        <v>0</v>
      </c>
    </row>
    <row r="35" spans="1:9" x14ac:dyDescent="0.25">
      <c r="A35" s="26">
        <f>MONTH(Table14543[[#This Row],[Date]])</f>
        <v>3</v>
      </c>
      <c r="B35" s="25">
        <v>45009</v>
      </c>
      <c r="C35" s="28" t="s">
        <v>130</v>
      </c>
      <c r="D35" s="28" t="s">
        <v>11</v>
      </c>
      <c r="E35" s="27"/>
      <c r="F35" s="27">
        <v>50</v>
      </c>
      <c r="G35" s="27">
        <f>SUM(G34+Table14543[[#This Row],[Income]]-Table14543[[#This Row],[Debits]])</f>
        <v>746</v>
      </c>
      <c r="I35" s="35">
        <f t="shared" si="0"/>
        <v>0</v>
      </c>
    </row>
    <row r="36" spans="1:9" x14ac:dyDescent="0.25">
      <c r="A36" s="26">
        <f>MONTH(Table14543[[#This Row],[Date]])</f>
        <v>3</v>
      </c>
      <c r="B36" s="25">
        <v>45010</v>
      </c>
      <c r="C36" s="32" t="s">
        <v>131</v>
      </c>
      <c r="D36" s="26" t="s">
        <v>11</v>
      </c>
      <c r="E36" s="27"/>
      <c r="F36" s="27">
        <v>50</v>
      </c>
      <c r="G36" s="27">
        <f>SUM(G35+Table14543[[#This Row],[Income]]-Table14543[[#This Row],[Debits]])</f>
        <v>696</v>
      </c>
      <c r="I36" s="38">
        <f t="shared" si="0"/>
        <v>0</v>
      </c>
    </row>
    <row r="37" spans="1:9" x14ac:dyDescent="0.25">
      <c r="A37" s="26">
        <f>MONTH(Table14543[[#This Row],[Date]])</f>
        <v>3</v>
      </c>
      <c r="B37" s="25">
        <v>45010</v>
      </c>
      <c r="C37" s="26" t="s">
        <v>132</v>
      </c>
      <c r="D37" s="26" t="s">
        <v>18</v>
      </c>
      <c r="E37" s="27"/>
      <c r="F37" s="27">
        <v>200</v>
      </c>
      <c r="G37" s="27">
        <f>SUM(G36+Table14543[[#This Row],[Income]]-Table14543[[#This Row],[Debits]])</f>
        <v>496</v>
      </c>
      <c r="I37" s="35">
        <f t="shared" si="0"/>
        <v>0</v>
      </c>
    </row>
    <row r="38" spans="1:9" x14ac:dyDescent="0.25">
      <c r="A38" s="26">
        <f>MONTH(Table14543[[#This Row],[Date]])</f>
        <v>3</v>
      </c>
      <c r="B38" s="25">
        <v>45010</v>
      </c>
      <c r="C38" s="26" t="s">
        <v>35</v>
      </c>
      <c r="D38" s="26" t="s">
        <v>21</v>
      </c>
      <c r="E38" s="27"/>
      <c r="F38" s="27">
        <v>200</v>
      </c>
      <c r="G38" s="27">
        <f>SUM(G37+Table14543[[#This Row],[Income]]-Table14543[[#This Row],[Debits]])</f>
        <v>296</v>
      </c>
      <c r="I38" s="38">
        <f t="shared" si="0"/>
        <v>0</v>
      </c>
    </row>
    <row r="39" spans="1:9" x14ac:dyDescent="0.25">
      <c r="A39" s="26">
        <f>MONTH(Table14543[[#This Row],[Date]])</f>
        <v>3</v>
      </c>
      <c r="B39" s="25">
        <v>45010</v>
      </c>
      <c r="C39" s="28" t="s">
        <v>133</v>
      </c>
      <c r="D39" s="28" t="s">
        <v>11</v>
      </c>
      <c r="E39" s="27"/>
      <c r="F39" s="27">
        <v>200</v>
      </c>
      <c r="G39" s="27">
        <f>SUM(G38+Table14543[[#This Row],[Income]]-Table14543[[#This Row],[Debits]])</f>
        <v>96</v>
      </c>
      <c r="I39" s="35">
        <f t="shared" si="0"/>
        <v>0</v>
      </c>
    </row>
    <row r="40" spans="1:9" x14ac:dyDescent="0.25">
      <c r="A40" s="26">
        <f>MONTH(Table14543[[#This Row],[Date]])</f>
        <v>3</v>
      </c>
      <c r="B40" s="43">
        <v>45010</v>
      </c>
      <c r="C40" s="44" t="s">
        <v>134</v>
      </c>
      <c r="D40" s="44" t="s">
        <v>9</v>
      </c>
      <c r="E40" s="27"/>
      <c r="F40" s="27">
        <v>300</v>
      </c>
      <c r="G40" s="27">
        <f>SUM(G39+Table14543[[#This Row],[Income]]-Table14543[[#This Row],[Debits]])</f>
        <v>-204</v>
      </c>
      <c r="I40" s="38">
        <f t="shared" si="0"/>
        <v>0</v>
      </c>
    </row>
    <row r="41" spans="1:9" x14ac:dyDescent="0.25">
      <c r="A41" s="26">
        <f>MONTH(Table14543[[#This Row],[Date]])</f>
        <v>3</v>
      </c>
      <c r="B41" s="25">
        <v>45013</v>
      </c>
      <c r="C41" s="26" t="s">
        <v>120</v>
      </c>
      <c r="D41" s="26" t="s">
        <v>4</v>
      </c>
      <c r="E41" s="27">
        <v>200</v>
      </c>
      <c r="F41" s="27">
        <v>110</v>
      </c>
      <c r="G41" s="27">
        <f>SUM(G40+Table14543[[#This Row],[Income]]-Table14543[[#This Row],[Debits]])</f>
        <v>-114</v>
      </c>
      <c r="I41" s="35">
        <f t="shared" si="0"/>
        <v>0</v>
      </c>
    </row>
    <row r="42" spans="1:9" x14ac:dyDescent="0.25">
      <c r="A42" s="26">
        <f>MONTH(Table14543[[#This Row],[Date]])</f>
        <v>1</v>
      </c>
      <c r="B42" s="25"/>
      <c r="C42" s="24"/>
      <c r="D42" s="24"/>
      <c r="E42" s="27"/>
      <c r="F42" s="27"/>
      <c r="G42" s="27">
        <f>SUM(G41+Table14543[[#This Row],[Income]]-Table14543[[#This Row],[Debits]])</f>
        <v>-114</v>
      </c>
      <c r="I42" s="38">
        <f t="shared" si="0"/>
        <v>0</v>
      </c>
    </row>
    <row r="43" spans="1:9" x14ac:dyDescent="0.25">
      <c r="A43" s="26">
        <f>MONTH(Table14543[[#This Row],[Date]])</f>
        <v>1</v>
      </c>
      <c r="B43" s="25"/>
      <c r="C43" s="26"/>
      <c r="D43" s="26"/>
      <c r="E43" s="27"/>
      <c r="F43" s="27"/>
      <c r="G43" s="27">
        <f>SUM(G42+Table14543[[#This Row],[Income]]-Table14543[[#This Row],[Debits]])</f>
        <v>-114</v>
      </c>
      <c r="I43" s="35">
        <f t="shared" si="0"/>
        <v>0</v>
      </c>
    </row>
    <row r="44" spans="1:9" x14ac:dyDescent="0.25">
      <c r="A44" s="26">
        <f>MONTH(Table14543[[#This Row],[Date]])</f>
        <v>1</v>
      </c>
      <c r="B44" s="25"/>
      <c r="C44" s="26"/>
      <c r="D44" s="26"/>
      <c r="E44" s="27"/>
      <c r="F44" s="27"/>
      <c r="G44" s="27">
        <f>SUM(G43+Table14543[[#This Row],[Income]]-Table14543[[#This Row],[Debits]])</f>
        <v>-114</v>
      </c>
      <c r="I44" s="38">
        <f t="shared" si="0"/>
        <v>0</v>
      </c>
    </row>
    <row r="45" spans="1:9" x14ac:dyDescent="0.25">
      <c r="A45" s="26">
        <f>MONTH(Table14543[[#This Row],[Date]])</f>
        <v>1</v>
      </c>
      <c r="B45" s="25"/>
      <c r="C45" s="26"/>
      <c r="D45" s="26"/>
      <c r="E45" s="27"/>
      <c r="F45" s="27"/>
      <c r="G45" s="27">
        <f>SUM(G44+Table14543[[#This Row],[Income]]-Table14543[[#This Row],[Debits]])</f>
        <v>-114</v>
      </c>
      <c r="I45" s="35">
        <f t="shared" si="0"/>
        <v>0</v>
      </c>
    </row>
    <row r="46" spans="1:9" x14ac:dyDescent="0.25">
      <c r="A46" s="26">
        <f>MONTH(Table14543[[#This Row],[Date]])</f>
        <v>1</v>
      </c>
      <c r="B46" s="25"/>
      <c r="C46" s="26"/>
      <c r="D46" s="26"/>
      <c r="E46" s="27"/>
      <c r="F46" s="27"/>
      <c r="G46" s="27">
        <f>SUM(G45+Table14543[[#This Row],[Income]]-Table14543[[#This Row],[Debits]])</f>
        <v>-114</v>
      </c>
      <c r="I46" s="38">
        <f t="shared" si="0"/>
        <v>0</v>
      </c>
    </row>
    <row r="47" spans="1:9" x14ac:dyDescent="0.25">
      <c r="A47" s="26">
        <f>MONTH(Table14543[[#This Row],[Date]])</f>
        <v>1</v>
      </c>
      <c r="B47" s="25"/>
      <c r="C47" s="26"/>
      <c r="D47" s="26"/>
      <c r="E47" s="27"/>
      <c r="F47" s="27"/>
      <c r="G47" s="27">
        <f>SUM(G46+Table14543[[#This Row],[Income]]-Table14543[[#This Row],[Debits]])</f>
        <v>-114</v>
      </c>
      <c r="I47" s="35">
        <f t="shared" si="0"/>
        <v>0</v>
      </c>
    </row>
    <row r="48" spans="1:9" x14ac:dyDescent="0.25">
      <c r="A48" s="26">
        <f>MONTH(Table14543[[#This Row],[Date]])</f>
        <v>1</v>
      </c>
      <c r="B48" s="25"/>
      <c r="C48" s="26"/>
      <c r="D48" s="26"/>
      <c r="E48" s="27"/>
      <c r="F48" s="27"/>
      <c r="G48" s="27">
        <f>SUM(G47+Table14543[[#This Row],[Income]]-Table14543[[#This Row],[Debits]])</f>
        <v>-114</v>
      </c>
      <c r="I48" s="38">
        <f t="shared" si="0"/>
        <v>0</v>
      </c>
    </row>
    <row r="49" spans="1:9" ht="15.75" thickBot="1" x14ac:dyDescent="0.3">
      <c r="A49" s="26">
        <f>MONTH(Table14543[[#This Row],[Date]])</f>
        <v>1</v>
      </c>
      <c r="B49" s="25"/>
      <c r="C49" s="26"/>
      <c r="D49" s="26"/>
      <c r="E49" s="27"/>
      <c r="F49" s="27"/>
      <c r="G49" s="27">
        <f>SUM(G48+Table14543[[#This Row],[Income]]-Table14543[[#This Row],[Debits]])</f>
        <v>-114</v>
      </c>
      <c r="I49" s="39">
        <f t="shared" si="0"/>
        <v>0</v>
      </c>
    </row>
  </sheetData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{ACBCAB42-06B9-463D-8F6E-DD29C90697DC}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{3E304503-E5C6-41F8-B37F-88C5746D4030}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{AA598F26-CCC6-4516-8BB4-D5B6BE39B646}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{CF222407-6085-467E-9D0C-CB658DD96879}</x14:id>
        </ext>
      </extLst>
    </cfRule>
  </conditionalFormatting>
  <conditionalFormatting sqref="L9">
    <cfRule type="dataBar" priority="2">
      <dataBar>
        <cfvo type="num" val="0"/>
        <cfvo type="num" val="2400"/>
        <color rgb="FF63C384"/>
      </dataBar>
      <extLst>
        <ext xmlns:x14="http://schemas.microsoft.com/office/spreadsheetml/2009/9/main" uri="{B025F937-C7B1-47D3-B67F-A62EFF666E3E}">
          <x14:id>{7ABFF29B-DB62-4A7B-8E9D-E9080A08ED53}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{470D735D-CFCF-44C0-B672-2CDA37596206}</x14:id>
        </ext>
      </extLst>
    </cfRule>
  </conditionalFormatting>
  <dataValidations count="1">
    <dataValidation type="list" allowBlank="1" showInputMessage="1" showErrorMessage="1" sqref="D1:D1048576" xr:uid="{16B80CFE-504D-4038-B548-1C05E8E7E8C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BCAB42-06B9-463D-8F6E-DD29C90697D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E304503-E5C6-41F8-B37F-88C5746D403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A598F26-CCC6-4516-8BB4-D5B6BE39B6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222407-6085-467E-9D0C-CB658DD9687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ABFF29B-DB62-4A7B-8E9D-E9080A08ED53}">
            <x14:dataBar minLength="0" maxLength="100" gradient="0">
              <x14:cfvo type="num">
                <xm:f>0</xm:f>
              </x14:cfvo>
              <x14:cfvo type="num">
                <xm:f>2400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70D735D-CFCF-44C0-B672-2CDA37596206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M49"/>
  <sheetViews>
    <sheetView topLeftCell="A16" workbookViewId="0">
      <selection activeCell="J8" sqref="J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MONTH(Table1455[[#This Row],[Date]])</f>
        <v>1</v>
      </c>
      <c r="B2" s="1">
        <v>44954</v>
      </c>
      <c r="C2" t="s">
        <v>6</v>
      </c>
      <c r="G2" s="2">
        <v>0</v>
      </c>
    </row>
    <row r="3" spans="1:13" x14ac:dyDescent="0.25">
      <c r="A3" s="4">
        <f>MONTH(Table1455[[#This Row],[Date]])</f>
        <v>2</v>
      </c>
      <c r="B3" s="1">
        <v>44960</v>
      </c>
      <c r="C3" t="s">
        <v>4</v>
      </c>
      <c r="D3" t="s">
        <v>4</v>
      </c>
      <c r="E3" s="2">
        <v>1000</v>
      </c>
      <c r="G3" s="2">
        <f>SUM(G2+Table1455[[#This Row],[Income]]-Table1455[[#This Row],[Debits]])</f>
        <v>1000</v>
      </c>
      <c r="H3" s="5"/>
      <c r="I3" s="5"/>
      <c r="J3" s="5"/>
      <c r="K3" s="5"/>
      <c r="L3" s="5"/>
      <c r="M3" s="6"/>
    </row>
    <row r="4" spans="1:13" x14ac:dyDescent="0.25">
      <c r="A4" s="3">
        <f>MONTH(Table1455[[#This Row],[Date]])</f>
        <v>2</v>
      </c>
      <c r="B4" s="1">
        <v>44962</v>
      </c>
      <c r="C4" t="s">
        <v>61</v>
      </c>
      <c r="D4" t="s">
        <v>9</v>
      </c>
      <c r="F4" s="7">
        <v>100</v>
      </c>
      <c r="G4" s="2">
        <f>SUM(G3+Table1455[[#This Row],[Income]]-Table1455[[#This Row],[Debits]])</f>
        <v>900</v>
      </c>
      <c r="H4" s="5"/>
      <c r="I4">
        <v>2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MONTH(Table1455[[#This Row],[Date]])</f>
        <v>2</v>
      </c>
      <c r="B5" s="1">
        <v>44962</v>
      </c>
      <c r="C5" s="4" t="s">
        <v>62</v>
      </c>
      <c r="D5" s="4" t="s">
        <v>21</v>
      </c>
      <c r="F5" s="2">
        <v>500</v>
      </c>
      <c r="G5" s="2">
        <f>SUM(G4+Table1455[[#This Row],[Income]]-Table1455[[#This Row],[Debits]])</f>
        <v>400</v>
      </c>
      <c r="H5" s="5"/>
      <c r="I5" t="s">
        <v>4</v>
      </c>
      <c r="J5">
        <f>SUMIFS(Table1455[[#All],[Income]],Table1455[[#All],[Month]],I4,Table1455[[#All],[Category]],I5)</f>
        <v>4800</v>
      </c>
      <c r="K5">
        <v>10000</v>
      </c>
      <c r="L5">
        <v>4000</v>
      </c>
      <c r="M5" s="5"/>
    </row>
    <row r="6" spans="1:13" x14ac:dyDescent="0.25">
      <c r="A6" s="3">
        <f>MONTH(Table1455[[#This Row],[Date]])</f>
        <v>2</v>
      </c>
      <c r="B6" s="1">
        <v>44962</v>
      </c>
      <c r="C6" t="s">
        <v>35</v>
      </c>
      <c r="D6" t="s">
        <v>21</v>
      </c>
      <c r="F6" s="2">
        <v>200</v>
      </c>
      <c r="G6" s="2">
        <f>SUM(G5+Table1455[[#This Row],[Income]]-Table1455[[#This Row],[Debits]])</f>
        <v>200</v>
      </c>
      <c r="H6" s="5"/>
      <c r="I6" t="s">
        <v>9</v>
      </c>
      <c r="J6">
        <f>SUMIFS(Table1455[[#All],[Debits]],Table1455[[#All],[Month]],I4, Table1455[[#All],[Category]],I6)</f>
        <v>840</v>
      </c>
      <c r="K6">
        <v>800</v>
      </c>
      <c r="M6" s="5"/>
    </row>
    <row r="7" spans="1:13" x14ac:dyDescent="0.25">
      <c r="A7" s="4">
        <f>MONTH(Table1455[[#This Row],[Date]])</f>
        <v>2</v>
      </c>
      <c r="B7" s="1">
        <v>44962</v>
      </c>
      <c r="C7" t="s">
        <v>63</v>
      </c>
      <c r="D7" t="s">
        <v>21</v>
      </c>
      <c r="F7" s="2">
        <v>200</v>
      </c>
      <c r="G7" s="2">
        <f>SUM(G6+Table1455[[#This Row],[Income]]-Table1455[[#This Row],[Debits]])</f>
        <v>0</v>
      </c>
      <c r="H7" s="5"/>
      <c r="I7" t="s">
        <v>18</v>
      </c>
      <c r="J7">
        <f>SUMIFS(Table1455[[#All],[Debits]],Table1455[[#All],[Month]],I4, Table1455[[#All],[Category]],I7)</f>
        <v>717</v>
      </c>
      <c r="K7">
        <v>800</v>
      </c>
      <c r="M7" s="5"/>
    </row>
    <row r="8" spans="1:13" x14ac:dyDescent="0.25">
      <c r="A8" s="3">
        <f>MONTH(Table1455[[#This Row],[Date]])</f>
        <v>2</v>
      </c>
      <c r="B8" s="1">
        <v>44967</v>
      </c>
      <c r="C8" t="s">
        <v>4</v>
      </c>
      <c r="D8" t="s">
        <v>4</v>
      </c>
      <c r="E8" s="2">
        <v>1300</v>
      </c>
      <c r="G8" s="2">
        <f>SUM(G7+Table1455[[#This Row],[Income]]-Table1455[[#This Row],[Debits]])</f>
        <v>1300</v>
      </c>
      <c r="H8" s="5"/>
      <c r="I8" t="s">
        <v>11</v>
      </c>
      <c r="J8">
        <f>SUMIFS(Table1455[[#All],[Debits]],Table1455[[#All],[Month]],I4, Table1455[[#All],[Category]],I8)</f>
        <v>629</v>
      </c>
      <c r="K8">
        <v>800</v>
      </c>
      <c r="M8" s="5"/>
    </row>
    <row r="9" spans="1:13" x14ac:dyDescent="0.25">
      <c r="A9" s="4">
        <f>MONTH(Table1455[[#This Row],[Date]])</f>
        <v>2</v>
      </c>
      <c r="B9" s="1">
        <v>44967</v>
      </c>
      <c r="C9" s="4" t="s">
        <v>64</v>
      </c>
      <c r="D9" s="4" t="s">
        <v>21</v>
      </c>
      <c r="F9" s="2">
        <v>300</v>
      </c>
      <c r="G9" s="2">
        <f>SUM(G8+Table1455[[#This Row],[Income]]-Table1455[[#This Row],[Debits]])</f>
        <v>1000</v>
      </c>
      <c r="H9" s="5"/>
      <c r="I9" t="s">
        <v>21</v>
      </c>
      <c r="J9">
        <f>SUMIFS(Table1455[[#All],[Debits]],Table1455[[#All],[Month]],I4, Table1455[[#All],[Category]],I9)</f>
        <v>2500</v>
      </c>
      <c r="K9">
        <v>800</v>
      </c>
      <c r="M9" s="5"/>
    </row>
    <row r="10" spans="1:13" x14ac:dyDescent="0.25">
      <c r="A10" s="3">
        <f>MONTH(Table1455[[#This Row],[Date]])</f>
        <v>2</v>
      </c>
      <c r="B10" s="1">
        <v>44967</v>
      </c>
      <c r="C10" t="s">
        <v>63</v>
      </c>
      <c r="D10" t="s">
        <v>21</v>
      </c>
      <c r="F10" s="2">
        <v>200</v>
      </c>
      <c r="G10" s="2">
        <f>SUM(G9+Table1455[[#This Row],[Income]]-Table1455[[#This Row],[Debits]])</f>
        <v>800</v>
      </c>
      <c r="H10" s="5"/>
      <c r="I10" s="5"/>
      <c r="J10" s="5"/>
      <c r="K10" s="5"/>
      <c r="L10" s="5"/>
      <c r="M10" s="5"/>
    </row>
    <row r="11" spans="1:13" x14ac:dyDescent="0.25">
      <c r="A11" s="4">
        <f>MONTH(Table1455[[#This Row],[Date]])</f>
        <v>2</v>
      </c>
      <c r="B11" s="23">
        <v>44967</v>
      </c>
      <c r="C11" s="13" t="s">
        <v>62</v>
      </c>
      <c r="D11" s="13" t="s">
        <v>21</v>
      </c>
      <c r="E11" s="20"/>
      <c r="F11" s="20">
        <v>200</v>
      </c>
      <c r="G11" s="2">
        <f>SUM(G10+Table1455[[#This Row],[Income]]-Table1455[[#This Row],[Debits]])</f>
        <v>600</v>
      </c>
    </row>
    <row r="12" spans="1:13" x14ac:dyDescent="0.25">
      <c r="A12" s="3">
        <f>MONTH(Table1455[[#This Row],[Date]])</f>
        <v>2</v>
      </c>
      <c r="B12" s="1">
        <v>44967</v>
      </c>
      <c r="C12" s="3" t="s">
        <v>65</v>
      </c>
      <c r="D12" s="3" t="s">
        <v>9</v>
      </c>
      <c r="F12" s="2">
        <v>156</v>
      </c>
      <c r="G12" s="2">
        <f>SUM(G11+Table1455[[#This Row],[Income]]-Table1455[[#This Row],[Debits]])</f>
        <v>444</v>
      </c>
      <c r="I12" s="9" t="s">
        <v>26</v>
      </c>
    </row>
    <row r="13" spans="1:13" x14ac:dyDescent="0.25">
      <c r="A13">
        <f>MONTH(Table1455[[#This Row],[Date]])</f>
        <v>2</v>
      </c>
      <c r="B13" s="1">
        <v>44967</v>
      </c>
      <c r="C13" t="s">
        <v>66</v>
      </c>
      <c r="D13" t="s">
        <v>18</v>
      </c>
      <c r="F13" s="2">
        <v>98</v>
      </c>
      <c r="G13" s="2">
        <f>SUM(G12+Table1455[[#This Row],[Income]]-Table1455[[#This Row],[Debits]])</f>
        <v>346</v>
      </c>
      <c r="I13" s="2">
        <f>SUM(F2:F42)</f>
        <v>4686</v>
      </c>
    </row>
    <row r="14" spans="1:13" x14ac:dyDescent="0.25">
      <c r="A14" s="3">
        <f>MONTH(Table1455[[#This Row],[Date]])</f>
        <v>2</v>
      </c>
      <c r="B14" s="1">
        <v>44968</v>
      </c>
      <c r="C14" s="3" t="s">
        <v>67</v>
      </c>
      <c r="D14" s="3" t="s">
        <v>18</v>
      </c>
      <c r="F14" s="2">
        <v>64</v>
      </c>
      <c r="G14" s="2">
        <f>SUM(G13+Table1455[[#This Row],[Income]]-Table1455[[#This Row],[Debits]])</f>
        <v>282</v>
      </c>
    </row>
    <row r="15" spans="1:13" x14ac:dyDescent="0.25">
      <c r="A15">
        <f>MONTH(Table1455[[#This Row],[Date]])</f>
        <v>2</v>
      </c>
      <c r="B15" s="1">
        <v>44970</v>
      </c>
      <c r="C15" t="s">
        <v>68</v>
      </c>
      <c r="D15" t="s">
        <v>18</v>
      </c>
      <c r="F15" s="2">
        <v>82</v>
      </c>
      <c r="G15" s="2">
        <f>SUM(G14+Table1455[[#This Row],[Income]]-Table1455[[#This Row],[Debits]])</f>
        <v>200</v>
      </c>
    </row>
    <row r="16" spans="1:13" x14ac:dyDescent="0.25">
      <c r="A16" s="3">
        <f>MONTH(Table1455[[#This Row],[Date]])</f>
        <v>2</v>
      </c>
      <c r="B16" s="1">
        <v>44971</v>
      </c>
      <c r="C16" t="s">
        <v>69</v>
      </c>
      <c r="D16" t="s">
        <v>18</v>
      </c>
      <c r="F16" s="2">
        <v>150</v>
      </c>
      <c r="G16" s="2">
        <f>SUM(G15+Table1455[[#This Row],[Income]]-Table1455[[#This Row],[Debits]])</f>
        <v>50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MONTH(Table1455[[#This Row],[Date]])</f>
        <v>2</v>
      </c>
      <c r="B17" s="1">
        <v>44970</v>
      </c>
      <c r="C17" s="19" t="s">
        <v>70</v>
      </c>
      <c r="D17" s="4" t="s">
        <v>4</v>
      </c>
      <c r="E17" s="2">
        <v>300</v>
      </c>
      <c r="G17" s="2">
        <f>SUM(G16+Table1455[[#This Row],[Income]]-Table1455[[#This Row],[Debits]])</f>
        <v>350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MONTH(Table1455[[#This Row],[Date]])</f>
        <v>2</v>
      </c>
      <c r="B18" s="1">
        <v>44970</v>
      </c>
      <c r="C18" t="s">
        <v>71</v>
      </c>
      <c r="D18" t="s">
        <v>11</v>
      </c>
      <c r="F18" s="2">
        <v>22</v>
      </c>
      <c r="G18" s="2">
        <f>SUM(G17+Table1455[[#This Row],[Income]]-Table1455[[#This Row],[Debits]])</f>
        <v>328</v>
      </c>
    </row>
    <row r="19" spans="1:11" x14ac:dyDescent="0.25">
      <c r="A19">
        <f>MONTH(Table1455[[#This Row],[Date]])</f>
        <v>2</v>
      </c>
      <c r="B19" s="1">
        <v>44970</v>
      </c>
      <c r="C19" s="4" t="s">
        <v>72</v>
      </c>
      <c r="D19" s="4" t="s">
        <v>11</v>
      </c>
      <c r="F19" s="2">
        <v>120</v>
      </c>
      <c r="G19" s="2">
        <f>SUM(G18+Table1455[[#This Row],[Income]]-Table1455[[#This Row],[Debits]])</f>
        <v>208</v>
      </c>
      <c r="I19" s="14"/>
      <c r="J19" t="s">
        <v>34</v>
      </c>
    </row>
    <row r="20" spans="1:11" x14ac:dyDescent="0.25">
      <c r="A20">
        <f>MONTH(Table1455[[#This Row],[Date]])</f>
        <v>2</v>
      </c>
      <c r="B20" s="1">
        <v>44974</v>
      </c>
      <c r="C20" s="3" t="s">
        <v>4</v>
      </c>
      <c r="D20" s="3" t="s">
        <v>4</v>
      </c>
      <c r="E20" s="2">
        <v>1000</v>
      </c>
      <c r="G20" s="2">
        <f>SUM(G19+Table1455[[#This Row],[Income]]-Table1455[[#This Row],[Debits]])</f>
        <v>1208</v>
      </c>
      <c r="I20" s="15"/>
      <c r="J20" t="s">
        <v>36</v>
      </c>
    </row>
    <row r="21" spans="1:11" x14ac:dyDescent="0.25">
      <c r="A21">
        <f>MONTH(Table1455[[#This Row],[Date]])</f>
        <v>2</v>
      </c>
      <c r="B21" s="1">
        <v>44974</v>
      </c>
      <c r="C21" t="s">
        <v>73</v>
      </c>
      <c r="D21" t="s">
        <v>9</v>
      </c>
      <c r="F21" s="2">
        <v>300</v>
      </c>
      <c r="G21" s="2">
        <f>SUM(G20+Table1455[[#This Row],[Income]]-Table1455[[#This Row],[Debits]])</f>
        <v>908</v>
      </c>
    </row>
    <row r="22" spans="1:11" x14ac:dyDescent="0.25">
      <c r="A22">
        <f>MONTH(Table1455[[#This Row],[Date]])</f>
        <v>2</v>
      </c>
      <c r="B22" s="1">
        <v>44974</v>
      </c>
      <c r="C22" s="16" t="s">
        <v>74</v>
      </c>
      <c r="D22" t="s">
        <v>9</v>
      </c>
      <c r="F22" s="2">
        <v>100</v>
      </c>
      <c r="G22" s="2">
        <f>SUM(G21+Table1455[[#This Row],[Income]]-Table1455[[#This Row],[Debits]])</f>
        <v>808</v>
      </c>
    </row>
    <row r="23" spans="1:11" x14ac:dyDescent="0.25">
      <c r="A23">
        <f>MONTH(Table1455[[#This Row],[Date]])</f>
        <v>2</v>
      </c>
      <c r="B23" s="1">
        <v>44974</v>
      </c>
      <c r="C23" s="4" t="s">
        <v>75</v>
      </c>
      <c r="D23" s="4" t="s">
        <v>21</v>
      </c>
      <c r="F23" s="2">
        <v>200</v>
      </c>
      <c r="G23" s="2">
        <f>SUM(G22+Table1455[[#This Row],[Income]]-Table1455[[#This Row],[Debits]])</f>
        <v>608</v>
      </c>
    </row>
    <row r="24" spans="1:11" x14ac:dyDescent="0.25">
      <c r="A24">
        <f>MONTH(Table1455[[#This Row],[Date]])</f>
        <v>2</v>
      </c>
      <c r="B24" s="1">
        <v>44976</v>
      </c>
      <c r="C24" t="s">
        <v>76</v>
      </c>
      <c r="D24" t="s">
        <v>18</v>
      </c>
      <c r="F24" s="2">
        <v>67</v>
      </c>
      <c r="G24" s="2">
        <f>SUM(G23+Table1455[[#This Row],[Income]]-Table1455[[#This Row],[Debits]])</f>
        <v>541</v>
      </c>
    </row>
    <row r="25" spans="1:11" x14ac:dyDescent="0.25">
      <c r="A25">
        <f>MONTH(Table1455[[#This Row],[Date]])</f>
        <v>2</v>
      </c>
      <c r="B25" s="1">
        <v>44976</v>
      </c>
      <c r="C25" t="s">
        <v>77</v>
      </c>
      <c r="D25" t="s">
        <v>11</v>
      </c>
      <c r="F25" s="2">
        <v>100</v>
      </c>
      <c r="G25" s="2">
        <f>SUM(G24+Table1455[[#This Row],[Income]]-Table1455[[#This Row],[Debits]])</f>
        <v>441</v>
      </c>
    </row>
    <row r="26" spans="1:11" x14ac:dyDescent="0.25">
      <c r="A26">
        <f>MONTH(Table1455[[#This Row],[Date]])</f>
        <v>2</v>
      </c>
      <c r="B26" s="1">
        <v>44976</v>
      </c>
      <c r="C26" t="s">
        <v>78</v>
      </c>
      <c r="D26" t="s">
        <v>11</v>
      </c>
      <c r="F26" s="2">
        <v>145</v>
      </c>
      <c r="G26" s="2">
        <f>SUM(G25+Table1455[[#This Row],[Income]]-Table1455[[#This Row],[Debits]])</f>
        <v>296</v>
      </c>
    </row>
    <row r="27" spans="1:11" x14ac:dyDescent="0.25">
      <c r="A27">
        <f>MONTH(Table1455[[#This Row],[Date]])</f>
        <v>2</v>
      </c>
      <c r="B27" s="1">
        <v>44975</v>
      </c>
      <c r="C27" t="s">
        <v>79</v>
      </c>
      <c r="D27" t="s">
        <v>9</v>
      </c>
      <c r="F27" s="2">
        <v>10</v>
      </c>
      <c r="G27" s="2">
        <f>SUM(G26+Table1455[[#This Row],[Income]]-Table1455[[#This Row],[Debits]])</f>
        <v>286</v>
      </c>
    </row>
    <row r="28" spans="1:11" x14ac:dyDescent="0.25">
      <c r="A28">
        <f>MONTH(Table1455[[#This Row],[Date]])</f>
        <v>2</v>
      </c>
      <c r="B28" s="1">
        <v>44976</v>
      </c>
      <c r="C28" t="s">
        <v>80</v>
      </c>
      <c r="D28" t="s">
        <v>9</v>
      </c>
      <c r="F28" s="2">
        <v>50</v>
      </c>
      <c r="G28" s="2">
        <f>SUM(G27+Table1455[[#This Row],[Income]]-Table1455[[#This Row],[Debits]])</f>
        <v>236</v>
      </c>
    </row>
    <row r="29" spans="1:11" x14ac:dyDescent="0.25">
      <c r="A29">
        <f>MONTH(Table1455[[#This Row],[Date]])</f>
        <v>2</v>
      </c>
      <c r="B29" s="1">
        <v>44976</v>
      </c>
      <c r="C29" s="4" t="s">
        <v>81</v>
      </c>
      <c r="D29" s="4" t="s">
        <v>21</v>
      </c>
      <c r="E29" s="21"/>
      <c r="F29" s="2">
        <v>200</v>
      </c>
      <c r="G29" s="2">
        <f>SUM(G28+Table1455[[#This Row],[Income]]-Table1455[[#This Row],[Debits]])</f>
        <v>36</v>
      </c>
    </row>
    <row r="30" spans="1:11" x14ac:dyDescent="0.25">
      <c r="A30">
        <f>MONTH(Table1455[[#This Row],[Date]])</f>
        <v>2</v>
      </c>
      <c r="B30" s="1">
        <v>44981</v>
      </c>
      <c r="C30" t="s">
        <v>4</v>
      </c>
      <c r="D30" t="s">
        <v>4</v>
      </c>
      <c r="E30" s="2">
        <v>1000</v>
      </c>
      <c r="G30" s="2">
        <f>SUM(G29+Table1455[[#This Row],[Income]]-Table1455[[#This Row],[Debits]])</f>
        <v>1036</v>
      </c>
    </row>
    <row r="31" spans="1:11" x14ac:dyDescent="0.25">
      <c r="A31">
        <f>MONTH(Table1455[[#This Row],[Date]])</f>
        <v>2</v>
      </c>
      <c r="B31" s="1">
        <v>44982</v>
      </c>
      <c r="C31" t="s">
        <v>82</v>
      </c>
      <c r="D31" t="s">
        <v>9</v>
      </c>
      <c r="F31" s="2">
        <v>50</v>
      </c>
      <c r="G31" s="2">
        <f>SUM(G30+Table1455[[#This Row],[Income]]-Table1455[[#This Row],[Debits]])</f>
        <v>986</v>
      </c>
      <c r="I31" s="17"/>
    </row>
    <row r="32" spans="1:11" x14ac:dyDescent="0.25">
      <c r="A32">
        <f>MONTH(Table1455[[#This Row],[Date]])</f>
        <v>2</v>
      </c>
      <c r="B32" s="1">
        <v>44983</v>
      </c>
      <c r="C32" s="3" t="s">
        <v>75</v>
      </c>
      <c r="D32" s="3" t="s">
        <v>21</v>
      </c>
      <c r="F32" s="2">
        <v>200</v>
      </c>
      <c r="G32" s="2">
        <f>SUM(G31+Table1455[[#This Row],[Income]]-Table1455[[#This Row],[Debits]])</f>
        <v>786</v>
      </c>
    </row>
    <row r="33" spans="1:8" x14ac:dyDescent="0.25">
      <c r="A33">
        <f>MONTH(Table1455[[#This Row],[Date]])</f>
        <v>2</v>
      </c>
      <c r="B33" s="1">
        <v>44983</v>
      </c>
      <c r="C33" t="s">
        <v>81</v>
      </c>
      <c r="D33" t="s">
        <v>21</v>
      </c>
      <c r="F33" s="2">
        <v>200</v>
      </c>
      <c r="G33" s="2">
        <f>SUM(G32+Table1455[[#This Row],[Income]]-Table1455[[#This Row],[Debits]])</f>
        <v>586</v>
      </c>
    </row>
    <row r="34" spans="1:8" x14ac:dyDescent="0.25">
      <c r="A34">
        <f>MONTH(Table1455[[#This Row],[Date]])</f>
        <v>2</v>
      </c>
      <c r="B34" s="1">
        <v>44981</v>
      </c>
      <c r="C34" t="s">
        <v>83</v>
      </c>
      <c r="D34" t="s">
        <v>18</v>
      </c>
      <c r="E34" s="2">
        <v>128</v>
      </c>
      <c r="F34" s="2">
        <v>128</v>
      </c>
      <c r="G34" s="2">
        <f>SUM(G33+Table1455[[#This Row],[Income]]-Table1455[[#This Row],[Debits]])</f>
        <v>586</v>
      </c>
    </row>
    <row r="35" spans="1:8" x14ac:dyDescent="0.25">
      <c r="A35">
        <f>MONTH(Table1455[[#This Row],[Date]])</f>
        <v>2</v>
      </c>
      <c r="B35" s="1">
        <v>44985</v>
      </c>
      <c r="C35" s="4" t="s">
        <v>83</v>
      </c>
      <c r="D35" s="4" t="s">
        <v>18</v>
      </c>
      <c r="F35" s="2">
        <v>128</v>
      </c>
      <c r="G35" s="2">
        <f>SUM(G34+Table1455[[#This Row],[Income]]-Table1455[[#This Row],[Debits]])</f>
        <v>458</v>
      </c>
      <c r="H35" t="s">
        <v>44</v>
      </c>
    </row>
    <row r="36" spans="1:8" x14ac:dyDescent="0.25">
      <c r="A36">
        <f>MONTH(Table1455[[#This Row],[Date]])</f>
        <v>2</v>
      </c>
      <c r="B36" s="1">
        <v>44985</v>
      </c>
      <c r="C36" s="18" t="s">
        <v>100</v>
      </c>
      <c r="D36" t="s">
        <v>4</v>
      </c>
      <c r="E36" s="2">
        <v>200</v>
      </c>
      <c r="G36" s="2">
        <f>SUM(G35+Table1455[[#This Row],[Income]]-Table1455[[#This Row],[Debits]])</f>
        <v>658</v>
      </c>
    </row>
    <row r="37" spans="1:8" x14ac:dyDescent="0.25">
      <c r="A37">
        <f>MONTH(Table1455[[#This Row],[Date]])</f>
        <v>2</v>
      </c>
      <c r="B37" s="1">
        <v>44985</v>
      </c>
      <c r="C37" t="s">
        <v>101</v>
      </c>
      <c r="D37" t="s">
        <v>21</v>
      </c>
      <c r="F37" s="2">
        <v>100</v>
      </c>
      <c r="G37" s="2">
        <f>SUM(G36+Table1455[[#This Row],[Income]]-Table1455[[#This Row],[Debits]])</f>
        <v>558</v>
      </c>
    </row>
    <row r="38" spans="1:8" x14ac:dyDescent="0.25">
      <c r="A38">
        <f>MONTH(Table1455[[#This Row],[Date]])</f>
        <v>2</v>
      </c>
      <c r="B38" s="1">
        <v>44985</v>
      </c>
      <c r="C38" t="s">
        <v>72</v>
      </c>
      <c r="D38" t="s">
        <v>11</v>
      </c>
      <c r="F38" s="2">
        <v>59</v>
      </c>
      <c r="G38" s="2">
        <f>SUM(G37+Table1455[[#This Row],[Income]]-Table1455[[#This Row],[Debits]])</f>
        <v>499</v>
      </c>
    </row>
    <row r="39" spans="1:8" x14ac:dyDescent="0.25">
      <c r="A39">
        <f>MONTH(Table1455[[#This Row],[Date]])</f>
        <v>2</v>
      </c>
      <c r="B39" s="1">
        <v>44985</v>
      </c>
      <c r="C39" s="4" t="s">
        <v>102</v>
      </c>
      <c r="D39" s="4" t="s">
        <v>11</v>
      </c>
      <c r="F39" s="2">
        <v>83</v>
      </c>
      <c r="G39" s="2">
        <f>SUM(G38+Table1455[[#This Row],[Income]]-Table1455[[#This Row],[Debits]])</f>
        <v>416</v>
      </c>
    </row>
    <row r="40" spans="1:8" x14ac:dyDescent="0.25">
      <c r="A40">
        <f>MONTH(Table1455[[#This Row],[Date]])</f>
        <v>2</v>
      </c>
      <c r="B40" s="1">
        <v>44981</v>
      </c>
      <c r="C40" s="3" t="s">
        <v>103</v>
      </c>
      <c r="D40" s="3" t="s">
        <v>11</v>
      </c>
      <c r="F40" s="2">
        <v>100</v>
      </c>
      <c r="G40" s="2">
        <f>SUM(G39+Table1455[[#This Row],[Income]]-Table1455[[#This Row],[Debits]])</f>
        <v>316</v>
      </c>
    </row>
    <row r="41" spans="1:8" x14ac:dyDescent="0.25">
      <c r="A41">
        <f>MONTH(Table1455[[#This Row],[Date]])</f>
        <v>2</v>
      </c>
      <c r="B41" s="1">
        <v>44985</v>
      </c>
      <c r="C41" t="s">
        <v>104</v>
      </c>
      <c r="D41" t="s">
        <v>9</v>
      </c>
      <c r="F41" s="2">
        <v>74</v>
      </c>
      <c r="G41" s="2">
        <f>SUM(G40+Table1455[[#This Row],[Income]]-Table1455[[#This Row],[Debits]])</f>
        <v>242</v>
      </c>
    </row>
    <row r="42" spans="1:8" x14ac:dyDescent="0.25">
      <c r="A42">
        <f>MONTH(Table1455[[#This Row],[Date]])</f>
        <v>1</v>
      </c>
      <c r="C42" s="3"/>
      <c r="D42" s="3"/>
      <c r="G42" s="2">
        <f>SUM(G41+Table1455[[#This Row],[Income]]-Table1455[[#This Row],[Debits]])</f>
        <v>242</v>
      </c>
    </row>
    <row r="43" spans="1:8" x14ac:dyDescent="0.25">
      <c r="A43">
        <f>MONTH(Table1455[[#This Row],[Date]])</f>
        <v>1</v>
      </c>
      <c r="G43" s="2">
        <f>SUM(G42+Table1455[[#This Row],[Income]]-Table1455[[#This Row],[Debits]])</f>
        <v>242</v>
      </c>
    </row>
    <row r="44" spans="1:8" x14ac:dyDescent="0.25">
      <c r="A44">
        <f>MONTH(Table1455[[#This Row],[Date]])</f>
        <v>1</v>
      </c>
      <c r="G44" s="2">
        <f>SUM(G43+Table1455[[#This Row],[Income]]-Table1455[[#This Row],[Debits]])</f>
        <v>242</v>
      </c>
    </row>
    <row r="45" spans="1:8" x14ac:dyDescent="0.25">
      <c r="A45">
        <f>MONTH(Table1455[[#This Row],[Date]])</f>
        <v>1</v>
      </c>
      <c r="G45" s="2">
        <f>SUM(G44+Table1455[[#This Row],[Income]]-Table1455[[#This Row],[Debits]])</f>
        <v>242</v>
      </c>
    </row>
    <row r="46" spans="1:8" x14ac:dyDescent="0.25">
      <c r="A46">
        <f>MONTH(Table1455[[#This Row],[Date]])</f>
        <v>1</v>
      </c>
      <c r="G46" s="2">
        <f>SUM(G45+Table1455[[#This Row],[Income]]-Table1455[[#This Row],[Debits]])</f>
        <v>242</v>
      </c>
    </row>
    <row r="47" spans="1:8" x14ac:dyDescent="0.25">
      <c r="A47">
        <f>MONTH(Table1455[[#This Row],[Date]])</f>
        <v>1</v>
      </c>
      <c r="G47" s="2">
        <f>SUM(G46+Table1455[[#This Row],[Income]]-Table1455[[#This Row],[Debits]])</f>
        <v>242</v>
      </c>
    </row>
    <row r="48" spans="1:8" x14ac:dyDescent="0.25">
      <c r="A48">
        <f>MONTH(Table1455[[#This Row],[Date]])</f>
        <v>1</v>
      </c>
      <c r="G48" s="2">
        <f>SUM(G47+Table1455[[#This Row],[Income]]-Table1455[[#This Row],[Debits]])</f>
        <v>242</v>
      </c>
    </row>
    <row r="49" spans="1:7" x14ac:dyDescent="0.25">
      <c r="A49" t="s">
        <v>60</v>
      </c>
      <c r="G49" s="2">
        <f>SUM(G48+Table1455[[#This Row],[Income]]-Table1455[[#This Row],[Debits]])</f>
        <v>242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{1229F5A8-8BA3-4A6A-9443-09CD9D0E309A}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{4E37182C-F680-4A79-8530-6F1888AD2AD7}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{CA17DB36-1BFA-4103-BC52-F5B7E97AD9D2}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{6F349385-6B5F-4527-B792-73A49303C7FB}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{A032CB26-859B-4321-9716-EE6E7BBA014C}</x14:id>
        </ext>
      </extLst>
    </cfRule>
  </conditionalFormatting>
  <dataValidations count="1">
    <dataValidation type="list" allowBlank="1" showInputMessage="1" showErrorMessage="1" sqref="D1 D3:D1048576" xr:uid="{00000000-0002-0000-0100-000000000000}">
      <formula1>"Income, Transportation, Savings/Investment, Liabilities, Entertainment/Wants"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29F5A8-8BA3-4A6A-9443-09CD9D0E309A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4E37182C-F680-4A79-8530-6F1888AD2AD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CA17DB36-1BFA-4103-BC52-F5B7E97AD9D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6F349385-6B5F-4527-B792-73A49303C7F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032CB26-859B-4321-9716-EE6E7BBA014C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M52"/>
  <sheetViews>
    <sheetView topLeftCell="A19" workbookViewId="0">
      <selection activeCell="E28" sqref="E2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MONTH(Table1458[[#This Row],[Date]])</f>
        <v>1</v>
      </c>
      <c r="B2" s="1">
        <v>44927</v>
      </c>
      <c r="C2" t="s">
        <v>7</v>
      </c>
      <c r="G2" s="2">
        <v>1035</v>
      </c>
    </row>
    <row r="3" spans="1:13" x14ac:dyDescent="0.25">
      <c r="A3" s="4">
        <f>MONTH(Table1458[[#This Row],[Date]])</f>
        <v>1</v>
      </c>
      <c r="B3" s="1">
        <v>44928</v>
      </c>
      <c r="C3" s="4" t="s">
        <v>8</v>
      </c>
      <c r="D3" s="4" t="s">
        <v>9</v>
      </c>
      <c r="F3" s="2">
        <v>800</v>
      </c>
      <c r="G3" s="2">
        <f>SUM(G2+Table1458[[#This Row],[Income]]-Table1458[[#This Row],[Debits]])</f>
        <v>235</v>
      </c>
      <c r="H3" s="5"/>
      <c r="I3" s="5"/>
      <c r="J3" s="5"/>
      <c r="K3" s="5"/>
      <c r="L3" s="5"/>
      <c r="M3" s="6"/>
    </row>
    <row r="4" spans="1:13" x14ac:dyDescent="0.25">
      <c r="A4" s="3">
        <f>MONTH(Table1458[[#This Row],[Date]])</f>
        <v>1</v>
      </c>
      <c r="B4" s="1">
        <v>44928</v>
      </c>
      <c r="C4" t="s">
        <v>10</v>
      </c>
      <c r="D4" t="s">
        <v>11</v>
      </c>
      <c r="F4" s="7">
        <v>50</v>
      </c>
      <c r="G4" s="2">
        <f>SUM(G3+Table1458[[#This Row],[Income]]-Table1458[[#This Row],[Debits]])</f>
        <v>185</v>
      </c>
      <c r="H4" s="5"/>
      <c r="I4">
        <v>1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MONTH(Table1458[[#This Row],[Date]])</f>
        <v>1</v>
      </c>
      <c r="B5" s="1">
        <v>44928</v>
      </c>
      <c r="C5" s="4" t="s">
        <v>15</v>
      </c>
      <c r="D5" s="4" t="s">
        <v>9</v>
      </c>
      <c r="F5" s="2">
        <v>10</v>
      </c>
      <c r="G5" s="2">
        <f>SUM(G4+Table1458[[#This Row],[Income]]-Table1458[[#This Row],[Debits]])</f>
        <v>175</v>
      </c>
      <c r="H5" s="5"/>
      <c r="I5" t="s">
        <v>4</v>
      </c>
      <c r="J5">
        <f>SUMIFS(Table1458[[#All],[Income]],Table1458[[#All],[Month]],I4,Table1458[[#All],[Category]],I5)</f>
        <v>6550</v>
      </c>
      <c r="K5">
        <v>10000</v>
      </c>
      <c r="L5">
        <v>4000</v>
      </c>
      <c r="M5" s="5"/>
    </row>
    <row r="6" spans="1:13" x14ac:dyDescent="0.25">
      <c r="A6" s="3">
        <f>MONTH(Table1458[[#This Row],[Date]])</f>
        <v>1</v>
      </c>
      <c r="B6" s="1">
        <v>44928</v>
      </c>
      <c r="C6" t="s">
        <v>16</v>
      </c>
      <c r="D6" t="s">
        <v>4</v>
      </c>
      <c r="E6" s="2">
        <v>500</v>
      </c>
      <c r="G6" s="2">
        <f>SUM(G5+Table1458[[#This Row],[Income]]-Table1458[[#This Row],[Debits]])</f>
        <v>675</v>
      </c>
      <c r="H6" s="5"/>
      <c r="I6" t="s">
        <v>9</v>
      </c>
      <c r="J6">
        <f>SUMIFS(Table1458[[#All],[Debits]],Table1458[[#All],[Month]],I4, Table1458[[#All],[Category]],I6)</f>
        <v>9025</v>
      </c>
      <c r="K6">
        <v>800</v>
      </c>
      <c r="M6" s="5"/>
    </row>
    <row r="7" spans="1:13" x14ac:dyDescent="0.25">
      <c r="A7" s="4">
        <f>MONTH(Table1458[[#This Row],[Date]])</f>
        <v>1</v>
      </c>
      <c r="B7" s="1">
        <v>44930</v>
      </c>
      <c r="C7" t="s">
        <v>17</v>
      </c>
      <c r="D7" t="s">
        <v>11</v>
      </c>
      <c r="F7" s="2">
        <v>200</v>
      </c>
      <c r="G7" s="2">
        <f>SUM(G6+Table1458[[#This Row],[Income]]-Table1458[[#This Row],[Debits]])</f>
        <v>475</v>
      </c>
      <c r="H7" s="5"/>
      <c r="I7" t="s">
        <v>18</v>
      </c>
      <c r="J7">
        <f>SUMIFS(Table1458[[#All],[Debits]],Table1458[[#All],[Month]],I4, Table1458[[#All],[Category]],I7)</f>
        <v>566</v>
      </c>
      <c r="K7">
        <v>800</v>
      </c>
      <c r="M7" s="5"/>
    </row>
    <row r="8" spans="1:13" x14ac:dyDescent="0.25">
      <c r="A8" s="3">
        <f>MONTH(Table1458[[#This Row],[Date]])</f>
        <v>1</v>
      </c>
      <c r="B8" s="1">
        <v>44930</v>
      </c>
      <c r="C8" t="s">
        <v>19</v>
      </c>
      <c r="D8" t="s">
        <v>9</v>
      </c>
      <c r="F8" s="2">
        <v>100</v>
      </c>
      <c r="G8" s="2">
        <f>SUM(G7+Table1458[[#This Row],[Income]]-Table1458[[#This Row],[Debits]])</f>
        <v>375</v>
      </c>
      <c r="H8" s="5"/>
      <c r="I8" t="s">
        <v>11</v>
      </c>
      <c r="J8">
        <f>SUMIFS(Table1458[[#All],[Debits]],Table1458[[#All],[Month]],I4, Table1458[[#All],[Category]],I8)</f>
        <v>1018</v>
      </c>
      <c r="K8">
        <v>800</v>
      </c>
      <c r="M8" s="5"/>
    </row>
    <row r="9" spans="1:13" x14ac:dyDescent="0.25">
      <c r="A9" s="4">
        <f>MONTH(Table1458[[#This Row],[Date]])</f>
        <v>1</v>
      </c>
      <c r="B9" s="1">
        <v>44932</v>
      </c>
      <c r="C9" s="4" t="s">
        <v>20</v>
      </c>
      <c r="D9" s="4" t="s">
        <v>18</v>
      </c>
      <c r="F9" s="2">
        <v>72</v>
      </c>
      <c r="G9" s="2">
        <f>SUM(G8+Table1458[[#This Row],[Income]]-Table1458[[#This Row],[Debits]])</f>
        <v>303</v>
      </c>
      <c r="H9" s="5"/>
      <c r="I9" t="s">
        <v>21</v>
      </c>
      <c r="J9">
        <f>SUMIFS(Table1458[[#All],[Debits]],Table1458[[#All],[Month]],I4, Table1458[[#All],[Category]],I9)</f>
        <v>1665</v>
      </c>
      <c r="K9">
        <v>800</v>
      </c>
      <c r="M9" s="5"/>
    </row>
    <row r="10" spans="1:13" x14ac:dyDescent="0.25">
      <c r="A10" s="3">
        <f>MONTH(Table1458[[#This Row],[Date]])</f>
        <v>1</v>
      </c>
      <c r="B10" s="1">
        <v>44932</v>
      </c>
      <c r="C10" t="s">
        <v>22</v>
      </c>
      <c r="D10" t="s">
        <v>11</v>
      </c>
      <c r="F10" s="2">
        <v>20</v>
      </c>
      <c r="G10" s="2">
        <f>SUM(G9+Table1458[[#This Row],[Income]]-Table1458[[#This Row],[Debits]])</f>
        <v>283</v>
      </c>
      <c r="H10" s="5"/>
      <c r="I10" s="8" t="s">
        <v>23</v>
      </c>
      <c r="J10">
        <v>6000</v>
      </c>
      <c r="M10" s="5"/>
    </row>
    <row r="11" spans="1:13" x14ac:dyDescent="0.25">
      <c r="A11" s="4">
        <f>MONTH(Table1458[[#This Row],[Date]])</f>
        <v>1</v>
      </c>
      <c r="B11" s="1">
        <v>44932</v>
      </c>
      <c r="C11" t="s">
        <v>24</v>
      </c>
      <c r="D11" t="s">
        <v>11</v>
      </c>
      <c r="F11" s="2">
        <v>100</v>
      </c>
      <c r="G11" s="2">
        <f>SUM(G10+Table1458[[#This Row],[Income]]-Table1458[[#This Row],[Debits]])</f>
        <v>183</v>
      </c>
      <c r="H11" s="5"/>
      <c r="I11" s="5"/>
      <c r="J11" s="5"/>
      <c r="K11" s="5"/>
      <c r="L11" s="5"/>
      <c r="M11" s="5"/>
    </row>
    <row r="12" spans="1:13" x14ac:dyDescent="0.25">
      <c r="A12" s="3">
        <f>MONTH(Table1458[[#This Row],[Date]])</f>
        <v>1</v>
      </c>
      <c r="B12" s="1">
        <v>44932</v>
      </c>
      <c r="C12" s="3" t="s">
        <v>25</v>
      </c>
      <c r="D12" s="3" t="s">
        <v>4</v>
      </c>
      <c r="E12" s="2">
        <v>1000</v>
      </c>
      <c r="G12" s="2">
        <f>SUM(G11+Table1458[[#This Row],[Income]]-Table1458[[#This Row],[Debits]])</f>
        <v>1183</v>
      </c>
      <c r="I12" s="9" t="s">
        <v>26</v>
      </c>
    </row>
    <row r="13" spans="1:13" x14ac:dyDescent="0.25">
      <c r="A13">
        <f>MONTH(Table1458[[#This Row],[Date]])</f>
        <v>1</v>
      </c>
      <c r="B13" s="1">
        <v>44934</v>
      </c>
      <c r="C13" t="s">
        <v>27</v>
      </c>
      <c r="D13" t="s">
        <v>9</v>
      </c>
      <c r="F13" s="2">
        <v>200</v>
      </c>
      <c r="G13" s="2">
        <f>SUM(G12+Table1458[[#This Row],[Income]]-Table1458[[#This Row],[Debits]])</f>
        <v>983</v>
      </c>
      <c r="I13" s="2">
        <f>SUM(F2:F42)</f>
        <v>8545</v>
      </c>
    </row>
    <row r="14" spans="1:13" x14ac:dyDescent="0.25">
      <c r="A14" s="3">
        <f>MONTH(Table1458[[#This Row],[Date]])</f>
        <v>1</v>
      </c>
      <c r="B14" s="1">
        <v>44934</v>
      </c>
      <c r="C14" t="s">
        <v>28</v>
      </c>
      <c r="D14" t="s">
        <v>18</v>
      </c>
      <c r="F14" s="2">
        <v>58</v>
      </c>
      <c r="G14" s="2">
        <f>SUM(G13+Table1458[[#This Row],[Income]]-Table1458[[#This Row],[Debits]])</f>
        <v>925</v>
      </c>
    </row>
    <row r="15" spans="1:13" x14ac:dyDescent="0.25">
      <c r="A15">
        <f>MONTH(Table1458[[#This Row],[Date]])</f>
        <v>1</v>
      </c>
      <c r="B15" s="1">
        <v>44934</v>
      </c>
      <c r="C15" t="s">
        <v>29</v>
      </c>
      <c r="D15" t="s">
        <v>4</v>
      </c>
      <c r="E15" s="2">
        <v>300</v>
      </c>
      <c r="G15" s="2">
        <f>SUM(G14+Table1458[[#This Row],[Income]]-Table1458[[#This Row],[Debits]])</f>
        <v>1225</v>
      </c>
    </row>
    <row r="16" spans="1:13" x14ac:dyDescent="0.25">
      <c r="A16" s="3">
        <f>MONTH(Table1458[[#This Row],[Date]])</f>
        <v>1</v>
      </c>
      <c r="B16" s="1">
        <v>44935</v>
      </c>
      <c r="C16" t="s">
        <v>1</v>
      </c>
      <c r="D16" t="s">
        <v>9</v>
      </c>
      <c r="F16" s="2">
        <v>170</v>
      </c>
      <c r="G16" s="2">
        <f>SUM(G15+Table1458[[#This Row],[Income]]-Table1458[[#This Row],[Debits]])</f>
        <v>1055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MONTH(Table1458[[#This Row],[Date]])</f>
        <v>1</v>
      </c>
      <c r="B17" s="22">
        <v>44935</v>
      </c>
      <c r="C17" s="19" t="s">
        <v>54</v>
      </c>
      <c r="D17" s="4" t="s">
        <v>11</v>
      </c>
      <c r="F17" s="2">
        <v>200</v>
      </c>
      <c r="G17" s="2">
        <f>SUM(G16+Table1458[[#This Row],[Income]]-Table1458[[#This Row],[Debits]])</f>
        <v>855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MONTH(Table1458[[#This Row],[Date]])</f>
        <v>1</v>
      </c>
      <c r="B18" s="1">
        <v>44936</v>
      </c>
      <c r="C18" t="s">
        <v>33</v>
      </c>
      <c r="D18" t="s">
        <v>18</v>
      </c>
      <c r="F18" s="2">
        <v>64</v>
      </c>
      <c r="G18" s="2">
        <f>SUM(G17+Table1458[[#This Row],[Income]]-Table1458[[#This Row],[Debits]])</f>
        <v>791</v>
      </c>
    </row>
    <row r="19" spans="1:11" x14ac:dyDescent="0.25">
      <c r="A19">
        <f>MONTH(Table1458[[#This Row],[Date]])</f>
        <v>1</v>
      </c>
      <c r="B19" s="1">
        <v>44936</v>
      </c>
      <c r="C19" t="s">
        <v>24</v>
      </c>
      <c r="D19" s="4" t="s">
        <v>11</v>
      </c>
      <c r="F19" s="2">
        <v>50</v>
      </c>
      <c r="G19" s="2">
        <f>SUM(G18+Table1458[[#This Row],[Income]]-Table1458[[#This Row],[Debits]])</f>
        <v>741</v>
      </c>
      <c r="I19" s="14"/>
      <c r="J19" t="s">
        <v>34</v>
      </c>
    </row>
    <row r="20" spans="1:11" x14ac:dyDescent="0.25">
      <c r="A20">
        <f>MONTH(Table1458[[#This Row],[Date]])</f>
        <v>1</v>
      </c>
      <c r="B20" s="1">
        <v>44936</v>
      </c>
      <c r="C20" s="3" t="s">
        <v>35</v>
      </c>
      <c r="D20" s="3" t="s">
        <v>21</v>
      </c>
      <c r="F20" s="2">
        <v>600</v>
      </c>
      <c r="G20" s="2">
        <f>SUM(G19+Table1458[[#This Row],[Income]]-Table1458[[#This Row],[Debits]])</f>
        <v>141</v>
      </c>
      <c r="I20" s="15"/>
      <c r="J20" t="s">
        <v>36</v>
      </c>
    </row>
    <row r="21" spans="1:11" x14ac:dyDescent="0.25">
      <c r="A21">
        <f>MONTH(Table1458[[#This Row],[Date]])</f>
        <v>1</v>
      </c>
      <c r="B21" s="1">
        <v>44938</v>
      </c>
      <c r="C21" t="s">
        <v>37</v>
      </c>
      <c r="D21" t="s">
        <v>18</v>
      </c>
      <c r="F21" s="2">
        <v>20</v>
      </c>
      <c r="G21" s="2">
        <f>SUM(G20+Table1458[[#This Row],[Income]]-Table1458[[#This Row],[Debits]])</f>
        <v>121</v>
      </c>
    </row>
    <row r="22" spans="1:11" x14ac:dyDescent="0.25">
      <c r="A22">
        <f>MONTH(Table1458[[#This Row],[Date]])</f>
        <v>1</v>
      </c>
      <c r="B22" s="1">
        <v>44941</v>
      </c>
      <c r="C22" s="16" t="s">
        <v>35</v>
      </c>
      <c r="D22" t="s">
        <v>21</v>
      </c>
      <c r="F22" s="2">
        <v>600</v>
      </c>
      <c r="G22" s="2">
        <f>SUM(G21+Table1458[[#This Row],[Income]]-Table1458[[#This Row],[Debits]])</f>
        <v>-479</v>
      </c>
    </row>
    <row r="23" spans="1:11" x14ac:dyDescent="0.25">
      <c r="A23">
        <f>MONTH(Table1458[[#This Row],[Date]])</f>
        <v>1</v>
      </c>
      <c r="B23" s="1">
        <v>44941</v>
      </c>
      <c r="C23" s="4" t="s">
        <v>38</v>
      </c>
      <c r="D23" s="4" t="s">
        <v>11</v>
      </c>
      <c r="F23" s="2">
        <v>223</v>
      </c>
      <c r="G23" s="2">
        <f>SUM(G22+Table1458[[#This Row],[Income]]-Table1458[[#This Row],[Debits]])</f>
        <v>-702</v>
      </c>
    </row>
    <row r="24" spans="1:11" x14ac:dyDescent="0.25">
      <c r="A24">
        <f>MONTH(Table1458[[#This Row],[Date]])</f>
        <v>1</v>
      </c>
      <c r="B24" s="1">
        <v>44941</v>
      </c>
      <c r="C24" t="s">
        <v>39</v>
      </c>
      <c r="D24" t="s">
        <v>18</v>
      </c>
      <c r="F24" s="2">
        <v>82</v>
      </c>
      <c r="G24" s="2">
        <f>SUM(G23+Table1458[[#This Row],[Income]]-Table1458[[#This Row],[Debits]])</f>
        <v>-784</v>
      </c>
    </row>
    <row r="25" spans="1:11" x14ac:dyDescent="0.25">
      <c r="A25">
        <f>MONTH(Table1458[[#This Row],[Date]])</f>
        <v>1</v>
      </c>
      <c r="B25" s="1">
        <v>44941</v>
      </c>
      <c r="C25" t="s">
        <v>40</v>
      </c>
      <c r="D25" t="s">
        <v>9</v>
      </c>
      <c r="F25" s="2">
        <v>36</v>
      </c>
      <c r="G25" s="2">
        <f>SUM(G24+Table1458[[#This Row],[Income]]-Table1458[[#This Row],[Debits]])</f>
        <v>-820</v>
      </c>
    </row>
    <row r="26" spans="1:11" x14ac:dyDescent="0.25">
      <c r="A26">
        <f>MONTH(Table1458[[#This Row],[Date]])</f>
        <v>1</v>
      </c>
      <c r="B26" s="1">
        <v>44939</v>
      </c>
      <c r="C26" t="s">
        <v>25</v>
      </c>
      <c r="D26" t="s">
        <v>4</v>
      </c>
      <c r="E26" s="2">
        <v>1000</v>
      </c>
      <c r="G26" s="2">
        <f>SUM(G25+Table1458[[#This Row],[Income]]-Table1458[[#This Row],[Debits]])</f>
        <v>180</v>
      </c>
    </row>
    <row r="27" spans="1:11" x14ac:dyDescent="0.25">
      <c r="A27">
        <f>MONTH(Table1458[[#This Row],[Date]])</f>
        <v>1</v>
      </c>
      <c r="B27" s="1">
        <v>44942</v>
      </c>
      <c r="C27" t="s">
        <v>41</v>
      </c>
      <c r="D27" t="s">
        <v>4</v>
      </c>
      <c r="E27" s="2">
        <v>200</v>
      </c>
      <c r="G27" s="2">
        <f>SUM(G26+Table1458[[#This Row],[Income]]-Table1458[[#This Row],[Debits]])</f>
        <v>380</v>
      </c>
    </row>
    <row r="28" spans="1:11" x14ac:dyDescent="0.25">
      <c r="A28">
        <f>MONTH(Table1458[[#This Row],[Date]])</f>
        <v>1</v>
      </c>
      <c r="B28" s="1">
        <v>44942</v>
      </c>
      <c r="C28" t="s">
        <v>42</v>
      </c>
      <c r="D28" t="s">
        <v>18</v>
      </c>
      <c r="F28" s="2">
        <v>65</v>
      </c>
      <c r="G28" s="2">
        <f>SUM(G27+Table1458[[#This Row],[Income]]-Table1458[[#This Row],[Debits]])</f>
        <v>315</v>
      </c>
    </row>
    <row r="29" spans="1:11" x14ac:dyDescent="0.25">
      <c r="A29">
        <f>MONTH(Table1458[[#This Row],[Date]])</f>
        <v>1</v>
      </c>
      <c r="B29" s="1">
        <v>44942</v>
      </c>
      <c r="C29" s="4" t="s">
        <v>24</v>
      </c>
      <c r="D29" s="4" t="s">
        <v>11</v>
      </c>
      <c r="F29" s="2">
        <v>45</v>
      </c>
      <c r="G29" s="2">
        <f>SUM(G28+Table1458[[#This Row],[Income]]-Table1458[[#This Row],[Debits]])</f>
        <v>270</v>
      </c>
    </row>
    <row r="30" spans="1:11" x14ac:dyDescent="0.25">
      <c r="A30">
        <f>MONTH(Table1458[[#This Row],[Date]])</f>
        <v>1</v>
      </c>
      <c r="B30" s="1">
        <v>44943</v>
      </c>
      <c r="C30" t="s">
        <v>42</v>
      </c>
      <c r="D30" t="s">
        <v>18</v>
      </c>
      <c r="F30" s="2">
        <v>65</v>
      </c>
      <c r="G30" s="2">
        <f>SUM(G29+Table1458[[#This Row],[Income]]-Table1458[[#This Row],[Debits]])</f>
        <v>205</v>
      </c>
    </row>
    <row r="31" spans="1:11" x14ac:dyDescent="0.25">
      <c r="A31">
        <f>MONTH(Table1458[[#This Row],[Date]])</f>
        <v>1</v>
      </c>
      <c r="B31" s="1">
        <v>44943</v>
      </c>
      <c r="C31" t="s">
        <v>24</v>
      </c>
      <c r="D31" t="s">
        <v>11</v>
      </c>
      <c r="F31" s="2">
        <v>90</v>
      </c>
      <c r="G31" s="2">
        <f>SUM(G30+Table1458[[#This Row],[Income]]-Table1458[[#This Row],[Debits]])</f>
        <v>115</v>
      </c>
      <c r="I31" s="17"/>
    </row>
    <row r="32" spans="1:11" x14ac:dyDescent="0.25">
      <c r="A32">
        <f>MONTH(Table1458[[#This Row],[Date]])</f>
        <v>1</v>
      </c>
      <c r="B32" s="1">
        <v>44943</v>
      </c>
      <c r="C32" s="3" t="s">
        <v>43</v>
      </c>
      <c r="D32" s="3" t="s">
        <v>21</v>
      </c>
      <c r="F32" s="2">
        <v>100</v>
      </c>
      <c r="G32" s="2">
        <f>SUM(G31+Table1458[[#This Row],[Income]]-Table1458[[#This Row],[Debits]])</f>
        <v>15</v>
      </c>
    </row>
    <row r="33" spans="1:8" x14ac:dyDescent="0.25">
      <c r="A33">
        <f>MONTH(Table1458[[#This Row],[Date]])</f>
        <v>1</v>
      </c>
      <c r="B33" s="1">
        <v>44944</v>
      </c>
      <c r="C33" t="s">
        <v>45</v>
      </c>
      <c r="D33" t="s">
        <v>4</v>
      </c>
      <c r="E33" s="2">
        <v>50</v>
      </c>
      <c r="G33" s="2">
        <f>SUM(G32+Table1458[[#This Row],[Income]]-Table1458[[#This Row],[Debits]])</f>
        <v>65</v>
      </c>
    </row>
    <row r="34" spans="1:8" x14ac:dyDescent="0.25">
      <c r="A34">
        <f>MONTH(Table1458[[#This Row],[Date]])</f>
        <v>1</v>
      </c>
      <c r="B34" s="1">
        <v>44944</v>
      </c>
      <c r="C34" t="s">
        <v>46</v>
      </c>
      <c r="D34" t="s">
        <v>11</v>
      </c>
      <c r="F34" s="2">
        <v>40</v>
      </c>
      <c r="G34" s="2">
        <f>SUM(G33+Table1458[[#This Row],[Income]]-Table1458[[#This Row],[Debits]])</f>
        <v>25</v>
      </c>
    </row>
    <row r="35" spans="1:8" x14ac:dyDescent="0.25">
      <c r="A35">
        <f>MONTH(Table1458[[#This Row],[Date]])</f>
        <v>1</v>
      </c>
      <c r="B35" s="1">
        <v>44946</v>
      </c>
      <c r="C35" s="4" t="s">
        <v>47</v>
      </c>
      <c r="D35" s="4" t="s">
        <v>4</v>
      </c>
      <c r="E35" s="2">
        <v>1000</v>
      </c>
      <c r="G35" s="2">
        <f>SUM(G34+Table1458[[#This Row],[Income]]-Table1458[[#This Row],[Debits]])</f>
        <v>1025</v>
      </c>
      <c r="H35" t="s">
        <v>44</v>
      </c>
    </row>
    <row r="36" spans="1:8" x14ac:dyDescent="0.25">
      <c r="A36">
        <f>MONTH(Table1458[[#This Row],[Date]])</f>
        <v>1</v>
      </c>
      <c r="B36" s="1">
        <v>44946</v>
      </c>
      <c r="C36" s="18" t="s">
        <v>48</v>
      </c>
      <c r="D36" t="s">
        <v>21</v>
      </c>
      <c r="F36" s="2">
        <v>365</v>
      </c>
      <c r="G36" s="2">
        <f>SUM(G35+Table1458[[#This Row],[Income]]-Table1458[[#This Row],[Debits]])</f>
        <v>660</v>
      </c>
    </row>
    <row r="37" spans="1:8" x14ac:dyDescent="0.25">
      <c r="A37">
        <f>MONTH(Table1458[[#This Row],[Date]])</f>
        <v>1</v>
      </c>
      <c r="B37" s="1">
        <v>44946</v>
      </c>
      <c r="C37" s="4" t="s">
        <v>49</v>
      </c>
      <c r="D37" s="4"/>
      <c r="E37" s="21">
        <v>50</v>
      </c>
      <c r="F37" s="2">
        <v>50</v>
      </c>
      <c r="G37" s="2">
        <f>SUM(G36+Table1458[[#This Row],[Income]]-Table1458[[#This Row],[Debits]])</f>
        <v>660</v>
      </c>
    </row>
    <row r="38" spans="1:8" x14ac:dyDescent="0.25">
      <c r="A38">
        <f>MONTH(Table1458[[#This Row],[Date]])</f>
        <v>1</v>
      </c>
      <c r="B38" s="1">
        <v>44948</v>
      </c>
      <c r="C38" t="s">
        <v>50</v>
      </c>
      <c r="D38" t="s">
        <v>11</v>
      </c>
      <c r="E38" s="2">
        <v>1700</v>
      </c>
      <c r="G38" s="2">
        <f>SUM(G37+Table1458[[#This Row],[Income]]-Table1458[[#This Row],[Debits]])</f>
        <v>2360</v>
      </c>
    </row>
    <row r="39" spans="1:8" x14ac:dyDescent="0.25">
      <c r="A39">
        <f>MONTH(Table1458[[#This Row],[Date]])</f>
        <v>1</v>
      </c>
      <c r="B39" s="1">
        <v>44948</v>
      </c>
      <c r="C39" s="4" t="s">
        <v>51</v>
      </c>
      <c r="D39" s="4"/>
      <c r="E39" s="2">
        <v>1300</v>
      </c>
      <c r="G39" s="2">
        <f>SUM(G38+Table1458[[#This Row],[Income]]-Table1458[[#This Row],[Debits]])</f>
        <v>3660</v>
      </c>
    </row>
    <row r="40" spans="1:8" x14ac:dyDescent="0.25">
      <c r="A40">
        <f>MONTH(Table1458[[#This Row],[Date]])</f>
        <v>1</v>
      </c>
      <c r="B40" s="1">
        <v>44948</v>
      </c>
      <c r="C40" s="3" t="s">
        <v>52</v>
      </c>
      <c r="D40" s="3"/>
      <c r="E40" s="2">
        <v>500</v>
      </c>
      <c r="G40" s="2">
        <f>SUM(G39+Table1458[[#This Row],[Income]]-Table1458[[#This Row],[Debits]])</f>
        <v>4160</v>
      </c>
    </row>
    <row r="41" spans="1:8" x14ac:dyDescent="0.25">
      <c r="A41">
        <f>MONTH(Table1458[[#This Row],[Date]])</f>
        <v>1</v>
      </c>
      <c r="B41" s="1">
        <v>44948</v>
      </c>
      <c r="C41" t="s">
        <v>53</v>
      </c>
      <c r="D41" t="s">
        <v>9</v>
      </c>
      <c r="F41" s="2">
        <v>4000</v>
      </c>
      <c r="G41" s="2">
        <f>SUM(G40+Table1458[[#This Row],[Income]]-Table1458[[#This Row],[Debits]])</f>
        <v>160</v>
      </c>
    </row>
    <row r="42" spans="1:8" x14ac:dyDescent="0.25">
      <c r="A42">
        <f>MONTH(Table1458[[#This Row],[Date]])</f>
        <v>1</v>
      </c>
      <c r="B42" s="1">
        <v>44949</v>
      </c>
      <c r="C42" s="3" t="s">
        <v>33</v>
      </c>
      <c r="D42" s="3" t="s">
        <v>18</v>
      </c>
      <c r="F42" s="2">
        <v>70</v>
      </c>
      <c r="G42" s="2">
        <f>SUM(G41+Table1458[[#This Row],[Income]]-Table1458[[#This Row],[Debits]])</f>
        <v>90</v>
      </c>
    </row>
    <row r="43" spans="1:8" x14ac:dyDescent="0.25">
      <c r="A43">
        <f>MONTH(Table1458[[#This Row],[Date]])</f>
        <v>1</v>
      </c>
      <c r="B43" s="1">
        <v>44950</v>
      </c>
      <c r="C43" s="4" t="s">
        <v>33</v>
      </c>
      <c r="D43" t="s">
        <v>18</v>
      </c>
      <c r="F43" s="2">
        <v>70</v>
      </c>
      <c r="G43" s="2">
        <f>SUM(G42+Table1458[[#This Row],[Income]]-Table1458[[#This Row],[Debits]])</f>
        <v>20</v>
      </c>
    </row>
    <row r="44" spans="1:8" x14ac:dyDescent="0.25">
      <c r="A44">
        <f>MONTH(Table1458[[#This Row],[Date]])</f>
        <v>1</v>
      </c>
      <c r="B44" s="1">
        <v>44953</v>
      </c>
      <c r="C44" t="s">
        <v>47</v>
      </c>
      <c r="D44" t="s">
        <v>4</v>
      </c>
      <c r="E44" s="2">
        <v>1000</v>
      </c>
      <c r="G44" s="2">
        <f>SUM(G43+Table1458[[#This Row],[Income]]-Table1458[[#This Row],[Debits]])</f>
        <v>1020</v>
      </c>
    </row>
    <row r="45" spans="1:8" x14ac:dyDescent="0.25">
      <c r="A45">
        <f>MONTH(Table1458[[#This Row],[Date]])</f>
        <v>1</v>
      </c>
      <c r="B45" s="1">
        <v>44953</v>
      </c>
      <c r="C45" t="s">
        <v>58</v>
      </c>
      <c r="D45" t="s">
        <v>4</v>
      </c>
      <c r="E45" s="2">
        <v>1500</v>
      </c>
      <c r="G45" s="2">
        <f>SUM(G44+Table1458[[#This Row],[Income]]-Table1458[[#This Row],[Debits]])</f>
        <v>2520</v>
      </c>
    </row>
    <row r="46" spans="1:8" x14ac:dyDescent="0.25">
      <c r="A46">
        <f>MONTH(Table1458[[#This Row],[Date]])</f>
        <v>1</v>
      </c>
      <c r="B46" s="1">
        <v>44953</v>
      </c>
      <c r="C46" s="13" t="s">
        <v>55</v>
      </c>
      <c r="D46" s="13" t="s">
        <v>9</v>
      </c>
      <c r="E46" s="20">
        <v>1000</v>
      </c>
      <c r="G46" s="2">
        <f>SUM(G45+Table1458[[#This Row],[Income]]-Table1458[[#This Row],[Debits]])</f>
        <v>3520</v>
      </c>
    </row>
    <row r="47" spans="1:8" x14ac:dyDescent="0.25">
      <c r="A47">
        <f>MONTH(Table1458[[#This Row],[Date]])</f>
        <v>1</v>
      </c>
      <c r="B47" s="1">
        <v>44953</v>
      </c>
      <c r="C47" t="s">
        <v>56</v>
      </c>
      <c r="D47" t="s">
        <v>9</v>
      </c>
      <c r="F47" s="2">
        <v>3500</v>
      </c>
      <c r="G47" s="2">
        <f>SUM(G46+Table1458[[#This Row],[Income]]-Table1458[[#This Row],[Debits]])</f>
        <v>20</v>
      </c>
    </row>
    <row r="48" spans="1:8" x14ac:dyDescent="0.25">
      <c r="A48">
        <f>MONTH(Table1458[[#This Row],[Date]])</f>
        <v>1</v>
      </c>
      <c r="B48" s="1">
        <v>44954</v>
      </c>
      <c r="C48" t="s">
        <v>57</v>
      </c>
      <c r="D48" t="s">
        <v>9</v>
      </c>
      <c r="F48" s="2">
        <v>209</v>
      </c>
      <c r="G48" s="2">
        <f>SUM(G47+Table1458[[#This Row],[Income]]-Table1458[[#This Row],[Debits]])</f>
        <v>-189</v>
      </c>
    </row>
    <row r="49" spans="1:7" x14ac:dyDescent="0.25">
      <c r="A49">
        <f>MONTH(Table1458[[#This Row],[Date]])</f>
        <v>1</v>
      </c>
      <c r="B49" s="1">
        <v>44954</v>
      </c>
      <c r="C49" t="s">
        <v>59</v>
      </c>
      <c r="D49" t="s">
        <v>11</v>
      </c>
      <c r="E49" s="2">
        <v>100</v>
      </c>
      <c r="G49" s="2">
        <f>SUM(G48+Table1458[[#This Row],[Income]]-Table1458[[#This Row],[Debits]])</f>
        <v>-89</v>
      </c>
    </row>
    <row r="50" spans="1:7" x14ac:dyDescent="0.25">
      <c r="A50">
        <f>MONTH(Table1458[[#This Row],[Date]])</f>
        <v>1</v>
      </c>
      <c r="G50" s="2">
        <f>SUM(G49+Table1458[[#This Row],[Income]]-Table1458[[#This Row],[Debits]])</f>
        <v>-89</v>
      </c>
    </row>
    <row r="51" spans="1:7" x14ac:dyDescent="0.25">
      <c r="A51">
        <f>MONTH(Table1458[[#This Row],[Date]])</f>
        <v>1</v>
      </c>
      <c r="G51" s="2">
        <f>SUM(G50+Table1458[[#This Row],[Income]]-Table1458[[#This Row],[Debits]])</f>
        <v>-89</v>
      </c>
    </row>
    <row r="52" spans="1:7" x14ac:dyDescent="0.25">
      <c r="A52">
        <f>MONTH(Table1458[[#This Row],[Date]])</f>
        <v>1</v>
      </c>
      <c r="G52" s="2">
        <f>SUM(G51+Table1458[[#This Row],[Income]]-Table1458[[#This Row],[Debits]])</f>
        <v>-89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{E3CC2E98-976B-42A2-80CA-2C78A4012755}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{14DD6934-7FD2-41EB-84A5-D34DA15CCE15}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{FCBEC787-BBBA-42BA-8B86-3042402A2262}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{D92090C4-F7E0-4F8C-A96F-6F15FC5A84F3}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{5E47D468-9D7F-4BBF-9475-CFAFBCEE9855}</x14:id>
        </ext>
      </extLst>
    </cfRule>
  </conditionalFormatting>
  <dataValidations count="1">
    <dataValidation type="list" allowBlank="1" showInputMessage="1" showErrorMessage="1" sqref="D1:D1048576" xr:uid="{00000000-0002-0000-0000-000000000000}">
      <formula1>"Income, Transportation, Savings/Investment, Liabilities, Entertainment/Wants"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C2E98-976B-42A2-80CA-2C78A401275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14DD6934-7FD2-41EB-84A5-D34DA15CCE1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FCBEC787-BBBA-42BA-8B86-3042402A226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D92090C4-F7E0-4F8C-A96F-6F15FC5A84F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E47D468-9D7F-4BBF-9475-CFAFBCEE985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49"/>
  <sheetViews>
    <sheetView workbookViewId="0">
      <selection activeCell="I6" sqref="I6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MONTH(Table1454[[#This Row],[Date]])</f>
        <v>1</v>
      </c>
      <c r="B3" s="25"/>
      <c r="C3" s="28"/>
      <c r="D3" s="28"/>
      <c r="E3" s="27"/>
      <c r="F3" s="27"/>
      <c r="G3" s="27">
        <f>SUM(G2+Table1454[[#This Row],[Income]]-Table1454[[#This Row],[Debits]])</f>
        <v>0</v>
      </c>
      <c r="H3" t="s">
        <v>87</v>
      </c>
      <c r="I3" s="35">
        <f>SUMIFS(Table1454[[#All],[Debits]],Table1454[[#All],[Month]],K4, Table1454[[#All],[Category]],K9)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MONTH(Table1454[[#This Row],[Date]])</f>
        <v>1</v>
      </c>
      <c r="B4" s="25"/>
      <c r="C4" s="26"/>
      <c r="D4" s="26"/>
      <c r="E4" s="27"/>
      <c r="F4" s="29"/>
      <c r="G4" s="27">
        <f>SUM(G3+Table1454[[#This Row],[Income]]-Table1454[[#This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MONTH(Table1454[[#This Row],[Date]])</f>
        <v>1</v>
      </c>
      <c r="B5" s="25"/>
      <c r="C5" s="28"/>
      <c r="D5" s="28"/>
      <c r="E5" s="27"/>
      <c r="F5" s="27"/>
      <c r="G5" s="27">
        <f>SUM(G4+Table1454[[#This Row],[Income]]-Table1454[[#This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SUMIFS(Table1454[[#All],[Income]],Table1454[[#All],[Month]],K4,Table1454[[#All],[Category]],K5)</f>
        <v>0</v>
      </c>
      <c r="M5" s="37">
        <v>10000</v>
      </c>
      <c r="N5">
        <v>4000</v>
      </c>
      <c r="O5" s="5"/>
    </row>
    <row r="6" spans="1:15" x14ac:dyDescent="0.25">
      <c r="A6" s="24">
        <f>MONTH(Table1454[[#This Row],[Date]])</f>
        <v>1</v>
      </c>
      <c r="B6" s="25"/>
      <c r="C6" s="26"/>
      <c r="D6" s="26"/>
      <c r="E6" s="27"/>
      <c r="F6" s="27"/>
      <c r="G6" s="27">
        <f>SUM(G5+Table1454[[#This Row],[Income]]-Table1454[[#This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SUMIFS(Table1454[[#All],[Debits]],Table1454[[#All],[Month]],K4, Table1454[[#All],[Category]],K6)</f>
        <v>0</v>
      </c>
      <c r="M6" s="37">
        <v>800</v>
      </c>
      <c r="O6" s="5"/>
    </row>
    <row r="7" spans="1:15" x14ac:dyDescent="0.25">
      <c r="A7" s="28">
        <f>MONTH(Table1454[[#This Row],[Date]])</f>
        <v>1</v>
      </c>
      <c r="B7" s="25"/>
      <c r="C7" s="26"/>
      <c r="D7" s="26"/>
      <c r="E7" s="27"/>
      <c r="F7" s="27"/>
      <c r="G7" s="27">
        <f>SUM(G6+Table1454[[#This Row],[Income]]-Table1454[[#This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SUMIFS(Table1454[[#All],[Debits]],Table1454[[#All],[Month]],K4, Table1454[[#All],[Category]],K7)</f>
        <v>0</v>
      </c>
      <c r="M7" s="37">
        <v>800</v>
      </c>
      <c r="O7" s="5"/>
    </row>
    <row r="8" spans="1:15" x14ac:dyDescent="0.25">
      <c r="A8" s="24">
        <f>MONTH(Table1454[[#This Row],[Date]])</f>
        <v>1</v>
      </c>
      <c r="B8" s="25"/>
      <c r="C8" s="26"/>
      <c r="D8" s="26"/>
      <c r="E8" s="27"/>
      <c r="F8" s="27"/>
      <c r="G8" s="27">
        <f>SUM(G7+Table1454[[#This Row],[Income]]-Table1454[[#This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SUMIFS(Table1454[[#All],[Debits]],Table1454[[#All],[Month]],K4, Table1454[[#All],[Category]],K8)</f>
        <v>0</v>
      </c>
      <c r="M8" s="37">
        <v>800</v>
      </c>
      <c r="O8" s="5"/>
    </row>
    <row r="9" spans="1:15" x14ac:dyDescent="0.25">
      <c r="A9" s="28">
        <f>MONTH(Table1454[[#This Row],[Date]])</f>
        <v>1</v>
      </c>
      <c r="B9" s="25"/>
      <c r="C9" s="28"/>
      <c r="D9" s="28"/>
      <c r="E9" s="27"/>
      <c r="F9" s="27"/>
      <c r="G9" s="27">
        <f>SUM(G8+Table1454[[#This Row],[Income]]-Table1454[[#This Row],[Debits]])</f>
        <v>0</v>
      </c>
      <c r="H9" t="s">
        <v>95</v>
      </c>
      <c r="I9" s="35"/>
      <c r="J9" s="5"/>
      <c r="K9" t="s">
        <v>21</v>
      </c>
      <c r="L9">
        <f>SUMIFS(Table1454[[#All],[Debits]],Table1454[[#All],[Month]],K4, Table1454[[#All],[Category]],K9)</f>
        <v>0</v>
      </c>
      <c r="M9" s="37">
        <v>800</v>
      </c>
      <c r="O9" s="5"/>
    </row>
    <row r="10" spans="1:15" x14ac:dyDescent="0.25">
      <c r="A10" s="24">
        <f>MONTH(Table1454[[#This Row],[Date]])</f>
        <v>1</v>
      </c>
      <c r="B10" s="25"/>
      <c r="C10" s="26"/>
      <c r="D10" s="26"/>
      <c r="E10" s="27"/>
      <c r="F10" s="27"/>
      <c r="G10" s="27">
        <f>SUM(G9+Table1454[[#This Row],[Income]]-Table1454[[#This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SUMIFS(Table1454[[#All],[Income]],Table1454[[#All],[Month]],K4,Table1454[[#All],[Category]],K10)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MONTH(Table1454[[#This Row],[Date]])</f>
        <v>1</v>
      </c>
      <c r="B11" s="25"/>
      <c r="C11" s="26"/>
      <c r="D11" s="26"/>
      <c r="E11" s="27"/>
      <c r="F11" s="27"/>
      <c r="G11" s="27">
        <f>SUM(G10+Table1454[[#This Row],[Income]]-Table1454[[#This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MONTH(Table1454[[#This Row],[Date]])</f>
        <v>1</v>
      </c>
      <c r="B12" s="25"/>
      <c r="C12" s="24"/>
      <c r="D12" s="24"/>
      <c r="E12" s="27"/>
      <c r="F12" s="27"/>
      <c r="G12" s="27">
        <f>SUM(G11+Table1454[[#This Row],[Income]]-Table1454[[#This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MONTH(Table1454[[#This Row],[Date]])</f>
        <v>1</v>
      </c>
      <c r="B13" s="25"/>
      <c r="C13" s="26"/>
      <c r="D13" s="26"/>
      <c r="E13" s="27"/>
      <c r="F13" s="27"/>
      <c r="G13" s="27">
        <f>SUM(G12+Table1454[[#This Row],[Income]]-Table1454[[#This Row],[Debits]])</f>
        <v>0</v>
      </c>
      <c r="H13" t="s">
        <v>99</v>
      </c>
      <c r="I13" s="35">
        <f t="shared" si="0"/>
        <v>0</v>
      </c>
      <c r="K13" s="81">
        <f>SUM(F2:F42)</f>
        <v>0</v>
      </c>
      <c r="L13" s="81">
        <f>SUM(Table1454[Savings Balance])</f>
        <v>0</v>
      </c>
      <c r="M13" s="82">
        <f>SUM(1921-1400)</f>
        <v>521</v>
      </c>
    </row>
    <row r="14" spans="1:15" x14ac:dyDescent="0.25">
      <c r="A14" s="24">
        <f>MONTH(Table1454[[#This Row],[Date]])</f>
        <v>1</v>
      </c>
      <c r="B14" s="25"/>
      <c r="C14" s="24"/>
      <c r="D14" s="24"/>
      <c r="E14" s="27"/>
      <c r="F14" s="27"/>
      <c r="G14" s="27">
        <f>SUM(G13+Table1454[[#This Row],[Income]]-Table1454[[#This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MONTH(Table1454[[#This Row],[Date]])</f>
        <v>1</v>
      </c>
      <c r="B15" s="25"/>
      <c r="C15" s="26"/>
      <c r="D15" s="26"/>
      <c r="E15" s="27"/>
      <c r="F15" s="27"/>
      <c r="G15" s="27">
        <f>SUM(G14+Table1454[[#This Row],[Income]]-Table1454[[#This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MONTH(Table1454[[#This Row],[Date]])</f>
        <v>1</v>
      </c>
      <c r="B16" s="25"/>
      <c r="C16" s="26"/>
      <c r="D16" s="26"/>
      <c r="E16" s="27"/>
      <c r="F16" s="27"/>
      <c r="G16" s="27">
        <f>SUM(G15+Table1454[[#This Row],[Income]]-Table1454[[#This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MONTH(Table1454[[#This Row],[Date]])</f>
        <v>1</v>
      </c>
      <c r="B17" s="25"/>
      <c r="C17" s="30"/>
      <c r="D17" s="28"/>
      <c r="E17" s="27"/>
      <c r="F17" s="27"/>
      <c r="G17" s="27">
        <f>SUM(G16+Table1454[[#This Row],[Income]]-Table1454[[#This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MONTH(Table1454[[#This Row],[Date]])</f>
        <v>1</v>
      </c>
      <c r="B18" s="25"/>
      <c r="C18" s="26"/>
      <c r="D18" s="26"/>
      <c r="E18" s="27"/>
      <c r="F18" s="27"/>
      <c r="G18" s="27">
        <f>SUM(G17+Table1454[[#This Row],[Income]]-Table1454[[#This Row],[Debits]])</f>
        <v>0</v>
      </c>
      <c r="I18" s="38">
        <f t="shared" si="0"/>
        <v>0</v>
      </c>
    </row>
    <row r="19" spans="1:13" x14ac:dyDescent="0.25">
      <c r="A19" s="26">
        <f>MONTH(Table1454[[#This Row],[Date]])</f>
        <v>1</v>
      </c>
      <c r="B19" s="25"/>
      <c r="C19" s="28"/>
      <c r="D19" s="28"/>
      <c r="E19" s="27"/>
      <c r="F19" s="27"/>
      <c r="G19" s="27">
        <f>SUM(G18+Table1454[[#This Row],[Income]]-Table1454[[#This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MONTH(Table1454[[#This Row],[Date]])</f>
        <v>1</v>
      </c>
      <c r="B20" s="25"/>
      <c r="C20" s="24"/>
      <c r="D20" s="24"/>
      <c r="E20" s="27"/>
      <c r="F20" s="27"/>
      <c r="G20" s="27">
        <f>SUM(G19+Table1454[[#This Row],[Income]]-Table1454[[#This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MONTH(Table1454[[#This Row],[Date]])</f>
        <v>1</v>
      </c>
      <c r="B21" s="25"/>
      <c r="C21" s="26"/>
      <c r="D21" s="26"/>
      <c r="E21" s="27"/>
      <c r="F21" s="27"/>
      <c r="G21" s="27">
        <f>SUM(G20+Table1454[[#This Row],[Income]]-Table1454[[#This Row],[Debits]])</f>
        <v>0</v>
      </c>
      <c r="I21" s="35">
        <f t="shared" si="0"/>
        <v>0</v>
      </c>
    </row>
    <row r="22" spans="1:13" x14ac:dyDescent="0.25">
      <c r="A22" s="26">
        <f>MONTH(Table1454[[#This Row],[Date]])</f>
        <v>1</v>
      </c>
      <c r="B22" s="25"/>
      <c r="C22" s="31"/>
      <c r="D22" s="26"/>
      <c r="E22" s="27"/>
      <c r="F22" s="27"/>
      <c r="G22" s="27">
        <f>SUM(G21+Table1454[[#This Row],[Income]]-Table1454[[#This Row],[Debits]])</f>
        <v>0</v>
      </c>
      <c r="I22" s="38">
        <f t="shared" si="0"/>
        <v>0</v>
      </c>
    </row>
    <row r="23" spans="1:13" x14ac:dyDescent="0.25">
      <c r="A23" s="26">
        <f>MONTH(Table1454[[#This Row],[Date]])</f>
        <v>1</v>
      </c>
      <c r="B23" s="25"/>
      <c r="C23" s="28"/>
      <c r="D23" s="28"/>
      <c r="E23" s="27"/>
      <c r="F23" s="27"/>
      <c r="G23" s="27">
        <f>SUM(G22+Table1454[[#This Row],[Income]]-Table1454[[#This Row],[Debits]])</f>
        <v>0</v>
      </c>
      <c r="I23" s="35">
        <f t="shared" si="0"/>
        <v>0</v>
      </c>
    </row>
    <row r="24" spans="1:13" x14ac:dyDescent="0.25">
      <c r="A24" s="26">
        <f>MONTH(Table1454[[#This Row],[Date]])</f>
        <v>1</v>
      </c>
      <c r="B24" s="25"/>
      <c r="C24" s="26"/>
      <c r="D24" s="26"/>
      <c r="E24" s="27"/>
      <c r="F24" s="27"/>
      <c r="G24" s="27">
        <f>SUM(G23+Table1454[[#This Row],[Income]]-Table1454[[#This Row],[Debits]])</f>
        <v>0</v>
      </c>
      <c r="I24" s="38">
        <f t="shared" si="0"/>
        <v>0</v>
      </c>
    </row>
    <row r="25" spans="1:13" x14ac:dyDescent="0.25">
      <c r="A25" s="26">
        <f>MONTH(Table1454[[#This Row],[Date]])</f>
        <v>1</v>
      </c>
      <c r="B25" s="25"/>
      <c r="C25" s="26"/>
      <c r="D25" s="26"/>
      <c r="E25" s="27"/>
      <c r="F25" s="27"/>
      <c r="G25" s="27">
        <f>SUM(G24+Table1454[[#This Row],[Income]]-Table1454[[#This Row],[Debits]])</f>
        <v>0</v>
      </c>
      <c r="I25" s="35">
        <f t="shared" si="0"/>
        <v>0</v>
      </c>
      <c r="K25" s="93" t="s">
        <v>139</v>
      </c>
      <c r="L25" s="93"/>
    </row>
    <row r="26" spans="1:13" x14ac:dyDescent="0.25">
      <c r="A26" s="26">
        <f>MONTH(Table1454[[#This Row],[Date]])</f>
        <v>1</v>
      </c>
      <c r="B26" s="25"/>
      <c r="C26" s="26"/>
      <c r="D26" s="26"/>
      <c r="E26" s="27"/>
      <c r="F26" s="27"/>
      <c r="G26" s="27">
        <f>SUM(G25+Table1454[[#This Row],[Income]]-Table1454[[#This Row],[Debits]])</f>
        <v>0</v>
      </c>
      <c r="I26" s="38">
        <f t="shared" si="0"/>
        <v>0</v>
      </c>
    </row>
    <row r="27" spans="1:13" x14ac:dyDescent="0.25">
      <c r="A27" s="26">
        <f>MONTH(Table1454[[#This Row],[Date]])</f>
        <v>1</v>
      </c>
      <c r="B27" s="25"/>
      <c r="C27" s="26"/>
      <c r="D27" s="26"/>
      <c r="E27" s="27"/>
      <c r="F27" s="27"/>
      <c r="G27" s="27">
        <f>SUM(G26+Table1454[[#This Row],[Income]]-Table1454[[#This Row],[Debits]])</f>
        <v>0</v>
      </c>
      <c r="I27" s="35">
        <f t="shared" si="0"/>
        <v>0</v>
      </c>
    </row>
    <row r="28" spans="1:13" x14ac:dyDescent="0.25">
      <c r="A28" s="26">
        <f>MONTH(Table1454[[#This Row],[Date]])</f>
        <v>1</v>
      </c>
      <c r="B28" s="25"/>
      <c r="C28" s="26"/>
      <c r="D28" s="26"/>
      <c r="E28" s="27"/>
      <c r="F28" s="27"/>
      <c r="G28" s="27">
        <f>SUM(G27+Table1454[[#This Row],[Income]]-Table1454[[#This Row],[Debits]])</f>
        <v>0</v>
      </c>
      <c r="I28" s="38">
        <f t="shared" si="0"/>
        <v>0</v>
      </c>
    </row>
    <row r="29" spans="1:13" x14ac:dyDescent="0.25">
      <c r="A29" s="26">
        <f>MONTH(Table1454[[#This Row],[Date]])</f>
        <v>1</v>
      </c>
      <c r="B29" s="25"/>
      <c r="C29" s="28"/>
      <c r="D29" s="28"/>
      <c r="E29" s="27"/>
      <c r="F29" s="27"/>
      <c r="G29" s="27">
        <f>SUM(G28+Table1454[[#This Row],[Income]]-Table1454[[#This Row],[Debits]])</f>
        <v>0</v>
      </c>
      <c r="I29" s="35">
        <f t="shared" si="0"/>
        <v>0</v>
      </c>
    </row>
    <row r="30" spans="1:13" x14ac:dyDescent="0.25">
      <c r="A30" s="26">
        <f>MONTH(Table1454[[#This Row],[Date]])</f>
        <v>1</v>
      </c>
      <c r="B30" s="25"/>
      <c r="C30" s="26"/>
      <c r="D30" s="26"/>
      <c r="E30" s="27"/>
      <c r="F30" s="27"/>
      <c r="G30" s="27">
        <f>SUM(G29+Table1454[[#This Row],[Income]]-Table1454[[#This Row],[Debits]])</f>
        <v>0</v>
      </c>
      <c r="I30" s="38">
        <f t="shared" si="0"/>
        <v>0</v>
      </c>
    </row>
    <row r="31" spans="1:13" x14ac:dyDescent="0.25">
      <c r="A31" s="26">
        <f>MONTH(Table1454[[#This Row],[Date]])</f>
        <v>1</v>
      </c>
      <c r="B31" s="25"/>
      <c r="C31" s="26"/>
      <c r="D31" s="26"/>
      <c r="E31" s="27"/>
      <c r="F31" s="27"/>
      <c r="G31" s="27">
        <f>SUM(G30+Table1454[[#This Row],[Income]]-Table1454[[#This Row],[Debits]])</f>
        <v>0</v>
      </c>
      <c r="I31" s="35">
        <f t="shared" si="0"/>
        <v>0</v>
      </c>
    </row>
    <row r="32" spans="1:13" x14ac:dyDescent="0.25">
      <c r="A32" s="26">
        <f>MONTH(Table1454[[#This Row],[Date]])</f>
        <v>1</v>
      </c>
      <c r="B32" s="25"/>
      <c r="C32" s="24"/>
      <c r="D32" s="24"/>
      <c r="E32" s="27"/>
      <c r="F32" s="27"/>
      <c r="G32" s="27">
        <f>SUM(G31+Table1454[[#This Row],[Income]]-Table1454[[#This Row],[Debits]])</f>
        <v>0</v>
      </c>
      <c r="I32" s="38">
        <f t="shared" si="0"/>
        <v>0</v>
      </c>
    </row>
    <row r="33" spans="1:9" x14ac:dyDescent="0.25">
      <c r="A33" s="26">
        <f>MONTH(Table1454[[#This Row],[Date]])</f>
        <v>1</v>
      </c>
      <c r="B33" s="25"/>
      <c r="C33" s="26"/>
      <c r="D33" s="26"/>
      <c r="E33" s="27"/>
      <c r="F33" s="27"/>
      <c r="G33" s="27">
        <f>SUM(G32+Table1454[[#This Row],[Income]]-Table1454[[#This Row],[Debits]])</f>
        <v>0</v>
      </c>
      <c r="I33" s="35">
        <f t="shared" si="0"/>
        <v>0</v>
      </c>
    </row>
    <row r="34" spans="1:9" x14ac:dyDescent="0.25">
      <c r="A34" s="26">
        <f>MONTH(Table1454[[#This Row],[Date]])</f>
        <v>1</v>
      </c>
      <c r="B34" s="25"/>
      <c r="C34" s="26"/>
      <c r="D34" s="26"/>
      <c r="E34" s="27"/>
      <c r="F34" s="27"/>
      <c r="G34" s="27">
        <f>SUM(G33+Table1454[[#This Row],[Income]]-Table1454[[#This Row],[Debits]])</f>
        <v>0</v>
      </c>
      <c r="I34" s="38">
        <f t="shared" si="0"/>
        <v>0</v>
      </c>
    </row>
    <row r="35" spans="1:9" x14ac:dyDescent="0.25">
      <c r="A35" s="26">
        <f>MONTH(Table1454[[#This Row],[Date]])</f>
        <v>1</v>
      </c>
      <c r="B35" s="25"/>
      <c r="C35" s="28"/>
      <c r="D35" s="28"/>
      <c r="E35" s="27"/>
      <c r="F35" s="27"/>
      <c r="G35" s="27">
        <f>SUM(G34+Table1454[[#This Row],[Income]]-Table1454[[#This Row],[Debits]])</f>
        <v>0</v>
      </c>
      <c r="I35" s="35">
        <f t="shared" si="0"/>
        <v>0</v>
      </c>
    </row>
    <row r="36" spans="1:9" x14ac:dyDescent="0.25">
      <c r="A36" s="26">
        <f>MONTH(Table1454[[#This Row],[Date]])</f>
        <v>1</v>
      </c>
      <c r="B36" s="25"/>
      <c r="C36" s="32"/>
      <c r="D36" s="26"/>
      <c r="E36" s="27"/>
      <c r="F36" s="27"/>
      <c r="G36" s="27">
        <f>SUM(G35+Table1454[[#This Row],[Income]]-Table1454[[#This Row],[Debits]])</f>
        <v>0</v>
      </c>
      <c r="I36" s="38">
        <f t="shared" si="0"/>
        <v>0</v>
      </c>
    </row>
    <row r="37" spans="1:9" x14ac:dyDescent="0.25">
      <c r="A37" s="26">
        <f>MONTH(Table1454[[#This Row],[Date]])</f>
        <v>1</v>
      </c>
      <c r="B37" s="25"/>
      <c r="C37" s="26"/>
      <c r="D37" s="26"/>
      <c r="E37" s="27"/>
      <c r="F37" s="27"/>
      <c r="G37" s="27">
        <f>SUM(G36+Table1454[[#This Row],[Income]]-Table1454[[#This Row],[Debits]])</f>
        <v>0</v>
      </c>
      <c r="I37" s="35">
        <f t="shared" si="0"/>
        <v>0</v>
      </c>
    </row>
    <row r="38" spans="1:9" x14ac:dyDescent="0.25">
      <c r="A38" s="26">
        <f>MONTH(Table1454[[#This Row],[Date]])</f>
        <v>1</v>
      </c>
      <c r="B38" s="25"/>
      <c r="C38" s="26"/>
      <c r="D38" s="26"/>
      <c r="E38" s="27"/>
      <c r="F38" s="27"/>
      <c r="G38" s="27">
        <f>SUM(G37+Table1454[[#This Row],[Income]]-Table1454[[#This Row],[Debits]])</f>
        <v>0</v>
      </c>
      <c r="I38" s="38">
        <f t="shared" si="0"/>
        <v>0</v>
      </c>
    </row>
    <row r="39" spans="1:9" x14ac:dyDescent="0.25">
      <c r="A39" s="26">
        <f>MONTH(Table1454[[#This Row],[Date]])</f>
        <v>1</v>
      </c>
      <c r="B39" s="25"/>
      <c r="C39" s="28"/>
      <c r="D39" s="28"/>
      <c r="E39" s="27"/>
      <c r="F39" s="27"/>
      <c r="G39" s="27">
        <f>SUM(G38+Table1454[[#This Row],[Income]]-Table1454[[#This Row],[Debits]])</f>
        <v>0</v>
      </c>
      <c r="I39" s="35">
        <f t="shared" si="0"/>
        <v>0</v>
      </c>
    </row>
    <row r="40" spans="1:9" x14ac:dyDescent="0.25">
      <c r="A40" s="26">
        <f>MONTH(Table1454[[#This Row],[Date]])</f>
        <v>1</v>
      </c>
      <c r="B40" s="25"/>
      <c r="C40" s="24"/>
      <c r="D40" s="24"/>
      <c r="E40" s="27"/>
      <c r="F40" s="27"/>
      <c r="G40" s="27">
        <f>SUM(G39+Table1454[[#This Row],[Income]]-Table1454[[#This Row],[Debits]])</f>
        <v>0</v>
      </c>
      <c r="I40" s="38">
        <f t="shared" si="0"/>
        <v>0</v>
      </c>
    </row>
    <row r="41" spans="1:9" x14ac:dyDescent="0.25">
      <c r="A41" s="26">
        <f>MONTH(Table1454[[#This Row],[Date]])</f>
        <v>1</v>
      </c>
      <c r="B41" s="25"/>
      <c r="C41" s="26"/>
      <c r="D41" s="26"/>
      <c r="E41" s="27"/>
      <c r="F41" s="27"/>
      <c r="G41" s="27">
        <f>SUM(G40+Table1454[[#This Row],[Income]]-Table1454[[#This Row],[Debits]])</f>
        <v>0</v>
      </c>
      <c r="I41" s="35">
        <f t="shared" si="0"/>
        <v>0</v>
      </c>
    </row>
    <row r="42" spans="1:9" x14ac:dyDescent="0.25">
      <c r="A42" s="26">
        <f>MONTH(Table1454[[#This Row],[Date]])</f>
        <v>1</v>
      </c>
      <c r="B42" s="25"/>
      <c r="C42" s="24"/>
      <c r="D42" s="24"/>
      <c r="E42" s="27"/>
      <c r="F42" s="27"/>
      <c r="G42" s="27">
        <f>SUM(G41+Table1454[[#This Row],[Income]]-Table1454[[#This Row],[Debits]])</f>
        <v>0</v>
      </c>
      <c r="I42" s="38">
        <f t="shared" si="0"/>
        <v>0</v>
      </c>
    </row>
    <row r="43" spans="1:9" x14ac:dyDescent="0.25">
      <c r="A43" s="26">
        <f>MONTH(Table1454[[#This Row],[Date]])</f>
        <v>1</v>
      </c>
      <c r="B43" s="25"/>
      <c r="C43" s="26"/>
      <c r="D43" s="26"/>
      <c r="E43" s="27"/>
      <c r="F43" s="27"/>
      <c r="G43" s="27">
        <f>SUM(G42+Table1454[[#This Row],[Income]]-Table1454[[#This Row],[Debits]])</f>
        <v>0</v>
      </c>
      <c r="I43" s="35">
        <f t="shared" si="0"/>
        <v>0</v>
      </c>
    </row>
    <row r="44" spans="1:9" x14ac:dyDescent="0.25">
      <c r="A44" s="26">
        <f>MONTH(Table1454[[#This Row],[Date]])</f>
        <v>1</v>
      </c>
      <c r="B44" s="25"/>
      <c r="C44" s="26"/>
      <c r="D44" s="26"/>
      <c r="E44" s="27"/>
      <c r="F44" s="27"/>
      <c r="G44" s="27">
        <f>SUM(G43+Table1454[[#This Row],[Income]]-Table1454[[#This Row],[Debits]])</f>
        <v>0</v>
      </c>
      <c r="I44" s="38">
        <f t="shared" si="0"/>
        <v>0</v>
      </c>
    </row>
    <row r="45" spans="1:9" x14ac:dyDescent="0.25">
      <c r="A45" s="26">
        <f>MONTH(Table1454[[#This Row],[Date]])</f>
        <v>1</v>
      </c>
      <c r="B45" s="25"/>
      <c r="C45" s="26"/>
      <c r="D45" s="26"/>
      <c r="E45" s="27"/>
      <c r="F45" s="27"/>
      <c r="G45" s="27">
        <f>SUM(G44+Table1454[[#This Row],[Income]]-Table1454[[#This Row],[Debits]])</f>
        <v>0</v>
      </c>
      <c r="I45" s="35">
        <f t="shared" si="0"/>
        <v>0</v>
      </c>
    </row>
    <row r="46" spans="1:9" x14ac:dyDescent="0.25">
      <c r="A46" s="26">
        <f>MONTH(Table1454[[#This Row],[Date]])</f>
        <v>1</v>
      </c>
      <c r="B46" s="25"/>
      <c r="C46" s="26"/>
      <c r="D46" s="26"/>
      <c r="E46" s="27"/>
      <c r="F46" s="27"/>
      <c r="G46" s="27">
        <f>SUM(G45+Table1454[[#This Row],[Income]]-Table1454[[#This Row],[Debits]])</f>
        <v>0</v>
      </c>
      <c r="I46" s="38">
        <f t="shared" si="0"/>
        <v>0</v>
      </c>
    </row>
    <row r="47" spans="1:9" x14ac:dyDescent="0.25">
      <c r="A47" s="26">
        <f>MONTH(Table1454[[#This Row],[Date]])</f>
        <v>1</v>
      </c>
      <c r="B47" s="25"/>
      <c r="C47" s="26"/>
      <c r="D47" s="26"/>
      <c r="E47" s="27"/>
      <c r="F47" s="27"/>
      <c r="G47" s="27">
        <f>SUM(G46+Table1454[[#This Row],[Income]]-Table1454[[#This Row],[Debits]])</f>
        <v>0</v>
      </c>
      <c r="I47" s="35">
        <f t="shared" si="0"/>
        <v>0</v>
      </c>
    </row>
    <row r="48" spans="1:9" x14ac:dyDescent="0.25">
      <c r="A48" s="26">
        <f>MONTH(Table1454[[#This Row],[Date]])</f>
        <v>1</v>
      </c>
      <c r="B48" s="25"/>
      <c r="C48" s="26"/>
      <c r="D48" s="26"/>
      <c r="E48" s="27"/>
      <c r="F48" s="27"/>
      <c r="G48" s="27">
        <f>SUM(G47+Table1454[[#This Row],[Income]]-Table1454[[#This Row],[Debits]])</f>
        <v>0</v>
      </c>
      <c r="I48" s="38">
        <f t="shared" si="0"/>
        <v>0</v>
      </c>
    </row>
    <row r="49" spans="1:9" ht="15.75" thickBot="1" x14ac:dyDescent="0.3">
      <c r="A49" s="26">
        <f>MONTH(Table1454[[#This Row],[Date]])</f>
        <v>1</v>
      </c>
      <c r="B49" s="25"/>
      <c r="C49" s="26"/>
      <c r="D49" s="26"/>
      <c r="E49" s="27"/>
      <c r="F49" s="27"/>
      <c r="G49" s="27">
        <f>SUM(G48+Table1454[[#This Row],[Income]]-Table1454[[#This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7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{2FC341C9-2106-4868-AADA-C46D8E4FFA83}</x14:id>
        </ext>
      </extLst>
    </cfRule>
  </conditionalFormatting>
  <conditionalFormatting sqref="L6">
    <cfRule type="dataBar" priority="6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{C456988F-F1C3-44D9-AADC-92B941E2D542}</x14:id>
        </ext>
      </extLst>
    </cfRule>
  </conditionalFormatting>
  <conditionalFormatting sqref="L7">
    <cfRule type="dataBar" priority="5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{28AE51B3-A97C-4681-926B-17A832D58121}</x14:id>
        </ext>
      </extLst>
    </cfRule>
  </conditionalFormatting>
  <conditionalFormatting sqref="L8">
    <cfRule type="dataBar" priority="4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{2FFD3477-624C-481F-BEAE-E611060F8EE3}</x14:id>
        </ext>
      </extLst>
    </cfRule>
  </conditionalFormatting>
  <conditionalFormatting sqref="L9">
    <cfRule type="dataBar" priority="3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{5CB474DA-3D41-448A-8744-633CAF9EC0E7}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{9710715F-3C70-47FE-95B7-732AFF82C159}</x14:id>
        </ext>
      </extLst>
    </cfRule>
  </conditionalFormatting>
  <dataValidations count="1">
    <dataValidation type="list" allowBlank="1" showInputMessage="1" showErrorMessage="1" sqref="D1:D1048576" xr:uid="{00000000-0002-0000-0300-00000000000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341C9-2106-4868-AADA-C46D8E4FFA8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456988F-F1C3-44D9-AADC-92B941E2D54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28AE51B3-A97C-4681-926B-17A832D5812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FFD3477-624C-481F-BEAE-E611060F8EE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CB474DA-3D41-448A-8744-633CAF9EC0E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9710715F-3C70-47FE-95B7-732AFF82C1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3FF-1D16-4D60-A1FC-7DC763C82DCE}">
  <sheetPr>
    <tabColor rgb="FF7030A0"/>
  </sheetPr>
  <dimension ref="A1:K25"/>
  <sheetViews>
    <sheetView workbookViewId="0">
      <selection activeCell="G13" sqref="G13"/>
    </sheetView>
  </sheetViews>
  <sheetFormatPr defaultRowHeight="15" x14ac:dyDescent="0.25"/>
  <cols>
    <col min="1" max="1" width="21.85546875" customWidth="1"/>
    <col min="2" max="2" width="13.28515625" style="87" bestFit="1" customWidth="1"/>
    <col min="3" max="3" width="13.5703125" customWidth="1"/>
    <col min="4" max="4" width="12" customWidth="1"/>
    <col min="5" max="5" width="23" style="85" customWidth="1"/>
    <col min="6" max="6" width="16.85546875" style="85" customWidth="1"/>
    <col min="7" max="7" width="15.140625" style="85" customWidth="1"/>
    <col min="8" max="8" width="17" style="92" customWidth="1"/>
    <col min="9" max="9" width="19.5703125" style="87" customWidth="1"/>
    <col min="10" max="10" width="20.42578125" style="85" customWidth="1"/>
    <col min="11" max="11" width="14.85546875" customWidth="1"/>
  </cols>
  <sheetData>
    <row r="1" spans="1:11" ht="36" x14ac:dyDescent="0.55000000000000004">
      <c r="A1" s="83" t="s">
        <v>295</v>
      </c>
      <c r="B1" s="86">
        <v>12000</v>
      </c>
      <c r="D1" s="5"/>
      <c r="E1" s="94">
        <v>2023</v>
      </c>
      <c r="F1" s="94"/>
      <c r="G1" s="94"/>
      <c r="H1" s="94"/>
      <c r="I1" s="94"/>
      <c r="J1" s="94"/>
      <c r="K1" s="94"/>
    </row>
    <row r="2" spans="1:11" ht="31.5" x14ac:dyDescent="0.25">
      <c r="D2" s="5"/>
      <c r="E2" s="102" t="s">
        <v>305</v>
      </c>
      <c r="F2" s="103" t="s">
        <v>302</v>
      </c>
      <c r="G2" s="103" t="s">
        <v>333</v>
      </c>
      <c r="H2" s="103" t="s">
        <v>306</v>
      </c>
      <c r="I2" s="104" t="s">
        <v>330</v>
      </c>
      <c r="J2" s="104" t="s">
        <v>332</v>
      </c>
      <c r="K2" s="104" t="s">
        <v>331</v>
      </c>
    </row>
    <row r="3" spans="1:11" x14ac:dyDescent="0.25">
      <c r="A3" s="84" t="s">
        <v>296</v>
      </c>
      <c r="D3" s="5"/>
      <c r="E3" s="90" t="s">
        <v>301</v>
      </c>
      <c r="F3" s="91">
        <v>14155</v>
      </c>
      <c r="H3" s="91"/>
      <c r="I3" s="92"/>
      <c r="J3" s="100">
        <f>SUM(F3+G3-H3)</f>
        <v>14155</v>
      </c>
      <c r="K3" s="85"/>
    </row>
    <row r="4" spans="1:11" x14ac:dyDescent="0.25">
      <c r="A4" t="s">
        <v>298</v>
      </c>
      <c r="B4" s="87">
        <v>1500</v>
      </c>
      <c r="D4" s="5"/>
      <c r="E4" s="90" t="s">
        <v>303</v>
      </c>
      <c r="F4" s="91">
        <v>4062</v>
      </c>
      <c r="G4" s="85">
        <v>1700</v>
      </c>
      <c r="H4" s="91">
        <v>2000</v>
      </c>
      <c r="I4" s="101">
        <f>SUM(H4+H5-K4)</f>
        <v>0</v>
      </c>
      <c r="J4" s="100">
        <f>SUM(F4+G4-H4)</f>
        <v>3762</v>
      </c>
      <c r="K4" s="98">
        <v>8000</v>
      </c>
    </row>
    <row r="5" spans="1:11" x14ac:dyDescent="0.25">
      <c r="A5" t="s">
        <v>307</v>
      </c>
      <c r="B5" s="87">
        <v>500</v>
      </c>
      <c r="D5" s="5"/>
      <c r="E5" s="90" t="s">
        <v>304</v>
      </c>
      <c r="F5" s="91">
        <v>5986</v>
      </c>
      <c r="G5" s="85">
        <v>1000</v>
      </c>
      <c r="H5" s="91">
        <v>6000</v>
      </c>
      <c r="I5" s="101"/>
      <c r="J5" s="100">
        <f t="shared" ref="J5:J13" si="0">SUM(F5+G5-H5)</f>
        <v>986</v>
      </c>
      <c r="K5" s="98"/>
    </row>
    <row r="6" spans="1:11" x14ac:dyDescent="0.25">
      <c r="A6" t="s">
        <v>299</v>
      </c>
      <c r="B6" s="87">
        <v>3000</v>
      </c>
      <c r="D6" s="5"/>
      <c r="E6" s="91" t="s">
        <v>315</v>
      </c>
      <c r="H6" s="85"/>
      <c r="I6" s="101">
        <f>SUM(H6+H7-K6)</f>
        <v>-8000</v>
      </c>
      <c r="J6" s="100">
        <f t="shared" si="0"/>
        <v>0</v>
      </c>
      <c r="K6" s="99">
        <v>8000</v>
      </c>
    </row>
    <row r="7" spans="1:11" x14ac:dyDescent="0.25">
      <c r="A7" t="s">
        <v>297</v>
      </c>
      <c r="B7" s="87">
        <v>500</v>
      </c>
      <c r="D7" s="5"/>
      <c r="E7" s="91" t="s">
        <v>316</v>
      </c>
      <c r="H7" s="85"/>
      <c r="I7" s="101"/>
      <c r="J7" s="100">
        <f t="shared" si="0"/>
        <v>0</v>
      </c>
      <c r="K7" s="99"/>
    </row>
    <row r="8" spans="1:11" x14ac:dyDescent="0.25">
      <c r="A8" t="s">
        <v>294</v>
      </c>
      <c r="B8" s="87">
        <v>2500</v>
      </c>
      <c r="D8" s="5"/>
      <c r="H8" s="85"/>
      <c r="I8" s="92">
        <v>16000</v>
      </c>
      <c r="J8" s="100"/>
      <c r="K8" s="85"/>
    </row>
    <row r="9" spans="1:11" x14ac:dyDescent="0.25">
      <c r="A9" s="13" t="s">
        <v>300</v>
      </c>
      <c r="B9" s="88">
        <f>SUM(B4:B8)</f>
        <v>8000</v>
      </c>
      <c r="D9" s="5"/>
      <c r="J9" s="100"/>
    </row>
    <row r="10" spans="1:11" x14ac:dyDescent="0.25">
      <c r="D10" s="5"/>
      <c r="J10" s="100"/>
    </row>
    <row r="11" spans="1:11" x14ac:dyDescent="0.25">
      <c r="D11" s="5"/>
      <c r="J11" s="100"/>
    </row>
    <row r="12" spans="1:11" x14ac:dyDescent="0.25">
      <c r="A12" t="s">
        <v>309</v>
      </c>
      <c r="B12" s="87">
        <v>5000</v>
      </c>
      <c r="D12" s="5"/>
      <c r="J12" s="100"/>
    </row>
    <row r="13" spans="1:11" x14ac:dyDescent="0.25">
      <c r="A13" t="s">
        <v>310</v>
      </c>
      <c r="B13" s="87">
        <v>1000</v>
      </c>
      <c r="C13" t="s">
        <v>314</v>
      </c>
      <c r="D13" s="89"/>
      <c r="J13" s="100"/>
    </row>
    <row r="14" spans="1:11" x14ac:dyDescent="0.25">
      <c r="A14" t="s">
        <v>311</v>
      </c>
      <c r="B14" s="87">
        <v>1500</v>
      </c>
      <c r="C14" t="s">
        <v>314</v>
      </c>
      <c r="D14" s="89"/>
    </row>
    <row r="15" spans="1:11" x14ac:dyDescent="0.25">
      <c r="A15" s="95" t="s">
        <v>312</v>
      </c>
      <c r="B15" s="96">
        <v>500</v>
      </c>
      <c r="C15" s="95" t="s">
        <v>314</v>
      </c>
      <c r="D15" s="89"/>
    </row>
    <row r="16" spans="1:11" x14ac:dyDescent="0.25">
      <c r="A16" t="s">
        <v>313</v>
      </c>
      <c r="B16" s="87">
        <v>500</v>
      </c>
      <c r="C16" t="s">
        <v>314</v>
      </c>
      <c r="D16" s="89"/>
    </row>
    <row r="17" spans="1:4" x14ac:dyDescent="0.25">
      <c r="A17" t="s">
        <v>308</v>
      </c>
      <c r="B17" s="87">
        <f>SUM(B12:B16)</f>
        <v>8500</v>
      </c>
      <c r="D17" s="5"/>
    </row>
    <row r="18" spans="1:4" x14ac:dyDescent="0.25">
      <c r="D18" s="5"/>
    </row>
    <row r="19" spans="1:4" x14ac:dyDescent="0.25">
      <c r="D19" s="5"/>
    </row>
    <row r="20" spans="1:4" x14ac:dyDescent="0.25">
      <c r="D20" s="5"/>
    </row>
    <row r="21" spans="1:4" x14ac:dyDescent="0.25">
      <c r="D21" s="5"/>
    </row>
    <row r="22" spans="1:4" x14ac:dyDescent="0.25">
      <c r="D22" s="5"/>
    </row>
    <row r="23" spans="1:4" x14ac:dyDescent="0.25">
      <c r="D23" s="5"/>
    </row>
    <row r="24" spans="1:4" x14ac:dyDescent="0.25">
      <c r="D24" s="5"/>
    </row>
    <row r="25" spans="1:4" x14ac:dyDescent="0.25">
      <c r="A25" s="5"/>
      <c r="B25" s="89"/>
      <c r="C25" s="89"/>
      <c r="D25" s="5"/>
    </row>
  </sheetData>
  <mergeCells count="5">
    <mergeCell ref="I4:I5"/>
    <mergeCell ref="I6:I7"/>
    <mergeCell ref="E1:K1"/>
    <mergeCell ref="K4:K5"/>
    <mergeCell ref="K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New Template</vt:lpstr>
      <vt:lpstr>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2023-11-29T13:13:05Z</dcterms:modified>
</cp:coreProperties>
</file>