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B4F86D19-2E1B-4CE2-A686-ED8FF310E32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OTA" sheetId="17" r:id="rId1"/>
    <sheet name="QUOTA BASED" sheetId="23" r:id="rId2"/>
    <sheet name="January" sheetId="19" r:id="rId3"/>
    <sheet name="February New" sheetId="28" r:id="rId4"/>
    <sheet name="new tempalte" sheetId="29" r:id="rId5"/>
    <sheet name="TEMPLATE" sheetId="24" r:id="rId6"/>
    <sheet name="Practice" sheetId="2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8" l="1"/>
  <c r="X13" i="28"/>
  <c r="X10" i="28"/>
  <c r="X7" i="28"/>
  <c r="X4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K9" i="28"/>
  <c r="H32" i="28" s="1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I33" i="29"/>
  <c r="H36" i="29" s="1"/>
  <c r="A33" i="29"/>
  <c r="A32" i="29"/>
  <c r="A31" i="29"/>
  <c r="A30" i="29"/>
  <c r="A29" i="29"/>
  <c r="J28" i="29"/>
  <c r="I28" i="29"/>
  <c r="H28" i="29"/>
  <c r="H32" i="29" s="1"/>
  <c r="A28" i="29"/>
  <c r="A27" i="29"/>
  <c r="S26" i="29"/>
  <c r="A26" i="29"/>
  <c r="S25" i="29"/>
  <c r="A25" i="29"/>
  <c r="S24" i="29"/>
  <c r="A24" i="29"/>
  <c r="S23" i="29"/>
  <c r="A23" i="29"/>
  <c r="S22" i="29"/>
  <c r="A22" i="29"/>
  <c r="S21" i="29"/>
  <c r="A21" i="29"/>
  <c r="S20" i="29"/>
  <c r="A20" i="29"/>
  <c r="S19" i="29"/>
  <c r="A19" i="29"/>
  <c r="S18" i="29"/>
  <c r="A18" i="29"/>
  <c r="S17" i="29"/>
  <c r="A17" i="29"/>
  <c r="S16" i="29"/>
  <c r="A16" i="29"/>
  <c r="S15" i="29"/>
  <c r="A15" i="29"/>
  <c r="S14" i="29"/>
  <c r="A14" i="29"/>
  <c r="S13" i="29"/>
  <c r="A13" i="29"/>
  <c r="S12" i="29"/>
  <c r="A12" i="29"/>
  <c r="S11" i="29"/>
  <c r="A11" i="29"/>
  <c r="S10" i="29"/>
  <c r="A10" i="29"/>
  <c r="S9" i="29"/>
  <c r="K9" i="29"/>
  <c r="H33" i="29" s="1"/>
  <c r="A9" i="29"/>
  <c r="S8" i="29"/>
  <c r="A8" i="29"/>
  <c r="S7" i="29"/>
  <c r="H15" i="29" s="1"/>
  <c r="A7" i="29"/>
  <c r="J8" i="29" s="1"/>
  <c r="S6" i="29"/>
  <c r="A6" i="29"/>
  <c r="S5" i="29"/>
  <c r="I5" i="29"/>
  <c r="A5" i="29"/>
  <c r="S4" i="29"/>
  <c r="H16" i="29" s="1"/>
  <c r="J4" i="29"/>
  <c r="A4" i="29"/>
  <c r="J3" i="29"/>
  <c r="A3" i="29"/>
  <c r="I8" i="29" s="1"/>
  <c r="H8" i="29" s="1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A3" i="28"/>
  <c r="J27" i="28"/>
  <c r="I27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9" i="26"/>
  <c r="Y10" i="28" l="1"/>
  <c r="Y13" i="28"/>
  <c r="Y7" i="28"/>
  <c r="Y4" i="28"/>
  <c r="I21" i="28"/>
  <c r="H22" i="28"/>
  <c r="H16" i="28"/>
  <c r="H14" i="28"/>
  <c r="H15" i="28"/>
  <c r="H13" i="28"/>
  <c r="J21" i="28"/>
  <c r="J3" i="28"/>
  <c r="I3" i="28"/>
  <c r="J5" i="29"/>
  <c r="J9" i="29" s="1"/>
  <c r="I6" i="29"/>
  <c r="H14" i="29"/>
  <c r="H18" i="29" s="1"/>
  <c r="H29" i="29"/>
  <c r="I30" i="29"/>
  <c r="I29" i="29" s="1"/>
  <c r="J6" i="29"/>
  <c r="I7" i="29"/>
  <c r="H13" i="29"/>
  <c r="H17" i="29"/>
  <c r="J30" i="29"/>
  <c r="J29" i="29" s="1"/>
  <c r="I3" i="29"/>
  <c r="I4" i="29"/>
  <c r="H4" i="29" s="1"/>
  <c r="J7" i="29"/>
  <c r="I4" i="28"/>
  <c r="I29" i="28"/>
  <c r="I28" i="28" s="1"/>
  <c r="J29" i="28"/>
  <c r="J28" i="28" s="1"/>
  <c r="H27" i="28"/>
  <c r="J8" i="28"/>
  <c r="J6" i="28"/>
  <c r="I6" i="28"/>
  <c r="J5" i="28"/>
  <c r="I7" i="28"/>
  <c r="I8" i="28"/>
  <c r="H8" i="28" s="1"/>
  <c r="J7" i="28"/>
  <c r="I5" i="28"/>
  <c r="J4" i="28"/>
  <c r="K5" i="17"/>
  <c r="M1" i="23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H21" i="28" l="1"/>
  <c r="H23" i="28" s="1"/>
  <c r="H3" i="28"/>
  <c r="H4" i="28"/>
  <c r="H6" i="29"/>
  <c r="H5" i="29"/>
  <c r="I9" i="29"/>
  <c r="H3" i="29"/>
  <c r="H7" i="29"/>
  <c r="H17" i="28"/>
  <c r="H31" i="28"/>
  <c r="H28" i="28"/>
  <c r="H6" i="28"/>
  <c r="J9" i="28"/>
  <c r="I9" i="28"/>
  <c r="H5" i="28"/>
  <c r="H7" i="28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L8" i="24" l="1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  <c r="H35" i="28"/>
</calcChain>
</file>

<file path=xl/sharedStrings.xml><?xml version="1.0" encoding="utf-8"?>
<sst xmlns="http://schemas.openxmlformats.org/spreadsheetml/2006/main" count="680" uniqueCount="282">
  <si>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</si>
  <si>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</si>
  <si>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</si>
  <si>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</si>
  <si>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</si>
  <si>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</si>
  <si>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</si>
  <si>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</si>
  <si>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</si>
  <si>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</si>
  <si>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</si>
  <si>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</si>
  <si>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</si>
  <si>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</si>
  <si>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</si>
  <si>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</si>
  <si>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</si>
  <si>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</si>
  <si>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</si>
  <si>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</si>
  <si>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</si>
  <si>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</si>
  <si>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</si>
  <si>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</si>
  <si>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</si>
  <si>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</si>
  <si>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</si>
  <si>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</si>
  <si>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</si>
  <si>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</si>
  <si>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</si>
  <si>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</si>
  <si>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</si>
  <si>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</si>
  <si>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</si>
  <si>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</si>
  <si>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</si>
  <si>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</si>
  <si>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</si>
  <si>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</si>
  <si>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</si>
  <si>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</si>
  <si>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</si>
  <si>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</si>
  <si>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</si>
  <si>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</si>
  <si>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</si>
  <si>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</si>
  <si>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</si>
  <si>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</si>
  <si>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</si>
  <si>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</si>
  <si>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</si>
  <si>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</si>
  <si>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</si>
  <si>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</si>
  <si>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</si>
  <si>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</si>
  <si>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</si>
  <si>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</si>
  <si>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</si>
  <si>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</si>
  <si>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</si>
  <si>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</si>
  <si>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</si>
  <si>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</si>
  <si>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</si>
  <si>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</si>
  <si>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</si>
  <si>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</si>
  <si>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</si>
  <si>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</si>
  <si>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</si>
  <si>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</si>
  <si>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</si>
  <si>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</si>
  <si>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</si>
  <si>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</si>
  <si>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</si>
  <si>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</si>
  <si>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</si>
  <si>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</si>
  <si>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</si>
  <si>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</si>
  <si>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</si>
  <si>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</si>
  <si>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</si>
  <si>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</si>
  <si>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</si>
  <si>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</si>
  <si>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</si>
  <si>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</si>
  <si>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</si>
  <si>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</si>
  <si>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</si>
  <si>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</si>
  <si>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</si>
  <si>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</si>
  <si>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</si>
  <si>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</si>
  <si>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</si>
  <si>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</si>
  <si>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</si>
  <si>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</si>
  <si>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</si>
  <si>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</si>
  <si>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</si>
  <si>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</si>
  <si>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</si>
  <si>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</si>
  <si>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</si>
  <si>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</si>
  <si>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</si>
  <si>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</si>
  <si>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</si>
  <si>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</si>
  <si>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</si>
  <si>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</si>
  <si>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</si>
  <si>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</si>
  <si>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</si>
  <si>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</si>
  <si>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</si>
  <si>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</si>
  <si>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</si>
  <si>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</si>
  <si>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</si>
  <si>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</si>
  <si>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</si>
  <si>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</si>
  <si>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</si>
  <si>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</si>
  <si>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</si>
  <si>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</si>
  <si>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</si>
  <si>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</si>
  <si>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</si>
  <si>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</si>
  <si>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</si>
  <si>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</si>
  <si>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</si>
  <si>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</si>
  <si>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</si>
  <si>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</si>
  <si>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</si>
  <si>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</si>
  <si>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</si>
  <si>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</si>
  <si>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</si>
  <si>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</si>
  <si>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</si>
  <si>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hatdog</t>
  </si>
  <si>
    <t>foodpanda</t>
  </si>
  <si>
    <t>LAPTOP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</si>
  <si>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</si>
  <si>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</si>
  <si>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</si>
  <si>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</si>
  <si>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</si>
  <si>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</si>
  <si>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</si>
  <si>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</si>
  <si>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</si>
  <si>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</si>
  <si>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</si>
  <si>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</si>
  <si>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</si>
  <si>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</si>
  <si>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</si>
  <si>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</si>
  <si>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</si>
  <si>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</si>
  <si>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</si>
  <si>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</si>
  <si>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</si>
  <si>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</si>
  <si>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</si>
  <si>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</si>
  <si>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</si>
  <si>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</si>
  <si>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</si>
  <si>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</si>
  <si>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</si>
  <si>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</si>
  <si>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</si>
  <si>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</si>
  <si>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</si>
  <si>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</si>
  <si>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</si>
  <si>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10000 / 18000</t>
  </si>
  <si>
    <t>OVERALL EXPENSE OF LIFE</t>
  </si>
  <si>
    <t>2ND CUT OFF</t>
  </si>
  <si>
    <t>debit category</t>
  </si>
  <si>
    <t>total</t>
  </si>
  <si>
    <t>Debit Expected</t>
  </si>
  <si>
    <t>expected</t>
  </si>
  <si>
    <t>business savings</t>
  </si>
  <si>
    <t>date</t>
  </si>
  <si>
    <t>liabilities</t>
  </si>
  <si>
    <t>GRAND LIMIT</t>
  </si>
  <si>
    <t xml:space="preserve">CREDIT </t>
  </si>
  <si>
    <t>DESCRIPTION</t>
  </si>
  <si>
    <t>Entertainment</t>
  </si>
  <si>
    <t>GRAND TOTAL</t>
  </si>
  <si>
    <t>cash</t>
  </si>
  <si>
    <t>credit</t>
  </si>
  <si>
    <t>Family</t>
  </si>
  <si>
    <t>Tax/Benefits</t>
  </si>
  <si>
    <t>Needs/Food</t>
  </si>
  <si>
    <t>LIMIT</t>
  </si>
  <si>
    <t>FIXED CYCLE</t>
  </si>
  <si>
    <t>BALANCE CASH</t>
  </si>
  <si>
    <t>EXCESS CASH:</t>
  </si>
  <si>
    <t>AVAILABLE</t>
  </si>
  <si>
    <t>CREDIT DEBIT</t>
  </si>
  <si>
    <t>CASH DEBIT</t>
  </si>
  <si>
    <t xml:space="preserve">&lt;-MONTH </t>
  </si>
  <si>
    <t>QUOTA</t>
  </si>
  <si>
    <t>CATEGORY</t>
  </si>
  <si>
    <t>Salary</t>
  </si>
  <si>
    <t>Others</t>
  </si>
  <si>
    <t>date2</t>
  </si>
  <si>
    <t>Business Savings</t>
  </si>
  <si>
    <t>QUOTA CATEGORY</t>
  </si>
  <si>
    <t>spoon n mang juan</t>
  </si>
  <si>
    <t>Samgyup</t>
  </si>
  <si>
    <t>Debt-in</t>
  </si>
  <si>
    <t>Debt-out</t>
  </si>
  <si>
    <t>Sm Ate</t>
  </si>
  <si>
    <t>Alak &amp; pulutan</t>
  </si>
  <si>
    <t>soft drinks</t>
  </si>
  <si>
    <t>water</t>
  </si>
  <si>
    <t>bball lose</t>
  </si>
  <si>
    <t xml:space="preserve">load </t>
  </si>
  <si>
    <t>motor 2460</t>
  </si>
  <si>
    <t>laptop 7200</t>
  </si>
  <si>
    <t>mng juan</t>
  </si>
  <si>
    <t>ice cream kfc</t>
  </si>
  <si>
    <t>inom</t>
  </si>
  <si>
    <t>MONEY DEBIT</t>
  </si>
  <si>
    <t>Hannah utang</t>
  </si>
  <si>
    <t>sugal</t>
  </si>
  <si>
    <t>bball gastos</t>
  </si>
  <si>
    <t>motor park</t>
  </si>
  <si>
    <t>balaclava</t>
  </si>
  <si>
    <t>shopee cord</t>
  </si>
  <si>
    <t>kofi + hiro</t>
  </si>
  <si>
    <t>mentos</t>
  </si>
  <si>
    <t>tax salary</t>
  </si>
  <si>
    <t>flower valentines</t>
  </si>
  <si>
    <t>To Pay</t>
  </si>
  <si>
    <t>payment</t>
  </si>
  <si>
    <t xml:space="preserve">motor </t>
  </si>
  <si>
    <t>laptop</t>
  </si>
  <si>
    <t>business</t>
  </si>
  <si>
    <t>payment2</t>
  </si>
  <si>
    <t>TOTAL NEEDED</t>
  </si>
  <si>
    <t>deadlines/to pay</t>
  </si>
  <si>
    <t>date payed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</si>
  <si>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</si>
  <si>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</si>
  <si>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</si>
  <si>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</si>
  <si>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</si>
  <si>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</si>
  <si>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</si>
  <si>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</si>
  <si>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</si>
  <si>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</si>
  <si>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</si>
  <si>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JANUARY</t>
  </si>
  <si>
    <t>BALANCE TO PAY</t>
  </si>
  <si>
    <t>PS</t>
  </si>
  <si>
    <t>I/B</t>
  </si>
  <si>
    <t>LE</t>
  </si>
  <si>
    <t>MONTH22</t>
  </si>
  <si>
    <t>DATE PAYED2</t>
  </si>
  <si>
    <t>DEADLINE</t>
  </si>
  <si>
    <t>DEBT</t>
  </si>
  <si>
    <t>CREDIT DEADLINE</t>
  </si>
  <si>
    <t>SUM MONTH TO PAY</t>
  </si>
  <si>
    <t>SUM MONTH PAYED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</si>
</sst>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0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rgb="FFB2B2B2"/>
      </right>
      <top/>
      <bottom style="double">
        <color rgb="FF3F3F3F"/>
      </bottom>
      <diagonal/>
    </border>
    <border>
      <left style="thick">
        <color auto="1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43" applyNumberFormat="0" applyAlignment="0" applyProtection="0"/>
    <xf numFmtId="0" fontId="14" fillId="26" borderId="43" applyNumberFormat="0" applyAlignment="0" applyProtection="0"/>
    <xf numFmtId="0" fontId="15" fillId="27" borderId="44" applyNumberFormat="0" applyAlignment="0" applyProtection="0"/>
    <xf numFmtId="0" fontId="4" fillId="28" borderId="45" applyNumberFormat="0" applyFont="0" applyAlignment="0" applyProtection="0"/>
    <xf numFmtId="0" fontId="16" fillId="25" borderId="47" applyNumberFormat="0" applyAlignment="0" applyProtection="0"/>
  </cellStyleXfs>
  <cellXfs count="27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4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14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0" fontId="12" fillId="24" borderId="0" xfId="5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0" fillId="22" borderId="0" xfId="3" applyAlignment="1">
      <alignment wrapText="1"/>
    </xf>
    <xf numFmtId="167" fontId="0" fillId="0" borderId="16" xfId="0" applyNumberFormat="1" applyBorder="1" applyAlignment="1">
      <alignment horizontal="center" vertical="center" wrapText="1"/>
    </xf>
    <xf numFmtId="167" fontId="13" fillId="25" borderId="43" xfId="6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12" fillId="24" borderId="0" xfId="5" applyNumberFormat="1" applyBorder="1" applyAlignment="1">
      <alignment horizontal="center" vertical="center" wrapText="1"/>
    </xf>
    <xf numFmtId="167" fontId="0" fillId="0" borderId="0" xfId="1" applyNumberFormat="1" applyFont="1" applyAlignment="1">
      <alignment wrapText="1"/>
    </xf>
    <xf numFmtId="167" fontId="0" fillId="0" borderId="0" xfId="1" applyNumberFormat="1" applyFont="1" applyBorder="1" applyAlignment="1">
      <alignment wrapText="1"/>
    </xf>
    <xf numFmtId="167" fontId="0" fillId="0" borderId="0" xfId="1" applyNumberFormat="1" applyFont="1" applyBorder="1" applyAlignment="1">
      <alignment horizontal="center" wrapText="1"/>
    </xf>
    <xf numFmtId="167" fontId="10" fillId="22" borderId="0" xfId="1" applyNumberFormat="1" applyFont="1" applyFill="1" applyAlignment="1">
      <alignment horizontal="center" wrapText="1"/>
    </xf>
    <xf numFmtId="0" fontId="0" fillId="0" borderId="46" xfId="0" applyBorder="1" applyAlignment="1">
      <alignment wrapText="1"/>
    </xf>
    <xf numFmtId="0" fontId="11" fillId="23" borderId="46" xfId="4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27" borderId="44" xfId="8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0" fontId="13" fillId="28" borderId="45" xfId="9" applyFont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170" fontId="0" fillId="0" borderId="4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167" fontId="17" fillId="16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167" fontId="0" fillId="0" borderId="0" xfId="0" applyNumberFormat="1" applyAlignment="1">
      <alignment vertical="center" wrapText="1"/>
    </xf>
    <xf numFmtId="167" fontId="0" fillId="0" borderId="0" xfId="0" applyNumberFormat="1" applyAlignment="1">
      <alignment horizontal="center" wrapText="1"/>
    </xf>
    <xf numFmtId="0" fontId="12" fillId="24" borderId="0" xfId="5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7" fontId="0" fillId="0" borderId="0" xfId="0" applyNumberFormat="1" applyBorder="1" applyAlignment="1">
      <alignment horizontal="center" vertical="center" wrapText="1"/>
    </xf>
    <xf numFmtId="167" fontId="13" fillId="25" borderId="49" xfId="6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wrapText="1"/>
    </xf>
    <xf numFmtId="167" fontId="14" fillId="26" borderId="43" xfId="7" applyNumberFormat="1" applyAlignment="1">
      <alignment horizontal="center" vertical="center" wrapText="1"/>
    </xf>
    <xf numFmtId="167" fontId="10" fillId="22" borderId="0" xfId="3" applyNumberFormat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14" fontId="6" fillId="8" borderId="22" xfId="1" applyNumberFormat="1" applyFont="1" applyFill="1" applyBorder="1" applyAlignment="1">
      <alignment horizontal="center" vertical="center" wrapText="1"/>
    </xf>
    <xf numFmtId="14" fontId="8" fillId="0" borderId="12" xfId="0" applyNumberFormat="1" applyFont="1" applyBorder="1" applyAlignment="1">
      <alignment vertical="center"/>
    </xf>
    <xf numFmtId="14" fontId="8" fillId="0" borderId="11" xfId="0" applyNumberFormat="1" applyFont="1" applyBorder="1" applyAlignment="1">
      <alignment vertical="center"/>
    </xf>
    <xf numFmtId="14" fontId="0" fillId="0" borderId="12" xfId="0" applyNumberFormat="1" applyBorder="1"/>
    <xf numFmtId="14" fontId="0" fillId="4" borderId="22" xfId="0" applyNumberFormat="1" applyFill="1" applyBorder="1"/>
    <xf numFmtId="14" fontId="0" fillId="4" borderId="25" xfId="0" applyNumberFormat="1" applyFill="1" applyBorder="1"/>
    <xf numFmtId="14" fontId="0" fillId="0" borderId="12" xfId="0" applyNumberFormat="1" applyFont="1" applyBorder="1" applyAlignment="1">
      <alignment vertical="center"/>
    </xf>
    <xf numFmtId="167" fontId="15" fillId="27" borderId="44" xfId="8" applyNumberFormat="1" applyAlignment="1">
      <alignment horizontal="center" vertical="center" wrapText="1"/>
    </xf>
    <xf numFmtId="0" fontId="10" fillId="22" borderId="0" xfId="3" applyAlignment="1">
      <alignment vertical="center" wrapText="1"/>
    </xf>
    <xf numFmtId="0" fontId="0" fillId="0" borderId="0" xfId="0" applyBorder="1" applyAlignment="1">
      <alignment vertical="center" wrapText="1"/>
    </xf>
    <xf numFmtId="167" fontId="10" fillId="22" borderId="0" xfId="3" applyNumberFormat="1" applyAlignment="1">
      <alignment vertical="center" wrapText="1"/>
    </xf>
    <xf numFmtId="0" fontId="0" fillId="0" borderId="34" xfId="0" applyBorder="1" applyAlignment="1">
      <alignment vertical="center" wrapText="1"/>
    </xf>
    <xf numFmtId="167" fontId="13" fillId="25" borderId="43" xfId="6" applyNumberFormat="1" applyAlignment="1">
      <alignment vertical="center" wrapText="1"/>
    </xf>
    <xf numFmtId="167" fontId="16" fillId="25" borderId="53" xfId="10" applyNumberFormat="1" applyBorder="1" applyAlignment="1">
      <alignment horizontal="center" vertical="center" wrapText="1"/>
    </xf>
    <xf numFmtId="167" fontId="16" fillId="25" borderId="54" xfId="10" applyNumberFormat="1" applyBorder="1" applyAlignment="1">
      <alignment horizontal="center" vertical="center" wrapText="1"/>
    </xf>
    <xf numFmtId="167" fontId="16" fillId="25" borderId="55" xfId="10" applyNumberFormat="1" applyBorder="1" applyAlignment="1">
      <alignment horizontal="center" vertical="center" wrapText="1"/>
    </xf>
    <xf numFmtId="167" fontId="0" fillId="29" borderId="48" xfId="0" applyNumberFormat="1" applyFont="1" applyFill="1" applyBorder="1" applyAlignment="1">
      <alignment wrapText="1"/>
    </xf>
    <xf numFmtId="167" fontId="0" fillId="0" borderId="48" xfId="0" applyNumberFormat="1" applyFont="1" applyBorder="1" applyAlignment="1">
      <alignment wrapText="1"/>
    </xf>
    <xf numFmtId="0" fontId="12" fillId="24" borderId="0" xfId="5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horizontal="center" wrapText="1"/>
    </xf>
    <xf numFmtId="0" fontId="11" fillId="23" borderId="0" xfId="4" applyBorder="1" applyAlignment="1">
      <alignment horizontal="center" vertical="center" wrapText="1"/>
    </xf>
    <xf numFmtId="167" fontId="12" fillId="24" borderId="21" xfId="5" applyNumberFormat="1" applyBorder="1" applyAlignment="1">
      <alignment horizontal="center" vertical="center" wrapText="1"/>
    </xf>
    <xf numFmtId="0" fontId="12" fillId="24" borderId="22" xfId="5" applyBorder="1" applyAlignment="1">
      <alignment horizontal="center" vertical="center" wrapText="1"/>
    </xf>
    <xf numFmtId="16" fontId="0" fillId="0" borderId="22" xfId="0" applyNumberFormat="1" applyBorder="1" applyAlignment="1">
      <alignment wrapText="1"/>
    </xf>
    <xf numFmtId="167" fontId="0" fillId="0" borderId="21" xfId="0" applyNumberForma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0" xfId="0" applyBorder="1" applyAlignment="1">
      <alignment wrapText="1"/>
    </xf>
    <xf numFmtId="0" fontId="12" fillId="24" borderId="21" xfId="5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7" fontId="0" fillId="0" borderId="24" xfId="0" applyNumberFormat="1" applyBorder="1" applyAlignment="1">
      <alignment wrapText="1"/>
    </xf>
    <xf numFmtId="0" fontId="10" fillId="22" borderId="0" xfId="3" applyBorder="1" applyAlignment="1">
      <alignment vertical="center" wrapText="1"/>
    </xf>
    <xf numFmtId="167" fontId="13" fillId="25" borderId="57" xfId="6" applyNumberFormat="1" applyBorder="1" applyAlignment="1">
      <alignment vertical="center" wrapText="1"/>
    </xf>
    <xf numFmtId="0" fontId="10" fillId="22" borderId="29" xfId="3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wrapText="1"/>
    </xf>
    <xf numFmtId="167" fontId="16" fillId="25" borderId="56" xfId="10" applyNumberFormat="1" applyBorder="1" applyAlignment="1">
      <alignment vertical="center" wrapText="1"/>
    </xf>
    <xf numFmtId="167" fontId="16" fillId="25" borderId="24" xfId="10" applyNumberFormat="1" applyBorder="1" applyAlignment="1">
      <alignment vertical="center" wrapText="1"/>
    </xf>
    <xf numFmtId="167" fontId="15" fillId="27" borderId="44" xfId="8" applyNumberFormat="1" applyAlignment="1">
      <alignment vertical="center" wrapText="1"/>
    </xf>
    <xf numFmtId="14" fontId="0" fillId="0" borderId="0" xfId="0" applyNumberFormat="1" applyBorder="1" applyAlignment="1">
      <alignment wrapText="1"/>
    </xf>
    <xf numFmtId="14" fontId="0" fillId="0" borderId="24" xfId="0" applyNumberFormat="1" applyBorder="1" applyAlignment="1">
      <alignment wrapText="1"/>
    </xf>
    <xf numFmtId="0" fontId="0" fillId="0" borderId="19" xfId="0" applyBorder="1" applyAlignment="1">
      <alignment wrapText="1"/>
    </xf>
    <xf numFmtId="167" fontId="0" fillId="0" borderId="14" xfId="0" applyNumberFormat="1" applyBorder="1" applyAlignment="1">
      <alignment wrapText="1"/>
    </xf>
    <xf numFmtId="16" fontId="0" fillId="0" borderId="14" xfId="0" applyNumberFormat="1" applyBorder="1" applyAlignment="1">
      <alignment wrapText="1"/>
    </xf>
    <xf numFmtId="14" fontId="0" fillId="0" borderId="14" xfId="0" applyNumberFormat="1" applyBorder="1" applyAlignment="1">
      <alignment wrapText="1"/>
    </xf>
    <xf numFmtId="16" fontId="0" fillId="0" borderId="20" xfId="0" applyNumberFormat="1" applyBorder="1" applyAlignment="1">
      <alignment wrapText="1"/>
    </xf>
    <xf numFmtId="0" fontId="0" fillId="0" borderId="23" xfId="0" applyBorder="1" applyAlignment="1">
      <alignment wrapText="1"/>
    </xf>
    <xf numFmtId="16" fontId="0" fillId="0" borderId="24" xfId="0" applyNumberFormat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58" xfId="0" applyBorder="1" applyAlignment="1">
      <alignment wrapText="1"/>
    </xf>
    <xf numFmtId="14" fontId="0" fillId="0" borderId="0" xfId="0" applyNumberFormat="1" applyFont="1" applyAlignment="1">
      <alignment wrapText="1"/>
    </xf>
    <xf numFmtId="164" fontId="16" fillId="25" borderId="24" xfId="10" applyNumberFormat="1" applyBorder="1" applyAlignment="1">
      <alignment vertical="center" wrapText="1"/>
    </xf>
    <xf numFmtId="164" fontId="12" fillId="24" borderId="0" xfId="5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24" xfId="0" applyNumberFormat="1" applyBorder="1" applyAlignment="1">
      <alignment wrapText="1"/>
    </xf>
    <xf numFmtId="14" fontId="16" fillId="25" borderId="24" xfId="10" applyNumberFormat="1" applyBorder="1" applyAlignment="1">
      <alignment vertical="center" wrapText="1"/>
    </xf>
    <xf numFmtId="14" fontId="12" fillId="24" borderId="0" xfId="5" applyNumberFormat="1" applyBorder="1" applyAlignment="1">
      <alignment horizontal="center" vertical="center" wrapText="1"/>
    </xf>
    <xf numFmtId="16" fontId="0" fillId="0" borderId="25" xfId="0" applyNumberFormat="1" applyBorder="1" applyAlignment="1">
      <alignment wrapText="1"/>
    </xf>
    <xf numFmtId="14" fontId="0" fillId="8" borderId="58" xfId="1" applyNumberFormat="1" applyFont="1" applyFill="1" applyBorder="1" applyAlignment="1">
      <alignment wrapText="1"/>
    </xf>
    <xf numFmtId="167" fontId="0" fillId="0" borderId="59" xfId="1" applyNumberFormat="1" applyFont="1" applyBorder="1" applyAlignment="1">
      <alignment horizontal="center" vertical="center" wrapText="1"/>
    </xf>
    <xf numFmtId="164" fontId="19" fillId="5" borderId="2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Alignment="1">
      <alignment horizontal="center" wrapText="1"/>
    </xf>
    <xf numFmtId="0" fontId="19" fillId="5" borderId="21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11">
    <cellStyle name="Accent6" xfId="2" builtinId="49"/>
    <cellStyle name="Bad" xfId="4" builtinId="27"/>
    <cellStyle name="Calculation" xfId="6" builtinId="22"/>
    <cellStyle name="Check Cell" xfId="8" builtinId="23"/>
    <cellStyle name="Currency" xfId="1" builtinId="4"/>
    <cellStyle name="Good" xfId="3" builtinId="26"/>
    <cellStyle name="Input" xfId="7" builtinId="20"/>
    <cellStyle name="Neutral" xfId="5" builtinId="28"/>
    <cellStyle name="Normal" xfId="0" builtinId="0"/>
    <cellStyle name="Note" xfId="9" builtinId="10"/>
    <cellStyle name="Output" xfId="10" builtinId="21"/>
  </cellStyles>
  <dxfs count="65"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</border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outline="0">
        <left style="thin">
          <color rgb="FF000000"/>
        </left>
      </border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64">
  <autoFilter ref="A1:I77" xr:uid="{00000000-0009-0000-0100-000003000000}"/>
  <tableColumns count="9">
    <tableColumn id="1" xr3:uid="{D112E57D-C5F7-4EF3-AE1F-A2939AE2E069}" name="Month" dataDxfId="63">
      <calculatedColumnFormula>MONTH(Table14542[[#This Row],[Date]])</calculatedColumnFormula>
    </tableColumn>
    <tableColumn id="2" xr3:uid="{6A555A39-8AB0-4C6E-9243-6FC6E29493BF}" name="Date" dataDxfId="62"/>
    <tableColumn id="3" xr3:uid="{A052C14E-F72C-44ED-A7C8-BBB20320E8F8}" name="Description" dataDxfId="61"/>
    <tableColumn id="4" xr3:uid="{7818BF9B-065E-4671-846D-D17583E36652}" name="Category" dataDxfId="60"/>
    <tableColumn id="5" xr3:uid="{5E7FB5A3-4785-4505-9436-4DD43AA82289}" name="Income" dataDxfId="59"/>
    <tableColumn id="6" xr3:uid="{A82DA387-0642-46AA-9D56-7697E921916D}" name="Debits" dataDxfId="58"/>
    <tableColumn id="7" xr3:uid="{3501D39E-DFC8-4016-93D8-7704133964D0}" name="Balance" dataDxfId="57"/>
    <tableColumn id="8" xr3:uid="{88D56B58-AC51-44A0-9733-5471A28A9F03}" name="Month for Savings" dataDxfId="56"/>
    <tableColumn id="9" xr3:uid="{D2EF91F0-6A35-4203-A80B-9DF2750FD81D}" name="Savings Balance" dataDxfId="55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230867-43B0-43F2-B188-CC6223C224AC}" name="Table8" displayName="Table8" ref="A2:F69" totalsRowShown="0" headerRowDxfId="44" dataDxfId="43" headerRowCellStyle="Check Cell">
  <autoFilter ref="A2:F69" xr:uid="{41230867-43B0-43F2-B188-CC6223C224AC}"/>
  <tableColumns count="6">
    <tableColumn id="1" xr3:uid="{D7615E4B-559A-4B45-B67A-974850B2E511}" name="MONTH" dataDxfId="38">
      <calculatedColumnFormula>MONTH(Table8[[#This Row],[DATE]])</calculatedColumnFormula>
    </tableColumn>
    <tableColumn id="2" xr3:uid="{FE4676DF-BCC9-42B5-9693-BA2A4FE1E7E4}" name="DATE" dataDxfId="42"/>
    <tableColumn id="3" xr3:uid="{DF98829E-91A4-443A-97D6-2023B162EC9A}" name="DESCRIPTION" dataDxfId="41"/>
    <tableColumn id="4" xr3:uid="{907944B5-3894-4B92-8DA4-72D7066A451D}" name="CATEGORY" dataDxfId="40"/>
    <tableColumn id="5" xr3:uid="{DD56DBB1-53D2-4AD5-A350-67913489009E}" name="CREDIT DEBIT" dataDxfId="39"/>
    <tableColumn id="6" xr3:uid="{5FB0771B-4295-4D36-94F8-06821A6A8112}" name="CASH DEBIT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C62F1D-9524-49D4-825B-A02F6B6DBF43}" name="Table5" displayName="Table5" ref="G39:J62" totalsRowShown="0" tableBorderDxfId="19">
  <autoFilter ref="G39:J62" xr:uid="{F7C62F1D-9524-49D4-825B-A02F6B6DBF43}"/>
  <tableColumns count="4">
    <tableColumn id="1" xr3:uid="{CA772A43-C435-4DC4-8AB6-B1F1BE7335B6}" name="INCOME" dataDxfId="18"/>
    <tableColumn id="2" xr3:uid="{8F9DB29F-597C-46CE-A742-0CB48F3C5DCD}" name="CATEGORY"/>
    <tableColumn id="3" xr3:uid="{674DAC0E-AE9D-4AF5-BF62-A733D7619A8D}" name="DATE" dataDxfId="17"/>
    <tableColumn id="4" xr3:uid="{1C269BBF-8AD2-48BF-B5DF-1CD3559AF044}" name="MONTH" dataDxfId="16">
      <calculatedColumnFormula>MONTH(I40)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7B2D01-8D57-4A28-9D85-78CFA02AF5A1}" name="Table7" displayName="Table7" ref="L3:W42" totalsRowShown="0" headerRowDxfId="14" dataDxfId="13" tableBorderDxfId="12" headerRowCellStyle="Neutral">
  <autoFilter ref="L3:W42" xr:uid="{C67B2D01-8D57-4A28-9D85-78CFA02AF5A1}"/>
  <tableColumns count="12">
    <tableColumn id="1" xr3:uid="{06D7959B-5FD1-4D2E-BBCC-973A17047154}" name="Liabilities" dataDxfId="11"/>
    <tableColumn id="2" xr3:uid="{1ADFE02C-F608-4669-95EB-BCE09D10FDAC}" name="payment" dataDxfId="10"/>
    <tableColumn id="3" xr3:uid="{0F158AE6-0FF9-46F7-B612-A96441F93D58}" name="date payed" dataDxfId="9"/>
    <tableColumn id="4" xr3:uid="{F4BBD96D-7AA1-425A-BF14-49139E627C9C}" name="deadlines/to pay" dataDxfId="8"/>
    <tableColumn id="5" xr3:uid="{FA2526BB-0E75-4520-AD0C-1CE67497DDC7}" name="MONTH" dataDxfId="7"/>
    <tableColumn id="6" xr3:uid="{0B00E562-8634-4CF4-AD5C-7AFD19C0A2A3}" name="business" dataDxfId="6"/>
    <tableColumn id="7" xr3:uid="{29E65366-3A83-4085-84A7-685F35007ECC}" name="payment2" dataDxfId="5"/>
    <tableColumn id="8" xr3:uid="{624785EC-DB99-4701-8C60-9914BF8191DC}" name="BALANCE TO PAY" dataDxfId="4"/>
    <tableColumn id="9" xr3:uid="{C8B417BC-B3AC-4F7E-924D-52F103444ADF}" name="DATE PAYED2" dataDxfId="3"/>
    <tableColumn id="10" xr3:uid="{1C92033F-93DC-43D4-B950-96D5F1DD8E70}" name="DEBT" dataDxfId="2">
      <calculatedColumnFormula>SUM(Table7[[#This Row],[payment2]]-Table7[[#This Row],[BALANCE TO PAY]])</calculatedColumnFormula>
    </tableColumn>
    <tableColumn id="14" xr3:uid="{E2F03C2B-8227-4843-9CBE-4D5D7A07A14D}" name="DEADLINE" dataDxfId="1"/>
    <tableColumn id="15" xr3:uid="{3F3CACA7-687C-4B5C-BDC9-99FFF0CE42CD}" name="MONTH22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49D60-396F-458D-A571-21579E89BA98}" name="Table810" displayName="Table810" ref="A2:E143" totalsRowShown="0" headerRowDxfId="37" dataDxfId="36" headerRowCellStyle="Check Cell">
  <autoFilter ref="A2:E143" xr:uid="{41230867-43B0-43F2-B188-CC6223C224AC}"/>
  <tableColumns count="5">
    <tableColumn id="1" xr3:uid="{8A65BF3B-C7CD-4F14-B15D-ECE82DAED8B4}" name="MONTH" dataDxfId="35">
      <calculatedColumnFormula>MONTH(Table810[[#This Row],[DATE]])</calculatedColumnFormula>
    </tableColumn>
    <tableColumn id="2" xr3:uid="{ABBF69EC-0C94-4672-8897-26F4DF6B7ECE}" name="DATE" dataDxfId="34"/>
    <tableColumn id="3" xr3:uid="{CB05DA0D-7896-4047-A115-E69D36625CDE}" name="DESCRIPTION" dataDxfId="33"/>
    <tableColumn id="4" xr3:uid="{D722A889-0540-42A1-B040-6C24EB95C4C6}" name="CATEGORY" dataDxfId="32"/>
    <tableColumn id="5" xr3:uid="{7EC89929-55A3-423F-A3B2-7ED4AD0089CF}" name="CREDIT DEBIT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F99547-1D17-40F6-B224-AD877130AA13}" name="Table511" displayName="Table511" ref="P3:S26" totalsRowShown="0" tableBorderDxfId="30">
  <autoFilter ref="P3:S26" xr:uid="{F7C62F1D-9524-49D4-825B-A02F6B6DBF43}"/>
  <tableColumns count="4">
    <tableColumn id="1" xr3:uid="{48ABD352-EBD4-443D-BFA3-FB0E7A39270F}" name="INCOME" dataDxfId="29"/>
    <tableColumn id="2" xr3:uid="{43A5BDEE-A993-4577-B266-EFA830746F70}" name="CATEGORY"/>
    <tableColumn id="3" xr3:uid="{5C4EF654-20D4-4FC6-8AFF-CAD14178612C}" name="DATE" dataDxfId="28"/>
    <tableColumn id="4" xr3:uid="{5FB92007-A1CB-47E0-BEFF-DC33F59D6CF6}" name="MONTH" dataDxfId="27">
      <calculatedColumnFormula>MONTH(R4)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84B869-ECF6-455E-8DB5-ECD19EEF661A}" name="Table712" displayName="Table712" ref="L3:O26" totalsRowShown="0" headerRowDxfId="26" dataDxfId="25" tableBorderDxfId="24" headerRowCellStyle="Neutral">
  <autoFilter ref="L3:O26" xr:uid="{C67B2D01-8D57-4A28-9D85-78CFA02AF5A1}"/>
  <tableColumns count="4">
    <tableColumn id="1" xr3:uid="{F141C66B-B0A0-44DA-B8BC-5956055C4D10}" name="business savings" dataDxfId="23"/>
    <tableColumn id="2" xr3:uid="{BDCF6A38-30E5-4B33-BF62-4E362D101CD2}" name="date" dataDxfId="22"/>
    <tableColumn id="3" xr3:uid="{D827B252-A551-4FDD-9CFA-06F454DCC3BF}" name="liabilities" dataDxfId="21"/>
    <tableColumn id="4" xr3:uid="{7A2BCBBC-5A67-4262-A1E5-4C3E21A70654}" name="date2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54">
  <autoFilter ref="A1:I49" xr:uid="{00000000-0009-0000-0100-000003000000}"/>
  <tableColumns count="9">
    <tableColumn id="1" xr3:uid="{39309D69-6F35-42D9-B417-6C42098C3D9F}" name="Month" dataDxfId="53">
      <calculatedColumnFormula>MONTH(Table145425[[#This Row],[Date]])</calculatedColumnFormula>
    </tableColumn>
    <tableColumn id="2" xr3:uid="{1107F692-5585-46DD-8899-8B47FF0701EF}" name="Date" dataDxfId="52"/>
    <tableColumn id="3" xr3:uid="{D246CF8B-09A9-4930-B9CE-539A5686886C}" name="Description" dataDxfId="51"/>
    <tableColumn id="4" xr3:uid="{79FB080A-FB33-45C5-9798-07F203573430}" name="Category" dataDxfId="50"/>
    <tableColumn id="5" xr3:uid="{F5B9515E-C7E7-4FAF-9AA1-D4C18B4A063D}" name="Income" dataDxfId="49"/>
    <tableColumn id="6" xr3:uid="{2FEA6553-8DBA-4B37-8155-80F4790DD542}" name="Debits" dataDxfId="48"/>
    <tableColumn id="7" xr3:uid="{6E3FEAB8-E86F-423F-86DB-E26B8F0B74FA}" name="Balance" dataDxfId="47"/>
    <tableColumn id="8" xr3:uid="{15319760-CB9B-4E3E-B991-292290FC9062}" name="Month for Savings" dataDxfId="46"/>
    <tableColumn id="9" xr3:uid="{4D65A033-3786-4FE2-B622-1BD332D30862}" name="Savings Balance" dataDxfId="45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A6" sqref="A6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26.140625" style="1" bestFit="1" customWidth="1"/>
    <col min="14" max="14" width="21.140625" customWidth="1"/>
  </cols>
  <sheetData>
    <row r="1" spans="1:13" ht="36" x14ac:dyDescent="0.55000000000000004">
      <c r="A1" s="88" t="s">
        <v>44</v>
      </c>
      <c r="B1" s="91" t="s">
        <v>67</v>
      </c>
      <c r="C1" s="44"/>
      <c r="D1" s="35"/>
      <c r="F1" s="179">
        <v>2024</v>
      </c>
      <c r="G1" s="180"/>
      <c r="H1" s="180"/>
      <c r="I1" s="180"/>
      <c r="J1" s="180"/>
      <c r="K1" s="180"/>
      <c r="L1" s="180"/>
      <c r="M1" s="181"/>
    </row>
    <row r="2" spans="1:13" ht="16.5" thickBot="1" x14ac:dyDescent="0.3">
      <c r="A2" s="66"/>
      <c r="B2" s="64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203" t="s">
        <v>100</v>
      </c>
    </row>
    <row r="3" spans="1:13" ht="15.75" thickBot="1" x14ac:dyDescent="0.3">
      <c r="A3" s="89" t="s">
        <v>45</v>
      </c>
      <c r="B3" s="64"/>
      <c r="C3" s="44"/>
      <c r="D3" s="35"/>
      <c r="F3" s="37" t="s">
        <v>68</v>
      </c>
      <c r="G3" s="29">
        <v>8246</v>
      </c>
      <c r="H3" s="29"/>
      <c r="I3" s="49">
        <v>5460</v>
      </c>
      <c r="J3" s="175">
        <f>SUM(I3+I4-L3)</f>
        <v>-80</v>
      </c>
      <c r="K3" s="50">
        <f>SUM(G3+H3-I3)</f>
        <v>2786</v>
      </c>
      <c r="L3" s="177">
        <v>8000</v>
      </c>
      <c r="M3" s="127">
        <v>45294</v>
      </c>
    </row>
    <row r="4" spans="1:13" ht="15.75" thickBot="1" x14ac:dyDescent="0.3">
      <c r="A4" s="66" t="s">
        <v>47</v>
      </c>
      <c r="B4" s="64">
        <v>2500</v>
      </c>
      <c r="C4" s="44" t="s">
        <v>108</v>
      </c>
      <c r="D4" s="35"/>
      <c r="F4" s="36" t="s">
        <v>66</v>
      </c>
      <c r="H4" s="29">
        <v>1205</v>
      </c>
      <c r="I4" s="49">
        <v>2460</v>
      </c>
      <c r="J4" s="176"/>
      <c r="K4" s="50">
        <f>SUM(G4+H4-I4)</f>
        <v>-1255</v>
      </c>
      <c r="L4" s="177"/>
      <c r="M4" s="209">
        <v>45328</v>
      </c>
    </row>
    <row r="5" spans="1:13" x14ac:dyDescent="0.25">
      <c r="A5" s="66" t="s">
        <v>52</v>
      </c>
      <c r="B5" s="64">
        <v>500</v>
      </c>
      <c r="C5" s="44"/>
      <c r="D5" s="35"/>
      <c r="F5" s="36" t="s">
        <v>69</v>
      </c>
      <c r="I5" s="49"/>
      <c r="J5" s="175">
        <f>SUM(I6+I7-L5)</f>
        <v>-9000</v>
      </c>
      <c r="K5" s="50">
        <f>SUM(G5+H5-I5)</f>
        <v>0</v>
      </c>
      <c r="L5" s="178">
        <v>9000</v>
      </c>
      <c r="M5" s="205"/>
    </row>
    <row r="6" spans="1:13" ht="15.75" thickBot="1" x14ac:dyDescent="0.3">
      <c r="A6" s="66" t="s">
        <v>153</v>
      </c>
      <c r="B6" s="64">
        <v>3200</v>
      </c>
      <c r="C6" s="44" t="s">
        <v>109</v>
      </c>
      <c r="D6" s="35"/>
      <c r="F6" s="38" t="s">
        <v>70</v>
      </c>
      <c r="G6" s="31"/>
      <c r="H6" s="29"/>
      <c r="I6" s="49"/>
      <c r="J6" s="176"/>
      <c r="K6" s="50">
        <f>SUM(G6+H6-I6)</f>
        <v>0</v>
      </c>
      <c r="L6" s="178"/>
      <c r="M6" s="204"/>
    </row>
    <row r="7" spans="1:13" x14ac:dyDescent="0.25">
      <c r="A7" s="66" t="s">
        <v>46</v>
      </c>
      <c r="B7" s="64">
        <v>1000</v>
      </c>
      <c r="C7" s="44"/>
      <c r="D7" s="35"/>
      <c r="F7" s="39" t="s">
        <v>71</v>
      </c>
      <c r="G7" s="31"/>
      <c r="H7" s="29"/>
      <c r="I7" s="49"/>
      <c r="J7" s="175">
        <f>SUM(I8+I9-L7)</f>
        <v>-9000</v>
      </c>
      <c r="K7" s="50">
        <f t="shared" ref="K7:K26" si="0">SUM(G7+H7-I7)</f>
        <v>0</v>
      </c>
      <c r="L7" s="177">
        <v>9000</v>
      </c>
      <c r="M7" s="205"/>
    </row>
    <row r="8" spans="1:13" ht="15.75" thickBot="1" x14ac:dyDescent="0.3">
      <c r="A8" s="66" t="s">
        <v>43</v>
      </c>
      <c r="B8" s="64">
        <v>2000</v>
      </c>
      <c r="C8" s="44"/>
      <c r="D8" s="35"/>
      <c r="F8" s="40" t="s">
        <v>72</v>
      </c>
      <c r="G8" s="31"/>
      <c r="H8" s="29"/>
      <c r="I8" s="49"/>
      <c r="J8" s="176"/>
      <c r="K8" s="50">
        <f t="shared" si="0"/>
        <v>0</v>
      </c>
      <c r="L8" s="177"/>
      <c r="M8" s="206"/>
    </row>
    <row r="9" spans="1:13" ht="15.75" thickBot="1" x14ac:dyDescent="0.3">
      <c r="A9" s="90" t="s">
        <v>48</v>
      </c>
      <c r="B9" s="92">
        <f>SUM(B4:B8)</f>
        <v>9200</v>
      </c>
      <c r="C9" s="44"/>
      <c r="D9" s="35"/>
      <c r="F9" s="41" t="s">
        <v>73</v>
      </c>
      <c r="G9" s="31"/>
      <c r="H9" s="29"/>
      <c r="I9" s="51"/>
      <c r="J9" s="175">
        <f>SUM(I10+I11-L9)</f>
        <v>-9000</v>
      </c>
      <c r="K9" s="50">
        <f t="shared" si="0"/>
        <v>0</v>
      </c>
      <c r="L9" s="178">
        <v>9000</v>
      </c>
      <c r="M9" s="205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1"/>
      <c r="J10" s="176"/>
      <c r="K10" s="50">
        <f t="shared" si="0"/>
        <v>0</v>
      </c>
      <c r="L10" s="178"/>
      <c r="M10" s="206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1"/>
      <c r="J11" s="175">
        <f>SUM(I12+I13-L11)</f>
        <v>-9000</v>
      </c>
      <c r="K11" s="50">
        <f t="shared" si="0"/>
        <v>0</v>
      </c>
      <c r="L11" s="177">
        <v>9000</v>
      </c>
      <c r="M11" s="205"/>
    </row>
    <row r="12" spans="1:13" ht="15.75" thickBot="1" x14ac:dyDescent="0.3">
      <c r="A12" s="44"/>
      <c r="B12" s="43"/>
      <c r="C12" s="44"/>
      <c r="D12" s="35"/>
      <c r="F12" s="42" t="s">
        <v>76</v>
      </c>
      <c r="G12" s="52"/>
      <c r="H12" s="31"/>
      <c r="I12" s="51"/>
      <c r="J12" s="176"/>
      <c r="K12" s="50">
        <f t="shared" si="0"/>
        <v>0</v>
      </c>
      <c r="L12" s="177"/>
      <c r="M12" s="206"/>
    </row>
    <row r="13" spans="1:13" ht="15.75" thickBot="1" x14ac:dyDescent="0.3">
      <c r="A13" s="172" t="s">
        <v>105</v>
      </c>
      <c r="B13" s="173"/>
      <c r="C13" s="173"/>
      <c r="D13" s="174"/>
      <c r="E13" s="29" t="s">
        <v>107</v>
      </c>
      <c r="F13" s="41" t="s">
        <v>77</v>
      </c>
      <c r="G13" s="52"/>
      <c r="H13" s="31"/>
      <c r="I13" s="51"/>
      <c r="J13" s="175">
        <f>SUM(I14+I15-L13)</f>
        <v>-9000</v>
      </c>
      <c r="K13" s="50">
        <f t="shared" si="0"/>
        <v>0</v>
      </c>
      <c r="L13" s="178">
        <v>9000</v>
      </c>
      <c r="M13" s="205"/>
    </row>
    <row r="14" spans="1:13" ht="15.75" thickBot="1" x14ac:dyDescent="0.3">
      <c r="A14" s="109" t="s">
        <v>54</v>
      </c>
      <c r="B14" s="93">
        <v>5700</v>
      </c>
      <c r="C14" s="94"/>
      <c r="D14" s="110">
        <v>2460</v>
      </c>
      <c r="E14" s="126">
        <v>2500</v>
      </c>
      <c r="F14" s="42" t="s">
        <v>78</v>
      </c>
      <c r="H14" s="31"/>
      <c r="I14" s="51"/>
      <c r="J14" s="176"/>
      <c r="K14" s="50">
        <f t="shared" si="0"/>
        <v>0</v>
      </c>
      <c r="L14" s="178"/>
      <c r="M14" s="206"/>
    </row>
    <row r="15" spans="1:13" x14ac:dyDescent="0.25">
      <c r="A15" s="111" t="s">
        <v>55</v>
      </c>
      <c r="B15" s="63">
        <v>1000</v>
      </c>
      <c r="C15" s="44" t="s">
        <v>104</v>
      </c>
      <c r="D15" s="112">
        <v>1000</v>
      </c>
      <c r="F15" s="41" t="s">
        <v>79</v>
      </c>
      <c r="H15" s="31"/>
      <c r="I15" s="51"/>
      <c r="J15" s="175">
        <f>SUM(I16+I17-L15)</f>
        <v>-9000</v>
      </c>
      <c r="K15" s="50">
        <f t="shared" si="0"/>
        <v>0</v>
      </c>
      <c r="L15" s="177">
        <v>9000</v>
      </c>
      <c r="M15" s="205"/>
    </row>
    <row r="16" spans="1:13" ht="15.75" thickBot="1" x14ac:dyDescent="0.3">
      <c r="A16" s="111" t="s">
        <v>56</v>
      </c>
      <c r="B16" s="63">
        <v>1500</v>
      </c>
      <c r="C16" s="44" t="s">
        <v>96</v>
      </c>
      <c r="D16" s="112">
        <v>1500</v>
      </c>
      <c r="F16" s="42" t="s">
        <v>80</v>
      </c>
      <c r="G16" s="52"/>
      <c r="H16" s="31"/>
      <c r="I16" s="51"/>
      <c r="J16" s="176"/>
      <c r="K16" s="50">
        <f t="shared" si="0"/>
        <v>0</v>
      </c>
      <c r="L16" s="177"/>
      <c r="M16" s="206"/>
    </row>
    <row r="17" spans="1:13" x14ac:dyDescent="0.25">
      <c r="A17" s="113" t="s">
        <v>57</v>
      </c>
      <c r="B17" s="95">
        <v>500</v>
      </c>
      <c r="C17" s="114" t="s">
        <v>59</v>
      </c>
      <c r="D17" s="115"/>
      <c r="F17" s="41" t="s">
        <v>81</v>
      </c>
      <c r="G17" s="31"/>
      <c r="H17" s="29"/>
      <c r="I17" s="51"/>
      <c r="J17" s="175">
        <f>SUM(I18+I19-L17)</f>
        <v>-9000</v>
      </c>
      <c r="K17" s="50">
        <f t="shared" si="0"/>
        <v>0</v>
      </c>
      <c r="L17" s="178">
        <v>9000</v>
      </c>
      <c r="M17" s="205"/>
    </row>
    <row r="18" spans="1:13" ht="15.75" thickBot="1" x14ac:dyDescent="0.3">
      <c r="A18" s="111" t="s">
        <v>58</v>
      </c>
      <c r="B18" s="63">
        <v>500</v>
      </c>
      <c r="C18" s="44" t="s">
        <v>97</v>
      </c>
      <c r="D18" s="122">
        <v>500</v>
      </c>
      <c r="F18" s="42" t="s">
        <v>82</v>
      </c>
      <c r="G18" s="31"/>
      <c r="H18" s="29"/>
      <c r="I18" s="51"/>
      <c r="J18" s="176"/>
      <c r="K18" s="50">
        <f t="shared" si="0"/>
        <v>0</v>
      </c>
      <c r="L18" s="178"/>
      <c r="M18" s="206"/>
    </row>
    <row r="19" spans="1:13" ht="15.75" thickTop="1" x14ac:dyDescent="0.25">
      <c r="A19" s="111" t="s">
        <v>53</v>
      </c>
      <c r="B19" s="63">
        <v>8700</v>
      </c>
      <c r="C19" s="44"/>
      <c r="D19" s="124">
        <f>SUM(D14+D15+D16+D18-B19)</f>
        <v>-3240</v>
      </c>
      <c r="E19"/>
      <c r="F19" s="41" t="s">
        <v>83</v>
      </c>
      <c r="G19" s="31"/>
      <c r="H19" s="29"/>
      <c r="I19" s="51"/>
      <c r="J19" s="175">
        <f>SUM(I20+I21-L19)</f>
        <v>-9000</v>
      </c>
      <c r="K19" s="50">
        <f t="shared" si="0"/>
        <v>0</v>
      </c>
      <c r="L19" s="177">
        <v>9000</v>
      </c>
      <c r="M19" s="205"/>
    </row>
    <row r="20" spans="1:13" ht="15.75" thickBot="1" x14ac:dyDescent="0.3">
      <c r="A20" s="116"/>
      <c r="B20" s="117"/>
      <c r="D20" s="123" t="s">
        <v>106</v>
      </c>
      <c r="F20" s="42" t="s">
        <v>84</v>
      </c>
      <c r="G20" s="31"/>
      <c r="H20" s="29"/>
      <c r="I20" s="51"/>
      <c r="J20" s="176"/>
      <c r="K20" s="50">
        <f t="shared" si="0"/>
        <v>0</v>
      </c>
      <c r="L20" s="177"/>
      <c r="M20" s="206"/>
    </row>
    <row r="21" spans="1:13" x14ac:dyDescent="0.25">
      <c r="A21" s="118"/>
      <c r="B21" s="119"/>
      <c r="C21" s="120"/>
      <c r="D21" s="121"/>
      <c r="F21" s="41" t="s">
        <v>85</v>
      </c>
      <c r="G21" s="31"/>
      <c r="H21" s="29"/>
      <c r="I21" s="51"/>
      <c r="J21" s="175">
        <f>SUM(I22+I23-L21)</f>
        <v>-9000</v>
      </c>
      <c r="K21" s="50">
        <f t="shared" si="0"/>
        <v>0</v>
      </c>
      <c r="L21" s="178">
        <v>9000</v>
      </c>
      <c r="M21" s="205"/>
    </row>
    <row r="22" spans="1:13" ht="15.75" thickBot="1" x14ac:dyDescent="0.3">
      <c r="D22" s="29"/>
      <c r="F22" s="42" t="s">
        <v>86</v>
      </c>
      <c r="G22" s="31"/>
      <c r="H22" s="29"/>
      <c r="I22" s="51"/>
      <c r="J22" s="176"/>
      <c r="K22" s="50">
        <f t="shared" si="0"/>
        <v>0</v>
      </c>
      <c r="L22" s="178"/>
      <c r="M22" s="206"/>
    </row>
    <row r="23" spans="1:13" x14ac:dyDescent="0.25">
      <c r="D23" s="29"/>
      <c r="F23" s="41" t="s">
        <v>87</v>
      </c>
      <c r="G23" s="31"/>
      <c r="H23" s="29"/>
      <c r="I23" s="51"/>
      <c r="J23" s="175">
        <f>SUM(I24+I25-L23)</f>
        <v>-9000</v>
      </c>
      <c r="K23" s="50">
        <f t="shared" si="0"/>
        <v>0</v>
      </c>
      <c r="L23" s="177">
        <v>9000</v>
      </c>
      <c r="M23" s="205"/>
    </row>
    <row r="24" spans="1:13" ht="15.75" thickBot="1" x14ac:dyDescent="0.3">
      <c r="D24" s="29"/>
      <c r="F24" s="42" t="s">
        <v>88</v>
      </c>
      <c r="G24" s="31"/>
      <c r="H24" s="29"/>
      <c r="I24" s="51"/>
      <c r="J24" s="176"/>
      <c r="K24" s="50">
        <f t="shared" si="0"/>
        <v>0</v>
      </c>
      <c r="L24" s="177"/>
      <c r="M24" s="206"/>
    </row>
    <row r="25" spans="1:13" x14ac:dyDescent="0.25">
      <c r="D25" s="29"/>
      <c r="F25" s="41" t="s">
        <v>89</v>
      </c>
      <c r="G25" s="31"/>
      <c r="H25" s="29"/>
      <c r="I25" s="51"/>
      <c r="J25" s="175">
        <f>SUM(I26+I27-L25)</f>
        <v>-9000</v>
      </c>
      <c r="K25" s="50">
        <f t="shared" si="0"/>
        <v>0</v>
      </c>
      <c r="L25" s="178">
        <v>9000</v>
      </c>
      <c r="M25" s="205"/>
    </row>
    <row r="26" spans="1:13" ht="15.75" thickBot="1" x14ac:dyDescent="0.3">
      <c r="D26" s="29"/>
      <c r="F26" s="42" t="s">
        <v>90</v>
      </c>
      <c r="G26" s="31"/>
      <c r="H26" s="29"/>
      <c r="I26" s="51"/>
      <c r="J26" s="184"/>
      <c r="K26" s="50">
        <f t="shared" si="0"/>
        <v>0</v>
      </c>
      <c r="L26" s="178"/>
      <c r="M26" s="206"/>
    </row>
    <row r="27" spans="1:13" ht="15.75" thickTop="1" x14ac:dyDescent="0.25">
      <c r="D27" s="29"/>
      <c r="F27" s="54"/>
      <c r="G27" s="55"/>
      <c r="H27" s="56"/>
      <c r="I27" s="57"/>
      <c r="J27" s="182">
        <f>SUM(J3:J26)</f>
        <v>-99080</v>
      </c>
      <c r="K27" s="56"/>
      <c r="L27" s="3"/>
      <c r="M27" s="207"/>
    </row>
    <row r="28" spans="1:13" ht="15.75" thickBot="1" x14ac:dyDescent="0.3">
      <c r="D28" s="29"/>
      <c r="F28" s="54"/>
      <c r="G28" s="55"/>
      <c r="H28" s="56"/>
      <c r="I28" s="57"/>
      <c r="J28" s="183"/>
      <c r="K28" s="56"/>
      <c r="L28" s="3"/>
      <c r="M28" s="207"/>
    </row>
    <row r="29" spans="1:13" ht="15.75" thickBot="1" x14ac:dyDescent="0.3">
      <c r="D29" s="29"/>
      <c r="F29" s="58"/>
      <c r="G29" s="59"/>
      <c r="H29" s="60"/>
      <c r="I29" s="61"/>
      <c r="J29" s="53" t="s">
        <v>91</v>
      </c>
      <c r="K29" s="60"/>
      <c r="L29" s="62"/>
      <c r="M29" s="208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A13:D13"/>
    <mergeCell ref="J3:J4"/>
    <mergeCell ref="J5:J6"/>
    <mergeCell ref="L3:L4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H5" sqref="H5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07" customWidth="1"/>
    <col min="4" max="4" width="21" style="2" customWidth="1"/>
    <col min="5" max="5" width="13.7109375" style="107" customWidth="1"/>
    <col min="6" max="6" width="25.7109375" style="2" customWidth="1"/>
    <col min="7" max="7" width="11.28515625" style="107" customWidth="1"/>
    <col min="8" max="8" width="18.7109375" style="103" customWidth="1"/>
    <col min="9" max="9" width="12.140625" style="106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6" customWidth="1"/>
  </cols>
  <sheetData>
    <row r="1" spans="1:14" ht="51" customHeight="1" x14ac:dyDescent="0.25">
      <c r="A1" s="70" t="s">
        <v>99</v>
      </c>
      <c r="B1" s="67">
        <v>5700</v>
      </c>
      <c r="C1" s="161" t="s">
        <v>101</v>
      </c>
      <c r="D1" s="96">
        <v>1000</v>
      </c>
      <c r="E1" s="161" t="s">
        <v>101</v>
      </c>
      <c r="F1" s="96">
        <v>2000</v>
      </c>
      <c r="G1" s="161" t="s">
        <v>101</v>
      </c>
      <c r="H1" s="100">
        <v>500</v>
      </c>
      <c r="I1" s="163" t="s">
        <v>101</v>
      </c>
      <c r="J1" s="68">
        <v>500</v>
      </c>
      <c r="K1" s="165" t="s">
        <v>101</v>
      </c>
      <c r="L1" s="70" t="s">
        <v>99</v>
      </c>
      <c r="M1" s="74">
        <f>B1+D1+F1+H1</f>
        <v>9200</v>
      </c>
    </row>
    <row r="2" spans="1:14" x14ac:dyDescent="0.25">
      <c r="A2" s="72" t="s">
        <v>93</v>
      </c>
      <c r="B2" s="84" t="s">
        <v>94</v>
      </c>
      <c r="C2" s="162"/>
      <c r="D2" s="97" t="s">
        <v>95</v>
      </c>
      <c r="E2" s="162"/>
      <c r="F2" s="99" t="s">
        <v>96</v>
      </c>
      <c r="G2" s="162"/>
      <c r="H2" s="101" t="s">
        <v>97</v>
      </c>
      <c r="I2" s="164"/>
      <c r="J2" s="84" t="s">
        <v>98</v>
      </c>
      <c r="K2" s="165"/>
      <c r="L2" s="72" t="s">
        <v>93</v>
      </c>
      <c r="M2" s="159" t="s">
        <v>53</v>
      </c>
    </row>
    <row r="3" spans="1:14" ht="30" x14ac:dyDescent="0.25">
      <c r="A3" s="71" t="s">
        <v>92</v>
      </c>
      <c r="B3" s="87" t="s">
        <v>54</v>
      </c>
      <c r="C3" s="162"/>
      <c r="D3" s="98" t="s">
        <v>55</v>
      </c>
      <c r="E3" s="162"/>
      <c r="F3" s="98" t="s">
        <v>56</v>
      </c>
      <c r="G3" s="162"/>
      <c r="H3" s="102" t="s">
        <v>58</v>
      </c>
      <c r="I3" s="164"/>
      <c r="J3" s="69" t="s">
        <v>57</v>
      </c>
      <c r="K3" s="165"/>
      <c r="L3" s="71" t="s">
        <v>92</v>
      </c>
      <c r="M3" s="160"/>
    </row>
    <row r="4" spans="1:14" ht="15.75" thickBot="1" x14ac:dyDescent="0.3">
      <c r="A4" s="65"/>
      <c r="B4" s="104">
        <v>-2460</v>
      </c>
      <c r="C4" s="107">
        <v>45294</v>
      </c>
      <c r="D4" s="105">
        <v>500</v>
      </c>
      <c r="E4" s="107">
        <v>45262</v>
      </c>
      <c r="F4" s="2">
        <v>263</v>
      </c>
      <c r="G4" s="107">
        <v>45262</v>
      </c>
      <c r="H4" s="103">
        <v>500</v>
      </c>
      <c r="I4" s="108">
        <v>45297</v>
      </c>
      <c r="L4" s="45"/>
      <c r="M4" s="82" t="s">
        <v>44</v>
      </c>
      <c r="N4" s="83" t="s">
        <v>67</v>
      </c>
    </row>
    <row r="5" spans="1:14" ht="15.75" thickTop="1" x14ac:dyDescent="0.25">
      <c r="A5" s="73"/>
      <c r="B5" s="43"/>
      <c r="D5" s="2">
        <v>1000</v>
      </c>
      <c r="E5" s="107">
        <v>45297</v>
      </c>
      <c r="F5" s="2">
        <v>1500</v>
      </c>
      <c r="G5" s="107">
        <v>45297</v>
      </c>
      <c r="L5" s="45"/>
      <c r="M5" s="44"/>
      <c r="N5" s="77"/>
    </row>
    <row r="6" spans="1:14" ht="15.75" thickBot="1" x14ac:dyDescent="0.3">
      <c r="A6" s="3"/>
      <c r="L6" s="3"/>
      <c r="M6" s="81" t="s">
        <v>45</v>
      </c>
      <c r="N6" s="80" t="s">
        <v>102</v>
      </c>
    </row>
    <row r="7" spans="1:14" x14ac:dyDescent="0.25">
      <c r="A7" s="3"/>
      <c r="L7" s="3"/>
      <c r="M7" s="85" t="s">
        <v>47</v>
      </c>
      <c r="N7" s="78">
        <v>45336</v>
      </c>
    </row>
    <row r="8" spans="1:14" x14ac:dyDescent="0.25">
      <c r="A8" s="3"/>
      <c r="L8" s="3"/>
      <c r="M8" s="85" t="s">
        <v>103</v>
      </c>
      <c r="N8" s="79"/>
    </row>
    <row r="9" spans="1:14" x14ac:dyDescent="0.25">
      <c r="A9" s="3"/>
      <c r="L9" s="3"/>
      <c r="M9" s="85" t="s">
        <v>46</v>
      </c>
      <c r="N9" s="79">
        <v>45327</v>
      </c>
    </row>
    <row r="10" spans="1:14" x14ac:dyDescent="0.25">
      <c r="A10" s="3"/>
      <c r="L10" s="3"/>
      <c r="M10" s="86" t="s">
        <v>43</v>
      </c>
      <c r="N10" s="79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5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66" t="s">
        <v>38</v>
      </c>
      <c r="L25" s="166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25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25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25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25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25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25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25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25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25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25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25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25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25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25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Y369"/>
  <sheetViews>
    <sheetView tabSelected="1" zoomScale="85" zoomScaleNormal="85" workbookViewId="0">
      <selection activeCell="J33" sqref="J33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22.4257812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5.42578125" style="189" customWidth="1"/>
    <col min="16" max="16" width="12.42578125" customWidth="1"/>
    <col min="17" max="17" width="14.140625" style="186" customWidth="1"/>
    <col min="18" max="18" width="11" style="14" customWidth="1"/>
    <col min="19" max="19" width="14.5703125" style="14" customWidth="1"/>
    <col min="20" max="20" width="12.5703125" style="12" customWidth="1"/>
    <col min="21" max="22" width="13.28515625" style="13" customWidth="1"/>
    <col min="23" max="23" width="11.7109375" style="13" customWidth="1"/>
    <col min="24" max="24" width="19.140625" style="13" customWidth="1"/>
    <col min="25" max="25" width="19.7109375" style="13" customWidth="1"/>
    <col min="26" max="16384" width="9.140625" style="13"/>
  </cols>
  <sheetData>
    <row r="1" spans="1:25" ht="21.75" customHeight="1" thickBot="1" x14ac:dyDescent="0.3">
      <c r="A1" s="199" t="s">
        <v>239</v>
      </c>
      <c r="B1" s="200"/>
      <c r="C1" s="200"/>
      <c r="D1" s="200"/>
      <c r="E1" s="200"/>
      <c r="F1" s="201"/>
      <c r="G1" s="155">
        <v>2</v>
      </c>
      <c r="H1" s="197" t="s">
        <v>216</v>
      </c>
      <c r="K1" s="156"/>
      <c r="L1" s="246" t="s">
        <v>217</v>
      </c>
      <c r="M1" s="247"/>
      <c r="N1" s="247"/>
      <c r="O1" s="247"/>
      <c r="P1" s="247"/>
      <c r="Q1" s="247"/>
      <c r="R1" s="261"/>
      <c r="S1" s="261"/>
      <c r="T1" s="266"/>
      <c r="U1" s="247"/>
      <c r="V1" s="135"/>
    </row>
    <row r="2" spans="1:25" ht="15" customHeight="1" thickTop="1" thickBot="1" x14ac:dyDescent="0.3">
      <c r="A2" s="153" t="s">
        <v>50</v>
      </c>
      <c r="B2" s="153" t="s">
        <v>101</v>
      </c>
      <c r="C2" s="153" t="s">
        <v>201</v>
      </c>
      <c r="D2" s="153" t="s">
        <v>218</v>
      </c>
      <c r="E2" s="154" t="s">
        <v>214</v>
      </c>
      <c r="F2" s="154" t="s">
        <v>215</v>
      </c>
      <c r="G2" s="141" t="s">
        <v>192</v>
      </c>
      <c r="H2" s="198" t="s">
        <v>193</v>
      </c>
      <c r="I2" s="141" t="s">
        <v>205</v>
      </c>
      <c r="J2" s="141" t="s">
        <v>204</v>
      </c>
      <c r="K2" s="226" t="s">
        <v>209</v>
      </c>
      <c r="L2" s="248">
        <v>6000</v>
      </c>
      <c r="M2" s="248"/>
      <c r="N2" s="248"/>
      <c r="O2" s="248"/>
      <c r="P2" s="248"/>
      <c r="Q2" s="210">
        <v>6000</v>
      </c>
      <c r="R2" s="210"/>
      <c r="S2" s="210"/>
      <c r="T2" s="210"/>
      <c r="U2" s="210"/>
      <c r="V2" s="135"/>
    </row>
    <row r="3" spans="1:25" ht="31.5" thickTop="1" thickBot="1" x14ac:dyDescent="0.3">
      <c r="A3" s="128">
        <f>MONTH(Table8[[#This Row],[DATE]])</f>
        <v>2</v>
      </c>
      <c r="B3" s="140">
        <v>45323</v>
      </c>
      <c r="C3" t="s">
        <v>224</v>
      </c>
      <c r="D3" s="13" t="s">
        <v>208</v>
      </c>
      <c r="F3" s="219">
        <v>34</v>
      </c>
      <c r="G3" s="13" t="s">
        <v>227</v>
      </c>
      <c r="H3" s="138">
        <f>SUM(I3+J3)</f>
        <v>5650</v>
      </c>
      <c r="I3" s="138">
        <f>SUMIFS(E:E,A:A,$G$1,D:D,G3)</f>
        <v>5650</v>
      </c>
      <c r="J3" s="138">
        <f>SUMIFS(F:F,A:A,$G$1,D:D,G3)</f>
        <v>0</v>
      </c>
      <c r="K3" s="194">
        <v>5000</v>
      </c>
      <c r="L3" s="227" t="s">
        <v>7</v>
      </c>
      <c r="M3" s="137" t="s">
        <v>251</v>
      </c>
      <c r="N3" s="137" t="s">
        <v>258</v>
      </c>
      <c r="O3" s="137" t="s">
        <v>257</v>
      </c>
      <c r="P3" s="228" t="s">
        <v>50</v>
      </c>
      <c r="Q3" s="237" t="s">
        <v>254</v>
      </c>
      <c r="R3" s="262" t="s">
        <v>255</v>
      </c>
      <c r="S3" s="262" t="s">
        <v>271</v>
      </c>
      <c r="T3" s="267" t="s">
        <v>276</v>
      </c>
      <c r="U3" s="190" t="s">
        <v>278</v>
      </c>
      <c r="V3" s="228" t="s">
        <v>277</v>
      </c>
      <c r="W3" s="228" t="s">
        <v>275</v>
      </c>
      <c r="X3" s="221" t="s">
        <v>281</v>
      </c>
      <c r="Y3" s="221" t="s">
        <v>280</v>
      </c>
    </row>
    <row r="4" spans="1:25" x14ac:dyDescent="0.25">
      <c r="A4" s="128">
        <f>MONTH(Table8[[#This Row],[DATE]])</f>
        <v>2</v>
      </c>
      <c r="B4" s="140">
        <v>45323</v>
      </c>
      <c r="C4" t="s">
        <v>151</v>
      </c>
      <c r="D4" s="13" t="s">
        <v>202</v>
      </c>
      <c r="F4" s="220">
        <v>45</v>
      </c>
      <c r="G4" s="13" t="s">
        <v>202</v>
      </c>
      <c r="H4" s="138">
        <f>SUM(I4+J4)</f>
        <v>1316</v>
      </c>
      <c r="I4" s="138">
        <f>SUMIFS(E:E,A:A,$G$1,D:D,G4)</f>
        <v>186</v>
      </c>
      <c r="J4" s="138">
        <f>SUMIFS(F:F,A:A,$G$1,D:D,G4)</f>
        <v>1130</v>
      </c>
      <c r="K4" s="194">
        <v>2000</v>
      </c>
      <c r="L4" s="251" t="s">
        <v>252</v>
      </c>
      <c r="M4" s="252">
        <v>2460</v>
      </c>
      <c r="N4" s="253">
        <v>45328</v>
      </c>
      <c r="O4" s="254">
        <v>45336</v>
      </c>
      <c r="P4" s="255" t="s">
        <v>259</v>
      </c>
      <c r="Q4" s="258" t="s">
        <v>272</v>
      </c>
      <c r="R4" s="263">
        <v>1500</v>
      </c>
      <c r="S4" s="263">
        <v>1000</v>
      </c>
      <c r="T4" s="254">
        <v>45297</v>
      </c>
      <c r="U4" s="263">
        <f>SUM(Table7[[#This Row],[payment2]]-Table7[[#This Row],[BALANCE TO PAY]])</f>
        <v>500</v>
      </c>
      <c r="V4" s="255">
        <v>45297</v>
      </c>
      <c r="W4" s="255" t="s">
        <v>270</v>
      </c>
      <c r="X4" s="271">
        <f>SUM(Table7[[#This Row],[payment2]]+R5+R6)</f>
        <v>3763</v>
      </c>
      <c r="Y4" s="272">
        <f>SUM(Table7[[#This Row],[DEBT]]+U5+U6)</f>
        <v>263</v>
      </c>
    </row>
    <row r="5" spans="1:25" ht="15.75" thickBot="1" x14ac:dyDescent="0.3">
      <c r="A5" s="128">
        <f>MONTH(Table8[[#This Row],[DATE]])</f>
        <v>2</v>
      </c>
      <c r="B5" s="140">
        <v>45324</v>
      </c>
      <c r="C5" t="s">
        <v>225</v>
      </c>
      <c r="D5" s="13" t="s">
        <v>227</v>
      </c>
      <c r="E5" s="138">
        <v>3500</v>
      </c>
      <c r="F5" s="219"/>
      <c r="G5" s="13" t="s">
        <v>12</v>
      </c>
      <c r="H5" s="138">
        <f t="shared" ref="H5:H8" si="0">SUM(I5+J5)</f>
        <v>480</v>
      </c>
      <c r="I5" s="138">
        <f>SUMIFS(E:E,A:A,$G$1,D:D,G5)</f>
        <v>0</v>
      </c>
      <c r="J5" s="138">
        <f>SUMIFS(F:F,A:A,$G$1,D:D,G5)</f>
        <v>480</v>
      </c>
      <c r="K5" s="194">
        <v>1000</v>
      </c>
      <c r="L5" s="256" t="s">
        <v>253</v>
      </c>
      <c r="M5" s="240">
        <v>7200</v>
      </c>
      <c r="N5" s="257">
        <v>45324</v>
      </c>
      <c r="O5" s="250">
        <v>45324</v>
      </c>
      <c r="P5" s="233" t="s">
        <v>259</v>
      </c>
      <c r="Q5" s="238" t="s">
        <v>273</v>
      </c>
      <c r="R5" s="264">
        <v>1763</v>
      </c>
      <c r="S5" s="264">
        <v>2000</v>
      </c>
      <c r="T5" s="249">
        <v>45297</v>
      </c>
      <c r="U5" s="264">
        <f>SUM(Table7[[#This Row],[payment2]]-Table7[[#This Row],[BALANCE TO PAY]])</f>
        <v>-237</v>
      </c>
      <c r="V5" s="229">
        <v>45297</v>
      </c>
      <c r="W5" s="231" t="s">
        <v>270</v>
      </c>
      <c r="X5" s="273"/>
      <c r="Y5" s="274"/>
    </row>
    <row r="6" spans="1:25" ht="15.75" thickBot="1" x14ac:dyDescent="0.3">
      <c r="A6" s="128">
        <f>MONTH(Table8[[#This Row],[DATE]])</f>
        <v>2</v>
      </c>
      <c r="B6" s="140">
        <v>45324</v>
      </c>
      <c r="C6" t="s">
        <v>228</v>
      </c>
      <c r="D6" s="13" t="s">
        <v>227</v>
      </c>
      <c r="E6" s="138">
        <v>2000</v>
      </c>
      <c r="F6" s="220"/>
      <c r="G6" s="13" t="s">
        <v>208</v>
      </c>
      <c r="H6" s="138">
        <f t="shared" si="0"/>
        <v>410</v>
      </c>
      <c r="I6" s="138">
        <f>SUMIFS(E:E,A:A,$G$1,D:D,G6)</f>
        <v>273</v>
      </c>
      <c r="J6" s="138">
        <f>SUMIFS(F:F,A:A,$G$1,D:D,G6)</f>
        <v>137</v>
      </c>
      <c r="K6" s="194">
        <v>2000</v>
      </c>
      <c r="L6" s="251" t="s">
        <v>252</v>
      </c>
      <c r="M6" s="252"/>
      <c r="N6" s="235"/>
      <c r="O6" s="254">
        <v>45365</v>
      </c>
      <c r="P6" s="255" t="s">
        <v>260</v>
      </c>
      <c r="Q6" s="239" t="s">
        <v>274</v>
      </c>
      <c r="R6" s="265">
        <v>500</v>
      </c>
      <c r="S6" s="265">
        <v>500</v>
      </c>
      <c r="T6" s="250">
        <v>45297</v>
      </c>
      <c r="U6" s="265">
        <f>SUM(Table7[[#This Row],[payment2]]-Table7[[#This Row],[BALANCE TO PAY]])</f>
        <v>0</v>
      </c>
      <c r="V6" s="268">
        <v>45297</v>
      </c>
      <c r="W6" s="233" t="s">
        <v>270</v>
      </c>
      <c r="X6" s="273"/>
      <c r="Y6" s="274"/>
    </row>
    <row r="7" spans="1:25" ht="15.75" thickBot="1" x14ac:dyDescent="0.3">
      <c r="A7" s="128">
        <f>MONTH(Table8[[#This Row],[DATE]])</f>
        <v>2</v>
      </c>
      <c r="B7" s="140">
        <v>45324</v>
      </c>
      <c r="C7" t="s">
        <v>229</v>
      </c>
      <c r="D7" s="13" t="s">
        <v>202</v>
      </c>
      <c r="F7" s="219">
        <v>110</v>
      </c>
      <c r="G7" s="13" t="s">
        <v>206</v>
      </c>
      <c r="H7" s="138">
        <f t="shared" si="0"/>
        <v>100</v>
      </c>
      <c r="I7" s="138">
        <f>SUMIFS(E:E,A:A,$G$1,D:D,G7)</f>
        <v>0</v>
      </c>
      <c r="J7" s="138">
        <f>SUMIFS(F:F,A:A,$G$1,D:D,G7)</f>
        <v>100</v>
      </c>
      <c r="K7" s="194">
        <v>1000</v>
      </c>
      <c r="L7" s="256" t="s">
        <v>253</v>
      </c>
      <c r="M7" s="240"/>
      <c r="N7" s="232"/>
      <c r="O7" s="250">
        <v>45350</v>
      </c>
      <c r="P7" s="233" t="s">
        <v>260</v>
      </c>
      <c r="Q7" s="258" t="s">
        <v>272</v>
      </c>
      <c r="R7" s="263"/>
      <c r="S7" s="263">
        <v>1500</v>
      </c>
      <c r="T7" s="254"/>
      <c r="U7" s="263">
        <f>SUM(Table7[[#This Row],[payment2]]-Table7[[#This Row],[BALANCE TO PAY]])</f>
        <v>-1500</v>
      </c>
      <c r="V7" s="255">
        <v>45328</v>
      </c>
      <c r="W7" s="255" t="s">
        <v>259</v>
      </c>
      <c r="X7" s="271">
        <f>SUM(Table7[[#This Row],[payment2]]+R8+R9)</f>
        <v>0</v>
      </c>
      <c r="Y7" s="272">
        <f>SUM(Table7[[#This Row],[DEBT]]+U8+U9)</f>
        <v>-5500</v>
      </c>
    </row>
    <row r="8" spans="1:25" x14ac:dyDescent="0.25">
      <c r="A8" s="128">
        <f>MONTH(Table8[[#This Row],[DATE]])</f>
        <v>2</v>
      </c>
      <c r="B8" s="140">
        <v>45325</v>
      </c>
      <c r="C8" t="s">
        <v>152</v>
      </c>
      <c r="D8" s="13" t="s">
        <v>202</v>
      </c>
      <c r="F8" s="220">
        <v>100</v>
      </c>
      <c r="G8" s="13" t="s">
        <v>207</v>
      </c>
      <c r="H8" s="138">
        <f>SUM(I8+J8)</f>
        <v>1619</v>
      </c>
      <c r="I8" s="138">
        <f>SUMIFS(E:E,A:A,$G$1,D:D,G8)</f>
        <v>0</v>
      </c>
      <c r="J8" s="138">
        <f>SUMIFS(F:F,A:A,$G$1,D:D,G8)</f>
        <v>1619</v>
      </c>
      <c r="K8" s="194">
        <v>2000</v>
      </c>
      <c r="L8" s="251" t="s">
        <v>252</v>
      </c>
      <c r="M8" s="252"/>
      <c r="N8" s="235"/>
      <c r="O8" s="254">
        <v>45396</v>
      </c>
      <c r="P8" s="255" t="s">
        <v>261</v>
      </c>
      <c r="Q8" s="238" t="s">
        <v>273</v>
      </c>
      <c r="R8" s="264"/>
      <c r="S8" s="264">
        <v>3000</v>
      </c>
      <c r="T8" s="249"/>
      <c r="U8" s="264">
        <f>SUM(Table7[[#This Row],[payment2]]-Table7[[#This Row],[BALANCE TO PAY]])</f>
        <v>-3000</v>
      </c>
      <c r="V8" s="229">
        <v>45328</v>
      </c>
      <c r="W8" s="231" t="s">
        <v>259</v>
      </c>
      <c r="X8" s="273"/>
      <c r="Y8" s="274"/>
    </row>
    <row r="9" spans="1:25" ht="15.75" thickBot="1" x14ac:dyDescent="0.3">
      <c r="A9" s="128">
        <f>MONTH(Table8[[#This Row],[DATE]])</f>
        <v>2</v>
      </c>
      <c r="B9" s="140">
        <v>45326</v>
      </c>
      <c r="C9" t="s">
        <v>230</v>
      </c>
      <c r="D9" s="13" t="s">
        <v>202</v>
      </c>
      <c r="F9" s="219">
        <v>24</v>
      </c>
      <c r="G9" s="13"/>
      <c r="H9" s="138"/>
      <c r="I9" s="142">
        <f>SUM(I3:I8)</f>
        <v>6109</v>
      </c>
      <c r="J9" s="142">
        <f>SUM(J3:J8)</f>
        <v>3466</v>
      </c>
      <c r="K9" s="195">
        <f>SUM(K4:K8)</f>
        <v>8000</v>
      </c>
      <c r="L9" s="256" t="s">
        <v>253</v>
      </c>
      <c r="M9" s="240"/>
      <c r="N9" s="232"/>
      <c r="O9" s="250">
        <v>45379</v>
      </c>
      <c r="P9" s="233" t="s">
        <v>261</v>
      </c>
      <c r="Q9" s="239" t="s">
        <v>274</v>
      </c>
      <c r="R9" s="265"/>
      <c r="S9" s="265">
        <v>1000</v>
      </c>
      <c r="T9" s="250"/>
      <c r="U9" s="265">
        <f>SUM(Table7[[#This Row],[payment2]]-Table7[[#This Row],[BALANCE TO PAY]])</f>
        <v>-1000</v>
      </c>
      <c r="V9" s="268">
        <v>45328</v>
      </c>
      <c r="W9" s="233" t="s">
        <v>259</v>
      </c>
      <c r="X9" s="273"/>
      <c r="Y9" s="274"/>
    </row>
    <row r="10" spans="1:25" x14ac:dyDescent="0.25">
      <c r="A10" s="128">
        <f>MONTH(Table8[[#This Row],[DATE]])</f>
        <v>2</v>
      </c>
      <c r="B10" s="140">
        <v>45326</v>
      </c>
      <c r="C10" t="s">
        <v>231</v>
      </c>
      <c r="D10" s="13" t="s">
        <v>208</v>
      </c>
      <c r="F10" s="220">
        <v>25</v>
      </c>
      <c r="G10" s="13"/>
      <c r="H10" s="138"/>
      <c r="I10" s="138"/>
      <c r="J10" s="138"/>
      <c r="K10" s="196" t="s">
        <v>194</v>
      </c>
      <c r="L10" s="251" t="s">
        <v>252</v>
      </c>
      <c r="M10" s="252"/>
      <c r="N10" s="235"/>
      <c r="O10" s="254">
        <v>45426</v>
      </c>
      <c r="P10" s="255" t="s">
        <v>262</v>
      </c>
      <c r="Q10" s="258" t="s">
        <v>272</v>
      </c>
      <c r="R10" s="263"/>
      <c r="S10" s="263">
        <v>1500</v>
      </c>
      <c r="T10" s="254"/>
      <c r="U10" s="263">
        <f>SUM(Table7[[#This Row],[payment2]]-Table7[[#This Row],[BALANCE TO PAY]])</f>
        <v>-1500</v>
      </c>
      <c r="V10" s="255">
        <v>45357</v>
      </c>
      <c r="W10" s="255" t="s">
        <v>260</v>
      </c>
      <c r="X10" s="271">
        <f>SUM(Table7[[#This Row],[payment2]]+R11+R12)</f>
        <v>0</v>
      </c>
      <c r="Y10" s="272">
        <f>SUM(Table7[[#This Row],[DEBT]]+U11+U12)</f>
        <v>-5500</v>
      </c>
    </row>
    <row r="11" spans="1:25" ht="15" customHeight="1" thickBot="1" x14ac:dyDescent="0.3">
      <c r="A11" s="128">
        <f>MONTH(Table8[[#This Row],[DATE]])</f>
        <v>2</v>
      </c>
      <c r="B11" s="140">
        <v>45326</v>
      </c>
      <c r="C11" t="s">
        <v>232</v>
      </c>
      <c r="D11" s="13" t="s">
        <v>202</v>
      </c>
      <c r="E11" s="196"/>
      <c r="F11" s="219">
        <v>80</v>
      </c>
      <c r="G11" s="13"/>
      <c r="H11" s="138"/>
      <c r="K11" s="193"/>
      <c r="L11" s="256" t="s">
        <v>253</v>
      </c>
      <c r="M11" s="240"/>
      <c r="N11" s="232"/>
      <c r="O11" s="250">
        <v>45410</v>
      </c>
      <c r="P11" s="233" t="s">
        <v>262</v>
      </c>
      <c r="Q11" s="238" t="s">
        <v>273</v>
      </c>
      <c r="R11" s="264"/>
      <c r="S11" s="264">
        <v>3000</v>
      </c>
      <c r="T11" s="249"/>
      <c r="U11" s="264">
        <f>SUM(Table7[[#This Row],[payment2]]-Table7[[#This Row],[BALANCE TO PAY]])</f>
        <v>-3000</v>
      </c>
      <c r="V11" s="229">
        <v>45357</v>
      </c>
      <c r="W11" s="231" t="s">
        <v>260</v>
      </c>
      <c r="X11" s="273"/>
      <c r="Y11" s="274"/>
    </row>
    <row r="12" spans="1:25" ht="15.75" thickBot="1" x14ac:dyDescent="0.3">
      <c r="A12" s="128">
        <f>MONTH(Table8[[#This Row],[DATE]])</f>
        <v>2</v>
      </c>
      <c r="B12" s="140">
        <v>45326</v>
      </c>
      <c r="C12" t="s">
        <v>152</v>
      </c>
      <c r="D12" s="13" t="s">
        <v>202</v>
      </c>
      <c r="F12" s="220">
        <v>204</v>
      </c>
      <c r="G12" s="211" t="s">
        <v>162</v>
      </c>
      <c r="H12" s="213" t="s">
        <v>91</v>
      </c>
      <c r="I12" s="243" t="s">
        <v>223</v>
      </c>
      <c r="J12" s="241" t="s">
        <v>91</v>
      </c>
      <c r="K12" s="13" t="s">
        <v>256</v>
      </c>
      <c r="L12" s="251" t="s">
        <v>252</v>
      </c>
      <c r="M12" s="252"/>
      <c r="N12" s="235"/>
      <c r="O12" s="254">
        <v>45457</v>
      </c>
      <c r="P12" s="255" t="s">
        <v>263</v>
      </c>
      <c r="Q12" s="239" t="s">
        <v>274</v>
      </c>
      <c r="R12" s="265"/>
      <c r="S12" s="265">
        <v>1000</v>
      </c>
      <c r="T12" s="250"/>
      <c r="U12" s="265">
        <f>SUM(Table7[[#This Row],[payment2]]-Table7[[#This Row],[BALANCE TO PAY]])</f>
        <v>-1000</v>
      </c>
      <c r="V12" s="268">
        <v>45357</v>
      </c>
      <c r="W12" s="233" t="s">
        <v>260</v>
      </c>
      <c r="X12" s="273"/>
      <c r="Y12" s="274"/>
    </row>
    <row r="13" spans="1:25" ht="15.75" thickBot="1" x14ac:dyDescent="0.3">
      <c r="A13" s="128">
        <f>MONTH(Table8[[#This Row],[DATE]])</f>
        <v>2</v>
      </c>
      <c r="B13" s="140">
        <v>45327</v>
      </c>
      <c r="C13" t="s">
        <v>233</v>
      </c>
      <c r="D13" s="13" t="s">
        <v>208</v>
      </c>
      <c r="E13" s="138">
        <v>89</v>
      </c>
      <c r="F13" s="219"/>
      <c r="G13" s="152" t="s">
        <v>6</v>
      </c>
      <c r="H13" s="188">
        <f>SUMIFS(Table5[INCOME],Table5[MONTH],$G$1,Table5[CATEGORY],G13)</f>
        <v>-32</v>
      </c>
      <c r="I13" s="244" t="s">
        <v>222</v>
      </c>
      <c r="J13" s="212"/>
      <c r="L13" s="256" t="s">
        <v>253</v>
      </c>
      <c r="M13" s="240"/>
      <c r="N13" s="232"/>
      <c r="O13" s="250">
        <v>45440</v>
      </c>
      <c r="P13" s="233" t="s">
        <v>263</v>
      </c>
      <c r="Q13" s="258" t="s">
        <v>272</v>
      </c>
      <c r="R13" s="263"/>
      <c r="S13" s="263">
        <v>1500</v>
      </c>
      <c r="T13" s="254"/>
      <c r="U13" s="263">
        <f>SUM(Table7[[#This Row],[payment2]]-Table7[[#This Row],[BALANCE TO PAY]])</f>
        <v>-1500</v>
      </c>
      <c r="V13" s="255">
        <v>45388</v>
      </c>
      <c r="W13" s="255" t="s">
        <v>261</v>
      </c>
      <c r="X13" s="271">
        <f>SUM(Table7[[#This Row],[payment2]]+R14+R15)</f>
        <v>0</v>
      </c>
      <c r="Y13" s="272">
        <f>SUM(Table7[[#This Row],[DEBT]]+U14+U15)</f>
        <v>-5500</v>
      </c>
    </row>
    <row r="14" spans="1:25" x14ac:dyDescent="0.25">
      <c r="A14" s="128">
        <f>MONTH(Table8[[#This Row],[DATE]])</f>
        <v>2</v>
      </c>
      <c r="B14" s="140">
        <v>45328</v>
      </c>
      <c r="C14" t="s">
        <v>150</v>
      </c>
      <c r="D14" s="13" t="s">
        <v>208</v>
      </c>
      <c r="F14" s="220">
        <v>26</v>
      </c>
      <c r="G14" s="152" t="s">
        <v>219</v>
      </c>
      <c r="H14" s="188">
        <f>SUMIFS(Table5[INCOME],Table5[MONTH],$G$1,Table5[CATEGORY],G14)</f>
        <v>19466.68</v>
      </c>
      <c r="I14" s="244" t="s">
        <v>7</v>
      </c>
      <c r="J14" s="212"/>
      <c r="L14" s="251" t="s">
        <v>252</v>
      </c>
      <c r="M14" s="252"/>
      <c r="N14" s="235"/>
      <c r="O14" s="254">
        <v>45487</v>
      </c>
      <c r="P14" s="255" t="s">
        <v>264</v>
      </c>
      <c r="Q14" s="238" t="s">
        <v>273</v>
      </c>
      <c r="R14" s="264"/>
      <c r="S14" s="264">
        <v>3000</v>
      </c>
      <c r="T14" s="249"/>
      <c r="U14" s="264">
        <f>SUM(Table7[[#This Row],[payment2]]-Table7[[#This Row],[BALANCE TO PAY]])</f>
        <v>-3000</v>
      </c>
      <c r="V14" s="229">
        <v>45388</v>
      </c>
      <c r="W14" s="231" t="s">
        <v>261</v>
      </c>
      <c r="X14" s="273"/>
      <c r="Y14" s="274"/>
    </row>
    <row r="15" spans="1:25" ht="15.75" thickBot="1" x14ac:dyDescent="0.3">
      <c r="A15" s="128">
        <f>MONTH(Table8[[#This Row],[DATE]])</f>
        <v>2</v>
      </c>
      <c r="B15" s="140">
        <v>45328</v>
      </c>
      <c r="C15" t="s">
        <v>236</v>
      </c>
      <c r="D15" s="13" t="s">
        <v>202</v>
      </c>
      <c r="F15" s="219">
        <v>29</v>
      </c>
      <c r="G15" s="152" t="s">
        <v>206</v>
      </c>
      <c r="H15" s="188">
        <f>SUMIFS(Table5[INCOME],Table5[MONTH],$G$1,Table5[CATEGORY],G15)</f>
        <v>800</v>
      </c>
      <c r="I15" s="245"/>
      <c r="K15" s="193"/>
      <c r="L15" s="256" t="s">
        <v>253</v>
      </c>
      <c r="M15" s="240"/>
      <c r="N15" s="232"/>
      <c r="O15" s="250">
        <v>45471</v>
      </c>
      <c r="P15" s="233" t="s">
        <v>264</v>
      </c>
      <c r="Q15" s="239" t="s">
        <v>274</v>
      </c>
      <c r="R15" s="265"/>
      <c r="S15" s="265">
        <v>1000</v>
      </c>
      <c r="T15" s="250"/>
      <c r="U15" s="265">
        <f>SUM(Table7[[#This Row],[payment2]]-Table7[[#This Row],[BALANCE TO PAY]])</f>
        <v>-1000</v>
      </c>
      <c r="V15" s="268">
        <v>45388</v>
      </c>
      <c r="W15" s="233" t="s">
        <v>261</v>
      </c>
      <c r="X15" s="273"/>
      <c r="Y15" s="274"/>
    </row>
    <row r="16" spans="1:25" x14ac:dyDescent="0.25">
      <c r="A16" s="128">
        <f>MONTH(Table8[[#This Row],[DATE]])</f>
        <v>2</v>
      </c>
      <c r="B16" s="140">
        <v>45329</v>
      </c>
      <c r="C16" t="s">
        <v>60</v>
      </c>
      <c r="D16" s="13" t="s">
        <v>12</v>
      </c>
      <c r="F16" s="220">
        <v>100</v>
      </c>
      <c r="G16" s="152" t="s">
        <v>220</v>
      </c>
      <c r="H16" s="188">
        <f>SUMIFS(Table5[INCOME],Table5[MONTH],$G$1,Table5[CATEGORY],G16)</f>
        <v>100</v>
      </c>
      <c r="I16" s="245"/>
      <c r="K16" s="193"/>
      <c r="L16" s="251" t="s">
        <v>252</v>
      </c>
      <c r="M16" s="252"/>
      <c r="N16" s="235"/>
      <c r="O16" s="254">
        <v>45518</v>
      </c>
      <c r="P16" s="255" t="s">
        <v>265</v>
      </c>
      <c r="Q16" s="258"/>
      <c r="R16" s="263"/>
      <c r="S16" s="263">
        <v>1500</v>
      </c>
      <c r="T16" s="254"/>
      <c r="U16" s="263">
        <f>SUM(Table7[[#This Row],[payment2]]-Table7[[#This Row],[BALANCE TO PAY]])</f>
        <v>-1500</v>
      </c>
      <c r="V16" s="255">
        <v>45418</v>
      </c>
      <c r="W16" s="255" t="s">
        <v>262</v>
      </c>
    </row>
    <row r="17" spans="1:23" ht="15.75" thickBot="1" x14ac:dyDescent="0.3">
      <c r="A17" s="128">
        <f>MONTH(Table8[[#This Row],[DATE]])</f>
        <v>2</v>
      </c>
      <c r="B17" s="140">
        <v>45330</v>
      </c>
      <c r="C17" t="s">
        <v>150</v>
      </c>
      <c r="D17" s="13" t="s">
        <v>208</v>
      </c>
      <c r="F17" s="219">
        <v>26</v>
      </c>
      <c r="G17" s="214" t="s">
        <v>9</v>
      </c>
      <c r="H17" s="242">
        <f>SUM(H14:H16)</f>
        <v>20366.68</v>
      </c>
      <c r="I17" s="245"/>
      <c r="K17" s="193"/>
      <c r="L17" s="256" t="s">
        <v>253</v>
      </c>
      <c r="M17" s="240"/>
      <c r="N17" s="232"/>
      <c r="O17" s="250">
        <v>45501</v>
      </c>
      <c r="P17" s="233" t="s">
        <v>265</v>
      </c>
      <c r="Q17" s="238"/>
      <c r="R17" s="264"/>
      <c r="S17" s="264">
        <v>3000</v>
      </c>
      <c r="T17" s="249"/>
      <c r="U17" s="264">
        <f>SUM(Table7[[#This Row],[payment2]]-Table7[[#This Row],[BALANCE TO PAY]])</f>
        <v>-3000</v>
      </c>
      <c r="V17" s="229">
        <v>45418</v>
      </c>
      <c r="W17" s="231" t="s">
        <v>262</v>
      </c>
    </row>
    <row r="18" spans="1:23" ht="15.75" thickBot="1" x14ac:dyDescent="0.3">
      <c r="A18" s="128">
        <f>MONTH(Table8[[#This Row],[DATE]])</f>
        <v>2</v>
      </c>
      <c r="B18" s="140">
        <v>45330</v>
      </c>
      <c r="C18" t="s">
        <v>237</v>
      </c>
      <c r="D18" s="13" t="s">
        <v>202</v>
      </c>
      <c r="E18" s="138">
        <v>150</v>
      </c>
      <c r="F18" s="220"/>
      <c r="I18" s="245"/>
      <c r="K18" s="193"/>
      <c r="L18" s="251" t="s">
        <v>252</v>
      </c>
      <c r="M18" s="252"/>
      <c r="N18" s="235"/>
      <c r="O18" s="254">
        <v>45549</v>
      </c>
      <c r="P18" s="255" t="s">
        <v>266</v>
      </c>
      <c r="Q18" s="239"/>
      <c r="R18" s="265"/>
      <c r="S18" s="265">
        <v>1000</v>
      </c>
      <c r="T18" s="250"/>
      <c r="U18" s="265">
        <f>SUM(Table7[[#This Row],[payment2]]-Table7[[#This Row],[BALANCE TO PAY]])</f>
        <v>-1000</v>
      </c>
      <c r="V18" s="268">
        <v>45418</v>
      </c>
      <c r="W18" s="233" t="s">
        <v>262</v>
      </c>
    </row>
    <row r="19" spans="1:23" ht="15.75" thickBot="1" x14ac:dyDescent="0.3">
      <c r="A19" s="128">
        <f>MONTH(Table8[[#This Row],[DATE]])</f>
        <v>2</v>
      </c>
      <c r="B19" s="140">
        <v>45331</v>
      </c>
      <c r="C19" t="s">
        <v>238</v>
      </c>
      <c r="D19" s="13" t="s">
        <v>202</v>
      </c>
      <c r="F19" s="219">
        <v>200</v>
      </c>
      <c r="G19" s="13"/>
      <c r="H19" s="138"/>
      <c r="I19" s="245"/>
      <c r="K19" s="193"/>
      <c r="L19" s="256" t="s">
        <v>253</v>
      </c>
      <c r="M19" s="240"/>
      <c r="N19" s="232"/>
      <c r="O19" s="250">
        <v>45532</v>
      </c>
      <c r="P19" s="233" t="s">
        <v>266</v>
      </c>
      <c r="Q19" s="258"/>
      <c r="R19" s="263"/>
      <c r="S19" s="263">
        <v>1500</v>
      </c>
      <c r="T19" s="254"/>
      <c r="U19" s="263">
        <f>SUM(Table7[[#This Row],[payment2]]-Table7[[#This Row],[BALANCE TO PAY]])</f>
        <v>-1500</v>
      </c>
      <c r="V19" s="255">
        <v>45449</v>
      </c>
      <c r="W19" s="255" t="s">
        <v>263</v>
      </c>
    </row>
    <row r="20" spans="1:23" x14ac:dyDescent="0.25">
      <c r="A20" s="128">
        <f>MONTH(Table8[[#This Row],[DATE]])</f>
        <v>2</v>
      </c>
      <c r="B20" s="140">
        <v>45332</v>
      </c>
      <c r="C20" t="s">
        <v>60</v>
      </c>
      <c r="D20" s="13" t="s">
        <v>12</v>
      </c>
      <c r="F20" s="220">
        <v>100</v>
      </c>
      <c r="G20" s="13"/>
      <c r="H20" s="138"/>
      <c r="I20" s="245"/>
      <c r="K20" s="193"/>
      <c r="L20" s="251" t="s">
        <v>252</v>
      </c>
      <c r="M20" s="252"/>
      <c r="N20" s="235"/>
      <c r="O20" s="254">
        <v>45579</v>
      </c>
      <c r="P20" s="13" t="s">
        <v>268</v>
      </c>
      <c r="Q20" s="238"/>
      <c r="R20" s="264"/>
      <c r="S20" s="264">
        <v>3000</v>
      </c>
      <c r="T20" s="249"/>
      <c r="U20" s="264">
        <f>SUM(Table7[[#This Row],[payment2]]-Table7[[#This Row],[BALANCE TO PAY]])</f>
        <v>-3000</v>
      </c>
      <c r="V20" s="229">
        <v>45449</v>
      </c>
      <c r="W20" s="231" t="s">
        <v>263</v>
      </c>
    </row>
    <row r="21" spans="1:23" ht="15.75" thickBot="1" x14ac:dyDescent="0.3">
      <c r="A21" s="128">
        <f>MONTH(Table8[[#This Row],[DATE]])</f>
        <v>2</v>
      </c>
      <c r="B21" s="140">
        <v>45332</v>
      </c>
      <c r="C21" t="s">
        <v>241</v>
      </c>
      <c r="D21" s="13" t="s">
        <v>202</v>
      </c>
      <c r="F21" s="219">
        <v>100</v>
      </c>
      <c r="G21" s="13" t="s">
        <v>227</v>
      </c>
      <c r="H21" s="138">
        <f>SUM(I21+J21)</f>
        <v>5650</v>
      </c>
      <c r="I21" s="138">
        <f>SUMIFS(E:E,A:A,$G$1,D:D,G21)</f>
        <v>5650</v>
      </c>
      <c r="J21" s="138">
        <f>SUMIFS(F:F,A:A,$G$1,D:D,G21)</f>
        <v>0</v>
      </c>
      <c r="K21" s="194">
        <v>5000</v>
      </c>
      <c r="L21" s="256" t="s">
        <v>253</v>
      </c>
      <c r="M21" s="240"/>
      <c r="N21" s="232"/>
      <c r="O21" s="250">
        <v>45563</v>
      </c>
      <c r="P21" s="13" t="s">
        <v>268</v>
      </c>
      <c r="Q21" s="239"/>
      <c r="R21" s="265"/>
      <c r="S21" s="265">
        <v>1000</v>
      </c>
      <c r="T21" s="250"/>
      <c r="U21" s="265">
        <f>SUM(Table7[[#This Row],[payment2]]-Table7[[#This Row],[BALANCE TO PAY]])</f>
        <v>-1000</v>
      </c>
      <c r="V21" s="268">
        <v>45449</v>
      </c>
      <c r="W21" s="233" t="s">
        <v>263</v>
      </c>
    </row>
    <row r="22" spans="1:23" x14ac:dyDescent="0.25">
      <c r="A22" s="128">
        <f>MONTH(Table8[[#This Row],[DATE]])</f>
        <v>2</v>
      </c>
      <c r="B22" s="140">
        <v>45332</v>
      </c>
      <c r="C22" t="s">
        <v>240</v>
      </c>
      <c r="D22" s="13" t="s">
        <v>227</v>
      </c>
      <c r="E22" s="138">
        <v>150</v>
      </c>
      <c r="F22" s="220"/>
      <c r="G22" s="138" t="s">
        <v>226</v>
      </c>
      <c r="H22" s="188">
        <f>SUMIFS(Table5[INCOME],Table5[MONTH],$G$1,Table5[CATEGORY],G22)</f>
        <v>150</v>
      </c>
      <c r="K22" s="193"/>
      <c r="L22" s="251" t="s">
        <v>252</v>
      </c>
      <c r="M22" s="252"/>
      <c r="N22" s="235"/>
      <c r="O22" s="254">
        <v>45610</v>
      </c>
      <c r="P22" s="255" t="s">
        <v>267</v>
      </c>
      <c r="Q22" s="258"/>
      <c r="R22" s="263"/>
      <c r="S22" s="263"/>
      <c r="T22" s="254"/>
      <c r="U22" s="263">
        <f>SUM(Table7[[#This Row],[payment2]]-Table7[[#This Row],[BALANCE TO PAY]])</f>
        <v>0</v>
      </c>
      <c r="V22" s="255"/>
      <c r="W22" s="255" t="s">
        <v>264</v>
      </c>
    </row>
    <row r="23" spans="1:23" ht="15.75" thickBot="1" x14ac:dyDescent="0.3">
      <c r="A23" s="128">
        <f>MONTH(Table8[[#This Row],[DATE]])</f>
        <v>2</v>
      </c>
      <c r="B23" s="140">
        <v>45333</v>
      </c>
      <c r="C23" t="s">
        <v>242</v>
      </c>
      <c r="D23" s="13" t="s">
        <v>202</v>
      </c>
      <c r="F23" s="219">
        <v>100</v>
      </c>
      <c r="G23" s="13" t="s">
        <v>250</v>
      </c>
      <c r="H23" s="138">
        <f>SUM(H22-H21)</f>
        <v>-5500</v>
      </c>
      <c r="K23" s="193"/>
      <c r="L23" s="256" t="s">
        <v>253</v>
      </c>
      <c r="M23" s="240"/>
      <c r="N23" s="232"/>
      <c r="O23" s="250">
        <v>45593</v>
      </c>
      <c r="P23" s="233" t="s">
        <v>267</v>
      </c>
      <c r="Q23" s="238"/>
      <c r="R23" s="264"/>
      <c r="S23" s="264"/>
      <c r="T23" s="249"/>
      <c r="U23" s="264">
        <f>SUM(Table7[[#This Row],[payment2]]-Table7[[#This Row],[BALANCE TO PAY]])</f>
        <v>0</v>
      </c>
      <c r="V23" s="231"/>
      <c r="W23" s="231" t="s">
        <v>264</v>
      </c>
    </row>
    <row r="24" spans="1:23" ht="15.75" thickBot="1" x14ac:dyDescent="0.3">
      <c r="A24" s="128">
        <f>MONTH(Table8[[#This Row],[DATE]])</f>
        <v>2</v>
      </c>
      <c r="B24" s="140">
        <v>45334</v>
      </c>
      <c r="C24" t="s">
        <v>60</v>
      </c>
      <c r="D24" s="13" t="s">
        <v>12</v>
      </c>
      <c r="F24" s="220">
        <v>100</v>
      </c>
      <c r="G24" s="13"/>
      <c r="K24" s="193"/>
      <c r="L24" s="251" t="s">
        <v>252</v>
      </c>
      <c r="M24" s="252"/>
      <c r="N24" s="235"/>
      <c r="O24" s="254">
        <v>45640</v>
      </c>
      <c r="P24" s="236" t="s">
        <v>269</v>
      </c>
      <c r="Q24" s="239"/>
      <c r="R24" s="265"/>
      <c r="S24" s="265"/>
      <c r="T24" s="250"/>
      <c r="U24" s="265">
        <f>SUM(Table7[[#This Row],[payment2]]-Table7[[#This Row],[BALANCE TO PAY]])</f>
        <v>0</v>
      </c>
      <c r="V24" s="233"/>
      <c r="W24" s="233" t="s">
        <v>264</v>
      </c>
    </row>
    <row r="25" spans="1:23" ht="15.75" thickBot="1" x14ac:dyDescent="0.3">
      <c r="A25" s="128">
        <f>MONTH(Table8[[#This Row],[DATE]])</f>
        <v>2</v>
      </c>
      <c r="B25" s="140">
        <v>45334</v>
      </c>
      <c r="C25" t="s">
        <v>150</v>
      </c>
      <c r="D25" s="13" t="s">
        <v>208</v>
      </c>
      <c r="E25" s="138">
        <v>26</v>
      </c>
      <c r="F25" s="219"/>
      <c r="G25" s="13"/>
      <c r="K25" s="193"/>
      <c r="L25" s="256" t="s">
        <v>253</v>
      </c>
      <c r="M25" s="240"/>
      <c r="N25" s="232"/>
      <c r="O25" s="250">
        <v>45624</v>
      </c>
      <c r="P25" s="233" t="s">
        <v>269</v>
      </c>
      <c r="Q25" s="258"/>
      <c r="R25" s="263"/>
      <c r="S25" s="263"/>
      <c r="T25" s="254"/>
      <c r="U25" s="263">
        <f>SUM(Table7[[#This Row],[payment2]]-Table7[[#This Row],[BALANCE TO PAY]])</f>
        <v>0</v>
      </c>
      <c r="V25" s="255"/>
      <c r="W25" s="255" t="s">
        <v>265</v>
      </c>
    </row>
    <row r="26" spans="1:23" ht="16.5" thickTop="1" thickBot="1" x14ac:dyDescent="0.3">
      <c r="A26" s="128">
        <f>MONTH(Table8[[#This Row],[DATE]])</f>
        <v>2</v>
      </c>
      <c r="B26" s="140">
        <v>45334</v>
      </c>
      <c r="C26" t="s">
        <v>243</v>
      </c>
      <c r="D26" s="13" t="s">
        <v>12</v>
      </c>
      <c r="F26" s="220">
        <v>30</v>
      </c>
      <c r="G26" s="13"/>
      <c r="I26" s="153" t="s">
        <v>200</v>
      </c>
      <c r="J26" s="153" t="s">
        <v>94</v>
      </c>
      <c r="K26" s="202"/>
      <c r="L26" s="251" t="s">
        <v>252</v>
      </c>
      <c r="M26" s="252"/>
      <c r="N26" s="235"/>
      <c r="O26" s="254">
        <v>45305</v>
      </c>
      <c r="P26" s="236" t="s">
        <v>270</v>
      </c>
      <c r="Q26" s="238"/>
      <c r="R26" s="264"/>
      <c r="S26" s="264"/>
      <c r="T26" s="249"/>
      <c r="U26" s="264">
        <f>SUM(Table7[[#This Row],[payment2]]-Table7[[#This Row],[BALANCE TO PAY]])</f>
        <v>0</v>
      </c>
      <c r="V26" s="231"/>
      <c r="W26" s="231" t="s">
        <v>265</v>
      </c>
    </row>
    <row r="27" spans="1:23" ht="16.5" thickTop="1" thickBot="1" x14ac:dyDescent="0.3">
      <c r="A27" s="128">
        <f>MONTH(Table8[[#This Row],[DATE]])</f>
        <v>2</v>
      </c>
      <c r="B27" s="140">
        <v>45334</v>
      </c>
      <c r="C27" t="s">
        <v>244</v>
      </c>
      <c r="D27" s="13" t="s">
        <v>12</v>
      </c>
      <c r="F27" s="219">
        <v>50</v>
      </c>
      <c r="G27" s="13" t="s">
        <v>91</v>
      </c>
      <c r="H27" s="146">
        <f>SUM(I27+J27)</f>
        <v>9575</v>
      </c>
      <c r="I27" s="146">
        <f>SUM(E:E)</f>
        <v>6109</v>
      </c>
      <c r="J27" s="147">
        <f>SUM(F:F)</f>
        <v>3466</v>
      </c>
      <c r="K27" s="193"/>
      <c r="L27" s="256" t="s">
        <v>253</v>
      </c>
      <c r="M27" s="240"/>
      <c r="N27" s="232"/>
      <c r="O27" s="250">
        <v>45654</v>
      </c>
      <c r="P27" s="233" t="s">
        <v>270</v>
      </c>
      <c r="Q27" s="239"/>
      <c r="R27" s="265"/>
      <c r="S27" s="265"/>
      <c r="T27" s="250"/>
      <c r="U27" s="265">
        <f>SUM(Table7[[#This Row],[payment2]]-Table7[[#This Row],[BALANCE TO PAY]])</f>
        <v>0</v>
      </c>
      <c r="V27" s="233"/>
      <c r="W27" s="233" t="s">
        <v>265</v>
      </c>
    </row>
    <row r="28" spans="1:23" x14ac:dyDescent="0.25">
      <c r="A28" s="128">
        <f>MONTH(Table8[[#This Row],[DATE]])</f>
        <v>2</v>
      </c>
      <c r="B28" s="140">
        <v>45334</v>
      </c>
      <c r="C28" t="s">
        <v>233</v>
      </c>
      <c r="D28" s="13" t="s">
        <v>208</v>
      </c>
      <c r="E28" s="138">
        <v>95</v>
      </c>
      <c r="F28" s="220"/>
      <c r="G28" s="13" t="s">
        <v>213</v>
      </c>
      <c r="H28" s="146">
        <f>SUM(H29-H27)</f>
        <v>-1575</v>
      </c>
      <c r="I28" s="146">
        <f>SUM(I29-I27)</f>
        <v>-2109</v>
      </c>
      <c r="J28" s="146">
        <f>SUM(J29-J27)</f>
        <v>534</v>
      </c>
      <c r="K28" s="193"/>
      <c r="L28" s="230"/>
      <c r="M28" s="138"/>
      <c r="N28" s="193"/>
      <c r="O28" s="260"/>
      <c r="P28" s="13"/>
      <c r="Q28" s="258"/>
      <c r="R28" s="263"/>
      <c r="S28" s="263"/>
      <c r="T28" s="254"/>
      <c r="U28" s="263">
        <f>SUM(Table7[[#This Row],[payment2]]-Table7[[#This Row],[BALANCE TO PAY]])</f>
        <v>0</v>
      </c>
      <c r="V28" s="255"/>
      <c r="W28" s="255" t="s">
        <v>266</v>
      </c>
    </row>
    <row r="29" spans="1:23" ht="15.75" thickBot="1" x14ac:dyDescent="0.3">
      <c r="A29" s="128">
        <f>MONTH(Table8[[#This Row],[DATE]])</f>
        <v>2</v>
      </c>
      <c r="B29" s="140">
        <v>45335</v>
      </c>
      <c r="C29" t="s">
        <v>245</v>
      </c>
      <c r="D29" s="13" t="s">
        <v>202</v>
      </c>
      <c r="F29" s="219">
        <v>138</v>
      </c>
      <c r="G29" s="13" t="s">
        <v>209</v>
      </c>
      <c r="H29" s="146">
        <v>8000</v>
      </c>
      <c r="I29" s="146">
        <f>SUM(K9/2)</f>
        <v>4000</v>
      </c>
      <c r="J29" s="146">
        <f>SUM(K9/2)</f>
        <v>4000</v>
      </c>
      <c r="K29" s="193"/>
      <c r="L29" s="230"/>
      <c r="M29" s="138"/>
      <c r="N29" s="193"/>
      <c r="O29" s="12"/>
      <c r="P29" s="13"/>
      <c r="Q29" s="238"/>
      <c r="R29" s="264"/>
      <c r="S29" s="264"/>
      <c r="T29" s="249"/>
      <c r="U29" s="264">
        <f>SUM(Table7[[#This Row],[payment2]]-Table7[[#This Row],[BALANCE TO PAY]])</f>
        <v>0</v>
      </c>
      <c r="V29" s="231"/>
      <c r="W29" s="231" t="s">
        <v>266</v>
      </c>
    </row>
    <row r="30" spans="1:23" ht="15.75" thickBot="1" x14ac:dyDescent="0.3">
      <c r="A30" s="128">
        <f>MONTH(Table8[[#This Row],[DATE]])</f>
        <v>2</v>
      </c>
      <c r="B30" s="140">
        <v>45336</v>
      </c>
      <c r="C30" t="s">
        <v>246</v>
      </c>
      <c r="D30" s="13" t="s">
        <v>208</v>
      </c>
      <c r="E30" s="138">
        <v>63</v>
      </c>
      <c r="F30" s="220"/>
      <c r="G30" s="13"/>
      <c r="H30" s="270" t="s">
        <v>279</v>
      </c>
      <c r="I30" s="269">
        <v>45350</v>
      </c>
      <c r="J30" s="147"/>
      <c r="K30" s="193"/>
      <c r="L30" s="230"/>
      <c r="M30" s="138"/>
      <c r="N30" s="193"/>
      <c r="O30" s="249"/>
      <c r="P30" s="13"/>
      <c r="Q30" s="239"/>
      <c r="R30" s="265"/>
      <c r="S30" s="265"/>
      <c r="T30" s="250"/>
      <c r="U30" s="265">
        <f>SUM(Table7[[#This Row],[payment2]]-Table7[[#This Row],[BALANCE TO PAY]])</f>
        <v>0</v>
      </c>
      <c r="V30" s="233"/>
      <c r="W30" s="233" t="s">
        <v>266</v>
      </c>
    </row>
    <row r="31" spans="1:23" x14ac:dyDescent="0.25">
      <c r="A31" s="128">
        <f>MONTH(Table8[[#This Row],[DATE]])</f>
        <v>2</v>
      </c>
      <c r="B31" s="140">
        <v>45336</v>
      </c>
      <c r="C31" t="s">
        <v>247</v>
      </c>
      <c r="D31" s="13" t="s">
        <v>202</v>
      </c>
      <c r="E31" s="138">
        <v>36</v>
      </c>
      <c r="F31" s="219"/>
      <c r="G31" s="13" t="s">
        <v>203</v>
      </c>
      <c r="H31" s="148">
        <f>SUM(H27+I27+J27)</f>
        <v>19150</v>
      </c>
      <c r="I31" s="148"/>
      <c r="J31" s="148"/>
      <c r="K31" s="193"/>
      <c r="L31" s="230"/>
      <c r="M31" s="138"/>
      <c r="N31" s="193"/>
      <c r="O31" s="249"/>
      <c r="P31" s="13"/>
      <c r="Q31" s="258"/>
      <c r="R31" s="263"/>
      <c r="S31" s="263"/>
      <c r="T31" s="254"/>
      <c r="U31" s="263">
        <f>SUM(Table7[[#This Row],[payment2]]-Table7[[#This Row],[BALANCE TO PAY]])</f>
        <v>0</v>
      </c>
      <c r="V31" s="236"/>
      <c r="W31" s="236" t="s">
        <v>268</v>
      </c>
    </row>
    <row r="32" spans="1:23" ht="15" customHeight="1" x14ac:dyDescent="0.25">
      <c r="A32" s="128">
        <f>MONTH(Table8[[#This Row],[DATE]])</f>
        <v>2</v>
      </c>
      <c r="B32" s="140">
        <v>45337</v>
      </c>
      <c r="C32" t="s">
        <v>150</v>
      </c>
      <c r="D32" s="13" t="s">
        <v>208</v>
      </c>
      <c r="F32" s="220">
        <v>26</v>
      </c>
      <c r="G32" s="13" t="s">
        <v>199</v>
      </c>
      <c r="H32" s="149">
        <f>SUM(K9+Q2+L2)</f>
        <v>20000</v>
      </c>
      <c r="I32" s="146"/>
      <c r="J32" s="147"/>
      <c r="K32" s="193"/>
      <c r="L32" s="230"/>
      <c r="M32" s="138"/>
      <c r="N32" s="193"/>
      <c r="O32" s="12"/>
      <c r="P32" s="13"/>
      <c r="Q32" s="238"/>
      <c r="R32" s="264"/>
      <c r="S32" s="264"/>
      <c r="T32" s="249"/>
      <c r="U32" s="264">
        <f>SUM(Table7[[#This Row],[payment2]]-Table7[[#This Row],[BALANCE TO PAY]])</f>
        <v>0</v>
      </c>
      <c r="V32" s="231"/>
      <c r="W32" s="231" t="s">
        <v>268</v>
      </c>
    </row>
    <row r="33" spans="1:23" ht="24" thickBot="1" x14ac:dyDescent="0.3">
      <c r="A33" s="128">
        <f>MONTH(Table8[[#This Row],[DATE]])</f>
        <v>2</v>
      </c>
      <c r="B33" s="140">
        <v>45337</v>
      </c>
      <c r="C33" t="s">
        <v>60</v>
      </c>
      <c r="D33" s="13" t="s">
        <v>12</v>
      </c>
      <c r="F33" s="220">
        <v>100</v>
      </c>
      <c r="G33" s="13"/>
      <c r="I33" s="185" t="s">
        <v>154</v>
      </c>
      <c r="J33" s="138">
        <f>SUM(E13+E18+E25+E28+E30+E31)</f>
        <v>459</v>
      </c>
      <c r="K33" s="193"/>
      <c r="L33" s="230"/>
      <c r="M33" s="138"/>
      <c r="N33" s="193"/>
      <c r="O33" s="12"/>
      <c r="P33" s="13"/>
      <c r="Q33" s="239"/>
      <c r="R33" s="265"/>
      <c r="S33" s="265"/>
      <c r="T33" s="250"/>
      <c r="U33" s="265">
        <f>SUM(Table7[[#This Row],[payment2]]-Table7[[#This Row],[BALANCE TO PAY]])</f>
        <v>0</v>
      </c>
      <c r="V33" s="233"/>
      <c r="W33" s="233" t="s">
        <v>268</v>
      </c>
    </row>
    <row r="34" spans="1:23" x14ac:dyDescent="0.25">
      <c r="A34" s="128">
        <f>MONTH(Table8[[#This Row],[DATE]])</f>
        <v>2</v>
      </c>
      <c r="B34" s="140">
        <v>45338</v>
      </c>
      <c r="C34" t="s">
        <v>248</v>
      </c>
      <c r="D34" s="13" t="s">
        <v>207</v>
      </c>
      <c r="F34" s="220">
        <v>461</v>
      </c>
      <c r="G34" s="13"/>
      <c r="H34" s="152"/>
      <c r="K34" s="193"/>
      <c r="L34" s="230"/>
      <c r="M34" s="138"/>
      <c r="N34" s="12"/>
      <c r="O34" s="12"/>
      <c r="P34" s="13"/>
      <c r="Q34" s="238"/>
      <c r="R34" s="264"/>
      <c r="S34" s="264"/>
      <c r="T34" s="249"/>
      <c r="U34" s="14">
        <f>SUM(Table7[[#This Row],[payment2]]-Table7[[#This Row],[BALANCE TO PAY]])</f>
        <v>0</v>
      </c>
      <c r="V34" s="229"/>
      <c r="W34" s="255" t="s">
        <v>267</v>
      </c>
    </row>
    <row r="35" spans="1:23" x14ac:dyDescent="0.25">
      <c r="A35" s="128">
        <f>MONTH(Table8[[#This Row],[DATE]])</f>
        <v>2</v>
      </c>
      <c r="B35" s="140">
        <v>45324</v>
      </c>
      <c r="C35" t="s">
        <v>248</v>
      </c>
      <c r="D35" s="13" t="s">
        <v>207</v>
      </c>
      <c r="F35" s="219">
        <v>1158</v>
      </c>
      <c r="G35" s="13" t="s">
        <v>211</v>
      </c>
      <c r="H35" s="144">
        <f>SUM(I32-K9)</f>
        <v>-8000</v>
      </c>
      <c r="I35" s="13" t="s">
        <v>195</v>
      </c>
      <c r="K35" s="193"/>
      <c r="L35" s="230"/>
      <c r="M35" s="138"/>
      <c r="N35" s="193"/>
      <c r="O35" s="249"/>
      <c r="P35" s="13"/>
      <c r="Q35" s="238"/>
      <c r="R35" s="264"/>
      <c r="S35" s="264"/>
      <c r="T35" s="249"/>
      <c r="U35" s="14">
        <f>SUM(Table7[[#This Row],[payment2]]-Table7[[#This Row],[BALANCE TO PAY]])</f>
        <v>0</v>
      </c>
      <c r="V35" s="231"/>
      <c r="W35" s="231" t="s">
        <v>267</v>
      </c>
    </row>
    <row r="36" spans="1:23" ht="15.75" thickBot="1" x14ac:dyDescent="0.3">
      <c r="A36" s="128">
        <f>MONTH(Table8[[#This Row],[DATE]])</f>
        <v>2</v>
      </c>
      <c r="B36" s="140">
        <v>45338</v>
      </c>
      <c r="C36" t="s">
        <v>249</v>
      </c>
      <c r="D36" s="13" t="s">
        <v>206</v>
      </c>
      <c r="F36" s="220">
        <v>100</v>
      </c>
      <c r="G36" s="13" t="s">
        <v>212</v>
      </c>
      <c r="I36" s="138">
        <v>2000</v>
      </c>
      <c r="K36" s="193"/>
      <c r="L36" s="230"/>
      <c r="M36" s="138"/>
      <c r="N36" s="193"/>
      <c r="O36" s="249"/>
      <c r="P36" s="13"/>
      <c r="Q36" s="239"/>
      <c r="R36" s="265"/>
      <c r="S36" s="265"/>
      <c r="T36" s="250"/>
      <c r="U36" s="14">
        <f>SUM(Table7[[#This Row],[payment2]]-Table7[[#This Row],[BALANCE TO PAY]])</f>
        <v>0</v>
      </c>
      <c r="V36" s="231"/>
      <c r="W36" s="233" t="s">
        <v>267</v>
      </c>
    </row>
    <row r="37" spans="1:23" x14ac:dyDescent="0.25">
      <c r="A37" s="128">
        <f>MONTH(Table8[[#This Row],[DATE]])</f>
        <v>1</v>
      </c>
      <c r="F37" s="219"/>
      <c r="L37" s="230"/>
      <c r="M37" s="138"/>
      <c r="N37" s="193"/>
      <c r="O37" s="12"/>
      <c r="P37" s="13"/>
      <c r="Q37" s="258"/>
      <c r="R37" s="263"/>
      <c r="S37" s="263"/>
      <c r="T37" s="254"/>
      <c r="U37" s="14">
        <f>SUM(Table7[[#This Row],[payment2]]-Table7[[#This Row],[BALANCE TO PAY]])</f>
        <v>0</v>
      </c>
      <c r="V37" s="231"/>
      <c r="W37" s="236" t="s">
        <v>269</v>
      </c>
    </row>
    <row r="38" spans="1:23" x14ac:dyDescent="0.25">
      <c r="A38" s="128">
        <f>MONTH(Table8[[#This Row],[DATE]])</f>
        <v>1</v>
      </c>
      <c r="F38" s="220"/>
      <c r="G38" s="13"/>
      <c r="L38" s="230"/>
      <c r="M38" s="138"/>
      <c r="N38" s="193"/>
      <c r="O38" s="12"/>
      <c r="P38" s="13"/>
      <c r="Q38" s="238"/>
      <c r="R38" s="264"/>
      <c r="S38" s="264"/>
      <c r="T38" s="249"/>
      <c r="U38" s="14">
        <f>SUM(Table7[[#This Row],[payment2]]-Table7[[#This Row],[BALANCE TO PAY]])</f>
        <v>0</v>
      </c>
      <c r="V38" s="231"/>
      <c r="W38" s="231" t="s">
        <v>269</v>
      </c>
    </row>
    <row r="39" spans="1:23" ht="15.75" thickBot="1" x14ac:dyDescent="0.3">
      <c r="A39" s="128">
        <f>MONTH(Table8[[#This Row],[DATE]])</f>
        <v>1</v>
      </c>
      <c r="F39" s="219"/>
      <c r="G39" s="145" t="s">
        <v>154</v>
      </c>
      <c r="H39" s="145" t="s">
        <v>218</v>
      </c>
      <c r="I39" s="137" t="s">
        <v>101</v>
      </c>
      <c r="J39" s="137" t="s">
        <v>50</v>
      </c>
      <c r="L39" s="230"/>
      <c r="M39" s="138"/>
      <c r="N39" s="193"/>
      <c r="O39" s="12"/>
      <c r="P39" s="13"/>
      <c r="Q39" s="239"/>
      <c r="R39" s="265"/>
      <c r="S39" s="265"/>
      <c r="T39" s="250"/>
      <c r="U39" s="14">
        <f>SUM(Table7[[#This Row],[payment2]]-Table7[[#This Row],[BALANCE TO PAY]])</f>
        <v>0</v>
      </c>
      <c r="V39" s="231"/>
      <c r="W39" s="233" t="s">
        <v>269</v>
      </c>
    </row>
    <row r="40" spans="1:23" ht="15.75" thickBot="1" x14ac:dyDescent="0.3">
      <c r="A40" s="128">
        <f>MONTH(Table8[[#This Row],[DATE]])</f>
        <v>1</v>
      </c>
      <c r="F40" s="220"/>
      <c r="G40" s="194">
        <v>9404</v>
      </c>
      <c r="H40" s="223" t="s">
        <v>219</v>
      </c>
      <c r="I40" s="191">
        <v>45324</v>
      </c>
      <c r="J40" s="193">
        <f>MONTH(I40)</f>
        <v>2</v>
      </c>
      <c r="L40" s="230"/>
      <c r="M40" s="138"/>
      <c r="N40" s="193"/>
      <c r="O40" s="249"/>
      <c r="P40" s="13"/>
      <c r="Q40" s="258"/>
      <c r="R40" s="263"/>
      <c r="S40" s="263"/>
      <c r="T40" s="254"/>
      <c r="U40" s="14">
        <f>SUM(Table7[[#This Row],[payment2]]-Table7[[#This Row],[BALANCE TO PAY]])</f>
        <v>0</v>
      </c>
      <c r="V40" s="231"/>
      <c r="W40" s="259" t="s">
        <v>270</v>
      </c>
    </row>
    <row r="41" spans="1:23" x14ac:dyDescent="0.25">
      <c r="A41" s="128">
        <f>MONTH(Table8[[#This Row],[DATE]])</f>
        <v>1</v>
      </c>
      <c r="F41" s="219"/>
      <c r="G41" s="194">
        <v>100</v>
      </c>
      <c r="H41" s="223" t="s">
        <v>206</v>
      </c>
      <c r="I41" s="191">
        <v>45325</v>
      </c>
      <c r="J41" s="193">
        <f t="shared" ref="J41:J62" si="1">MONTH(I41)</f>
        <v>2</v>
      </c>
      <c r="L41" s="230"/>
      <c r="M41" s="138"/>
      <c r="N41" s="193"/>
      <c r="O41" s="249"/>
      <c r="P41" s="13"/>
      <c r="Q41" s="238"/>
      <c r="R41" s="264"/>
      <c r="S41" s="264"/>
      <c r="T41" s="249"/>
      <c r="U41" s="14">
        <f>SUM(Table7[[#This Row],[payment2]]-Table7[[#This Row],[BALANCE TO PAY]])</f>
        <v>0</v>
      </c>
      <c r="V41" s="231"/>
      <c r="W41" s="231" t="s">
        <v>270</v>
      </c>
    </row>
    <row r="42" spans="1:23" ht="15.75" thickBot="1" x14ac:dyDescent="0.3">
      <c r="A42" s="128">
        <f>MONTH(Table8[[#This Row],[DATE]])</f>
        <v>1</v>
      </c>
      <c r="F42" s="220"/>
      <c r="G42" s="194">
        <v>10062.68</v>
      </c>
      <c r="H42" s="223" t="s">
        <v>219</v>
      </c>
      <c r="I42" s="224">
        <v>45338</v>
      </c>
      <c r="J42" s="193">
        <f t="shared" si="1"/>
        <v>2</v>
      </c>
      <c r="L42" s="230"/>
      <c r="M42" s="138"/>
      <c r="N42" s="193"/>
      <c r="O42" s="249"/>
      <c r="P42" s="13"/>
      <c r="Q42" s="239"/>
      <c r="R42" s="265"/>
      <c r="S42" s="265"/>
      <c r="T42" s="250"/>
      <c r="U42" s="14">
        <f>SUM(Table7[[#This Row],[payment2]]-Table7[[#This Row],[BALANCE TO PAY]])</f>
        <v>0</v>
      </c>
      <c r="V42" s="231"/>
      <c r="W42" s="233" t="s">
        <v>270</v>
      </c>
    </row>
    <row r="43" spans="1:23" x14ac:dyDescent="0.25">
      <c r="A43" s="128">
        <f>MONTH(Table8[[#This Row],[DATE]])</f>
        <v>1</v>
      </c>
      <c r="F43" s="219"/>
      <c r="G43" s="194">
        <v>200</v>
      </c>
      <c r="H43" s="223" t="s">
        <v>206</v>
      </c>
      <c r="I43" s="224">
        <v>45326</v>
      </c>
      <c r="J43" s="193">
        <f t="shared" si="1"/>
        <v>2</v>
      </c>
      <c r="L43" s="230"/>
      <c r="M43" s="138"/>
      <c r="N43" s="193"/>
      <c r="O43" s="249"/>
      <c r="P43" s="234"/>
    </row>
    <row r="44" spans="1:23" x14ac:dyDescent="0.25">
      <c r="A44" s="128">
        <f>MONTH(Table8[[#This Row],[DATE]])</f>
        <v>1</v>
      </c>
      <c r="F44" s="220"/>
      <c r="G44" s="194">
        <v>50</v>
      </c>
      <c r="H44" s="223" t="s">
        <v>226</v>
      </c>
      <c r="I44" s="224">
        <v>45330</v>
      </c>
      <c r="J44" s="193">
        <f t="shared" si="1"/>
        <v>2</v>
      </c>
      <c r="N44" s="193"/>
      <c r="P44" s="223"/>
      <c r="Q44" s="222"/>
    </row>
    <row r="45" spans="1:23" x14ac:dyDescent="0.25">
      <c r="A45" s="128">
        <f>MONTH(Table8[[#This Row],[DATE]])</f>
        <v>1</v>
      </c>
      <c r="F45" s="219"/>
      <c r="G45" s="194">
        <v>200</v>
      </c>
      <c r="H45" s="223" t="s">
        <v>206</v>
      </c>
      <c r="I45" s="224">
        <v>45331</v>
      </c>
      <c r="J45" s="193">
        <f t="shared" si="1"/>
        <v>2</v>
      </c>
      <c r="N45" s="193"/>
    </row>
    <row r="46" spans="1:23" x14ac:dyDescent="0.25">
      <c r="A46" s="128">
        <f>MONTH(Table8[[#This Row],[DATE]])</f>
        <v>1</v>
      </c>
      <c r="F46" s="220"/>
      <c r="G46" s="194">
        <v>300</v>
      </c>
      <c r="H46" s="223" t="s">
        <v>206</v>
      </c>
      <c r="I46" s="224">
        <v>45334</v>
      </c>
      <c r="J46" s="193">
        <f t="shared" si="1"/>
        <v>2</v>
      </c>
      <c r="N46" s="193"/>
    </row>
    <row r="47" spans="1:23" x14ac:dyDescent="0.25">
      <c r="A47" s="128">
        <f>MONTH(Table8[[#This Row],[DATE]])</f>
        <v>1</v>
      </c>
      <c r="F47" s="219"/>
      <c r="G47" s="225">
        <v>100</v>
      </c>
      <c r="H47" s="223" t="s">
        <v>226</v>
      </c>
      <c r="I47" s="224">
        <v>45334</v>
      </c>
      <c r="J47" s="193">
        <f t="shared" si="1"/>
        <v>2</v>
      </c>
      <c r="N47" s="193"/>
    </row>
    <row r="48" spans="1:23" x14ac:dyDescent="0.25">
      <c r="A48" s="128">
        <f>MONTH(Table8[[#This Row],[DATE]])</f>
        <v>1</v>
      </c>
      <c r="F48" s="220"/>
      <c r="G48" s="225">
        <v>-32</v>
      </c>
      <c r="H48" s="223" t="s">
        <v>6</v>
      </c>
      <c r="I48" s="224">
        <v>45323</v>
      </c>
      <c r="J48" s="193">
        <f t="shared" si="1"/>
        <v>2</v>
      </c>
      <c r="N48" s="193"/>
    </row>
    <row r="49" spans="1:14" x14ac:dyDescent="0.25">
      <c r="A49" s="128">
        <f>MONTH(Table8[[#This Row],[DATE]])</f>
        <v>1</v>
      </c>
      <c r="F49" s="219"/>
      <c r="G49" s="225">
        <v>100</v>
      </c>
      <c r="H49" s="223" t="s">
        <v>220</v>
      </c>
      <c r="I49" s="224">
        <v>45334</v>
      </c>
      <c r="J49" s="193">
        <f t="shared" si="1"/>
        <v>2</v>
      </c>
      <c r="N49" s="193"/>
    </row>
    <row r="50" spans="1:14" x14ac:dyDescent="0.25">
      <c r="A50" s="128">
        <f>MONTH(Table8[[#This Row],[DATE]])</f>
        <v>1</v>
      </c>
      <c r="F50" s="220"/>
      <c r="G50" s="225"/>
      <c r="H50" s="223"/>
      <c r="I50" s="222"/>
      <c r="J50" s="193">
        <f t="shared" si="1"/>
        <v>1</v>
      </c>
      <c r="N50" s="193"/>
    </row>
    <row r="51" spans="1:14" x14ac:dyDescent="0.25">
      <c r="A51" s="128">
        <f>MONTH(Table8[[#This Row],[DATE]])</f>
        <v>1</v>
      </c>
      <c r="F51" s="219"/>
      <c r="G51" s="225"/>
      <c r="H51" s="223"/>
      <c r="I51" s="222"/>
      <c r="J51" s="193">
        <f t="shared" si="1"/>
        <v>1</v>
      </c>
      <c r="N51" s="193"/>
    </row>
    <row r="52" spans="1:14" x14ac:dyDescent="0.25">
      <c r="A52" s="128">
        <f>MONTH(Table8[[#This Row],[DATE]])</f>
        <v>1</v>
      </c>
      <c r="F52" s="220"/>
      <c r="G52" s="225"/>
      <c r="H52" s="223"/>
      <c r="I52" s="222"/>
      <c r="J52" s="193">
        <f t="shared" si="1"/>
        <v>1</v>
      </c>
      <c r="N52" s="193"/>
    </row>
    <row r="53" spans="1:14" x14ac:dyDescent="0.25">
      <c r="A53" s="128">
        <f>MONTH(Table8[[#This Row],[DATE]])</f>
        <v>1</v>
      </c>
      <c r="F53" s="219"/>
      <c r="G53" s="225"/>
      <c r="H53" s="223"/>
      <c r="I53" s="222"/>
      <c r="J53" s="193">
        <f t="shared" si="1"/>
        <v>1</v>
      </c>
      <c r="N53" s="193"/>
    </row>
    <row r="54" spans="1:14" x14ac:dyDescent="0.25">
      <c r="A54" s="128">
        <f>MONTH(Table8[[#This Row],[DATE]])</f>
        <v>1</v>
      </c>
      <c r="F54" s="220"/>
      <c r="G54" s="225"/>
      <c r="H54" s="223"/>
      <c r="I54" s="222"/>
      <c r="J54" s="193">
        <f t="shared" si="1"/>
        <v>1</v>
      </c>
      <c r="N54" s="193"/>
    </row>
    <row r="55" spans="1:14" x14ac:dyDescent="0.25">
      <c r="A55" s="128">
        <f>MONTH(Table8[[#This Row],[DATE]])</f>
        <v>1</v>
      </c>
      <c r="F55" s="219"/>
      <c r="G55" s="225"/>
      <c r="H55" s="223"/>
      <c r="I55" s="222"/>
      <c r="J55" s="193">
        <f t="shared" si="1"/>
        <v>1</v>
      </c>
      <c r="N55" s="193"/>
    </row>
    <row r="56" spans="1:14" x14ac:dyDescent="0.25">
      <c r="A56" s="128">
        <f>MONTH(Table8[[#This Row],[DATE]])</f>
        <v>1</v>
      </c>
      <c r="F56" s="220"/>
      <c r="G56" s="225"/>
      <c r="H56" s="223"/>
      <c r="I56" s="222"/>
      <c r="J56" s="193">
        <f t="shared" si="1"/>
        <v>1</v>
      </c>
      <c r="N56" s="193"/>
    </row>
    <row r="57" spans="1:14" x14ac:dyDescent="0.25">
      <c r="A57" s="128">
        <f>MONTH(Table8[[#This Row],[DATE]])</f>
        <v>1</v>
      </c>
      <c r="F57" s="219"/>
      <c r="G57" s="225"/>
      <c r="H57" s="223"/>
      <c r="I57" s="222"/>
      <c r="J57" s="193">
        <f t="shared" si="1"/>
        <v>1</v>
      </c>
      <c r="N57" s="193"/>
    </row>
    <row r="58" spans="1:14" x14ac:dyDescent="0.25">
      <c r="A58" s="128">
        <f>MONTH(Table8[[#This Row],[DATE]])</f>
        <v>1</v>
      </c>
      <c r="F58" s="220"/>
      <c r="G58" s="225"/>
      <c r="H58" s="223"/>
      <c r="I58" s="222"/>
      <c r="J58" s="193">
        <f t="shared" si="1"/>
        <v>1</v>
      </c>
      <c r="N58" s="193"/>
    </row>
    <row r="59" spans="1:14" x14ac:dyDescent="0.25">
      <c r="A59" s="128">
        <f>MONTH(Table8[[#This Row],[DATE]])</f>
        <v>1</v>
      </c>
      <c r="F59" s="219"/>
      <c r="G59" s="225"/>
      <c r="H59" s="223"/>
      <c r="I59" s="222"/>
      <c r="J59" s="193">
        <f t="shared" si="1"/>
        <v>1</v>
      </c>
      <c r="N59" s="193"/>
    </row>
    <row r="60" spans="1:14" x14ac:dyDescent="0.25">
      <c r="A60" s="128">
        <f>MONTH(Table8[[#This Row],[DATE]])</f>
        <v>1</v>
      </c>
      <c r="F60" s="220"/>
      <c r="G60" s="225"/>
      <c r="H60" s="223"/>
      <c r="I60" s="222"/>
      <c r="J60" s="193">
        <f t="shared" si="1"/>
        <v>1</v>
      </c>
      <c r="N60" s="193"/>
    </row>
    <row r="61" spans="1:14" x14ac:dyDescent="0.25">
      <c r="A61" s="128">
        <f>MONTH(Table8[[#This Row],[DATE]])</f>
        <v>1</v>
      </c>
      <c r="F61" s="219"/>
      <c r="G61" s="225"/>
      <c r="H61" s="223"/>
      <c r="I61" s="222"/>
      <c r="J61" s="193">
        <f t="shared" si="1"/>
        <v>1</v>
      </c>
      <c r="N61" s="193"/>
    </row>
    <row r="62" spans="1:14" x14ac:dyDescent="0.25">
      <c r="A62" s="128">
        <f>MONTH(Table8[[#This Row],[DATE]])</f>
        <v>1</v>
      </c>
      <c r="F62" s="220"/>
      <c r="G62" s="225"/>
      <c r="H62" s="223"/>
      <c r="I62" s="222"/>
      <c r="J62" s="193">
        <f t="shared" si="1"/>
        <v>1</v>
      </c>
      <c r="N62" s="193"/>
    </row>
    <row r="63" spans="1:14" x14ac:dyDescent="0.25">
      <c r="A63" s="128">
        <f>MONTH(Table8[[#This Row],[DATE]])</f>
        <v>1</v>
      </c>
      <c r="F63" s="219"/>
      <c r="N63" s="193"/>
    </row>
    <row r="64" spans="1:14" x14ac:dyDescent="0.25">
      <c r="A64" s="128">
        <f>MONTH(Table8[[#This Row],[DATE]])</f>
        <v>1</v>
      </c>
      <c r="F64" s="220"/>
      <c r="N64" s="193"/>
    </row>
    <row r="65" spans="1:14" x14ac:dyDescent="0.25">
      <c r="A65" s="128">
        <f>MONTH(Table8[[#This Row],[DATE]])</f>
        <v>1</v>
      </c>
      <c r="F65" s="219"/>
      <c r="N65" s="193"/>
    </row>
    <row r="66" spans="1:14" x14ac:dyDescent="0.25">
      <c r="A66" s="128">
        <f>MONTH(Table8[[#This Row],[DATE]])</f>
        <v>1</v>
      </c>
      <c r="F66" s="220"/>
      <c r="N66" s="193"/>
    </row>
    <row r="67" spans="1:14" x14ac:dyDescent="0.25">
      <c r="A67" s="128">
        <f>MONTH(Table8[[#This Row],[DATE]])</f>
        <v>1</v>
      </c>
      <c r="F67" s="219"/>
      <c r="N67" s="193"/>
    </row>
    <row r="68" spans="1:14" x14ac:dyDescent="0.25">
      <c r="A68" s="128">
        <f>MONTH(Table8[[#This Row],[DATE]])</f>
        <v>1</v>
      </c>
      <c r="F68" s="220"/>
      <c r="N68" s="193"/>
    </row>
    <row r="69" spans="1:14" x14ac:dyDescent="0.25">
      <c r="A69" s="128">
        <f>MONTH(Table8[[#This Row],[DATE]])</f>
        <v>1</v>
      </c>
      <c r="F69" s="219"/>
      <c r="N69" s="193"/>
    </row>
    <row r="70" spans="1:14" x14ac:dyDescent="0.25">
      <c r="F70" s="13"/>
      <c r="N70" s="193"/>
    </row>
    <row r="71" spans="1:14" x14ac:dyDescent="0.25">
      <c r="A71" s="13"/>
      <c r="F71" s="13"/>
      <c r="N71" s="193"/>
    </row>
    <row r="72" spans="1:14" x14ac:dyDescent="0.25">
      <c r="A72" s="13"/>
      <c r="F72" s="13"/>
      <c r="N72" s="193"/>
    </row>
    <row r="73" spans="1:14" x14ac:dyDescent="0.25">
      <c r="A73" s="13"/>
      <c r="F73" s="13"/>
      <c r="N73" s="193"/>
    </row>
    <row r="74" spans="1:14" x14ac:dyDescent="0.25">
      <c r="A74" s="13"/>
      <c r="F74" s="13"/>
      <c r="N74" s="193"/>
    </row>
    <row r="75" spans="1:14" x14ac:dyDescent="0.25">
      <c r="A75" s="13"/>
      <c r="F75" s="13"/>
      <c r="N75" s="193"/>
    </row>
    <row r="76" spans="1:14" x14ac:dyDescent="0.25">
      <c r="A76" s="13"/>
      <c r="F76" s="13"/>
      <c r="N76" s="193"/>
    </row>
    <row r="77" spans="1:14" x14ac:dyDescent="0.25">
      <c r="A77" s="13"/>
      <c r="F77" s="13"/>
      <c r="N77" s="193"/>
    </row>
    <row r="78" spans="1:14" x14ac:dyDescent="0.25">
      <c r="A78" s="13"/>
      <c r="F78" s="13"/>
      <c r="N78" s="193"/>
    </row>
    <row r="79" spans="1:14" x14ac:dyDescent="0.25">
      <c r="A79" s="13"/>
      <c r="F79" s="13"/>
      <c r="N79" s="193"/>
    </row>
    <row r="80" spans="1:14" x14ac:dyDescent="0.25">
      <c r="A80" s="13"/>
      <c r="F80" s="13"/>
      <c r="N80" s="193"/>
    </row>
    <row r="81" spans="1:14" x14ac:dyDescent="0.25">
      <c r="A81" s="13"/>
      <c r="F81" s="13"/>
      <c r="N81" s="193"/>
    </row>
    <row r="82" spans="1:14" x14ac:dyDescent="0.25">
      <c r="A82" s="13"/>
      <c r="F82" s="13"/>
      <c r="N82" s="193"/>
    </row>
    <row r="83" spans="1:14" x14ac:dyDescent="0.25">
      <c r="A83" s="13"/>
      <c r="F83" s="13"/>
      <c r="N83" s="193"/>
    </row>
    <row r="84" spans="1:14" x14ac:dyDescent="0.25">
      <c r="A84" s="13"/>
      <c r="F84" s="13"/>
      <c r="N84" s="193"/>
    </row>
    <row r="85" spans="1:14" x14ac:dyDescent="0.25">
      <c r="A85" s="13"/>
      <c r="F85" s="13"/>
      <c r="N85" s="193"/>
    </row>
    <row r="86" spans="1:14" x14ac:dyDescent="0.25">
      <c r="A86" s="13"/>
      <c r="F86" s="13"/>
      <c r="N86" s="193"/>
    </row>
    <row r="87" spans="1:14" x14ac:dyDescent="0.25">
      <c r="A87" s="13"/>
      <c r="F87" s="13"/>
      <c r="N87" s="193"/>
    </row>
    <row r="88" spans="1:14" x14ac:dyDescent="0.25">
      <c r="A88" s="13"/>
      <c r="F88" s="13"/>
      <c r="N88" s="193"/>
    </row>
    <row r="89" spans="1:14" x14ac:dyDescent="0.25">
      <c r="A89" s="13"/>
      <c r="F89" s="13"/>
      <c r="N89" s="193"/>
    </row>
    <row r="90" spans="1:14" x14ac:dyDescent="0.25">
      <c r="A90" s="13"/>
      <c r="F90" s="13"/>
      <c r="N90" s="193"/>
    </row>
    <row r="91" spans="1:14" x14ac:dyDescent="0.25">
      <c r="A91" s="13"/>
      <c r="F91" s="13"/>
      <c r="N91" s="193"/>
    </row>
    <row r="92" spans="1:14" x14ac:dyDescent="0.25">
      <c r="A92" s="13"/>
      <c r="F92" s="13"/>
      <c r="N92" s="193"/>
    </row>
    <row r="93" spans="1:14" x14ac:dyDescent="0.25">
      <c r="A93" s="13"/>
      <c r="F93" s="13"/>
      <c r="N93" s="193"/>
    </row>
    <row r="94" spans="1:14" x14ac:dyDescent="0.25">
      <c r="A94" s="13"/>
      <c r="F94" s="13"/>
      <c r="N94" s="193"/>
    </row>
    <row r="95" spans="1:14" x14ac:dyDescent="0.25">
      <c r="A95" s="13"/>
      <c r="F95" s="13"/>
      <c r="N95" s="193"/>
    </row>
    <row r="96" spans="1:14" x14ac:dyDescent="0.25">
      <c r="A96" s="13"/>
      <c r="F96" s="13"/>
      <c r="N96" s="193"/>
    </row>
    <row r="97" spans="1:14" x14ac:dyDescent="0.25">
      <c r="A97" s="13"/>
      <c r="F97" s="13"/>
      <c r="N97" s="193"/>
    </row>
    <row r="98" spans="1:14" x14ac:dyDescent="0.25">
      <c r="A98" s="13"/>
      <c r="F98" s="13"/>
      <c r="N98" s="193"/>
    </row>
    <row r="99" spans="1:14" x14ac:dyDescent="0.25">
      <c r="A99" s="13"/>
      <c r="F99" s="13"/>
      <c r="N99" s="193"/>
    </row>
    <row r="100" spans="1:14" x14ac:dyDescent="0.25">
      <c r="A100" s="13"/>
      <c r="F100" s="13"/>
      <c r="N100" s="193"/>
    </row>
    <row r="101" spans="1:14" x14ac:dyDescent="0.25">
      <c r="A101" s="13"/>
      <c r="F101" s="13"/>
      <c r="N101" s="193"/>
    </row>
    <row r="102" spans="1:14" x14ac:dyDescent="0.25">
      <c r="A102" s="13"/>
      <c r="F102" s="13"/>
      <c r="N102" s="193"/>
    </row>
    <row r="103" spans="1:14" x14ac:dyDescent="0.25">
      <c r="A103" s="13"/>
      <c r="F103" s="13"/>
      <c r="N103" s="193"/>
    </row>
    <row r="104" spans="1:14" x14ac:dyDescent="0.25">
      <c r="A104" s="13"/>
      <c r="F104" s="13"/>
      <c r="N104" s="193"/>
    </row>
    <row r="105" spans="1:14" x14ac:dyDescent="0.25">
      <c r="A105" s="13"/>
      <c r="F105" s="13"/>
      <c r="N105" s="193"/>
    </row>
    <row r="106" spans="1:14" x14ac:dyDescent="0.25">
      <c r="A106" s="13"/>
      <c r="F106" s="13"/>
      <c r="N106" s="193"/>
    </row>
    <row r="107" spans="1:14" x14ac:dyDescent="0.25">
      <c r="A107" s="13"/>
      <c r="F107" s="13"/>
      <c r="N107" s="193"/>
    </row>
    <row r="108" spans="1:14" x14ac:dyDescent="0.25">
      <c r="A108" s="13"/>
      <c r="F108" s="13"/>
      <c r="N108" s="193"/>
    </row>
    <row r="109" spans="1:14" x14ac:dyDescent="0.25">
      <c r="A109" s="13"/>
      <c r="F109" s="13"/>
      <c r="N109" s="193"/>
    </row>
    <row r="110" spans="1:14" x14ac:dyDescent="0.25">
      <c r="A110" s="13"/>
      <c r="F110" s="13"/>
      <c r="N110" s="193"/>
    </row>
    <row r="111" spans="1:14" x14ac:dyDescent="0.25">
      <c r="A111" s="13"/>
      <c r="F111" s="13"/>
      <c r="N111" s="193"/>
    </row>
    <row r="112" spans="1:14" x14ac:dyDescent="0.25">
      <c r="A112" s="13"/>
      <c r="F112" s="13"/>
      <c r="N112" s="193"/>
    </row>
    <row r="113" spans="1:14" x14ac:dyDescent="0.25">
      <c r="A113" s="13"/>
      <c r="F113" s="13"/>
      <c r="N113" s="193"/>
    </row>
    <row r="114" spans="1:14" x14ac:dyDescent="0.25">
      <c r="A114" s="13"/>
      <c r="F114" s="13"/>
      <c r="N114" s="193"/>
    </row>
    <row r="115" spans="1:14" x14ac:dyDescent="0.25">
      <c r="A115" s="13"/>
      <c r="F115" s="13"/>
      <c r="N115" s="193"/>
    </row>
    <row r="116" spans="1:14" x14ac:dyDescent="0.25">
      <c r="A116" s="13"/>
      <c r="F116" s="13"/>
      <c r="N116" s="193"/>
    </row>
    <row r="117" spans="1:14" x14ac:dyDescent="0.25">
      <c r="A117" s="13"/>
      <c r="F117" s="13"/>
      <c r="N117" s="193"/>
    </row>
    <row r="118" spans="1:14" x14ac:dyDescent="0.25">
      <c r="A118" s="13"/>
      <c r="F118" s="13"/>
      <c r="N118" s="193"/>
    </row>
    <row r="119" spans="1:14" x14ac:dyDescent="0.25">
      <c r="A119" s="13"/>
      <c r="F119" s="13"/>
      <c r="N119" s="193"/>
    </row>
    <row r="120" spans="1:14" x14ac:dyDescent="0.25">
      <c r="A120" s="13"/>
      <c r="F120" s="13"/>
      <c r="N120" s="193"/>
    </row>
    <row r="121" spans="1:14" x14ac:dyDescent="0.25">
      <c r="A121" s="13"/>
      <c r="F121" s="13"/>
      <c r="N121" s="193"/>
    </row>
    <row r="122" spans="1:14" x14ac:dyDescent="0.25">
      <c r="A122" s="13"/>
      <c r="F122" s="13"/>
      <c r="N122" s="193"/>
    </row>
    <row r="123" spans="1:14" x14ac:dyDescent="0.25">
      <c r="A123" s="13"/>
      <c r="F123" s="13"/>
      <c r="N123" s="193"/>
    </row>
    <row r="124" spans="1:14" x14ac:dyDescent="0.25">
      <c r="A124" s="13"/>
      <c r="F124" s="13"/>
      <c r="N124" s="193"/>
    </row>
    <row r="125" spans="1:14" x14ac:dyDescent="0.25">
      <c r="A125" s="13"/>
      <c r="F125" s="13"/>
      <c r="N125" s="193"/>
    </row>
    <row r="126" spans="1:14" x14ac:dyDescent="0.25">
      <c r="A126" s="13"/>
      <c r="F126" s="13"/>
      <c r="N126" s="193"/>
    </row>
    <row r="127" spans="1:14" x14ac:dyDescent="0.25">
      <c r="A127" s="13"/>
      <c r="F127" s="13"/>
      <c r="N127" s="193"/>
    </row>
    <row r="128" spans="1:14" x14ac:dyDescent="0.25">
      <c r="A128" s="13"/>
      <c r="F128" s="13"/>
      <c r="N128" s="193"/>
    </row>
    <row r="129" spans="1:14" x14ac:dyDescent="0.25">
      <c r="A129" s="13"/>
      <c r="F129" s="13"/>
      <c r="N129" s="193"/>
    </row>
    <row r="130" spans="1:14" x14ac:dyDescent="0.25">
      <c r="A130" s="13"/>
      <c r="F130" s="13"/>
      <c r="N130" s="193"/>
    </row>
    <row r="131" spans="1:14" x14ac:dyDescent="0.25">
      <c r="A131" s="13"/>
      <c r="F131" s="13"/>
      <c r="N131" s="193"/>
    </row>
    <row r="132" spans="1:14" x14ac:dyDescent="0.25">
      <c r="A132" s="13"/>
      <c r="F132" s="13"/>
      <c r="N132" s="193"/>
    </row>
    <row r="133" spans="1:14" x14ac:dyDescent="0.25">
      <c r="A133" s="13"/>
      <c r="F133" s="13"/>
      <c r="N133" s="193"/>
    </row>
    <row r="134" spans="1:14" x14ac:dyDescent="0.25">
      <c r="A134" s="13"/>
      <c r="F134" s="13"/>
      <c r="N134" s="193"/>
    </row>
    <row r="135" spans="1:14" x14ac:dyDescent="0.25">
      <c r="A135" s="13"/>
      <c r="F135" s="13"/>
      <c r="N135" s="193"/>
    </row>
    <row r="136" spans="1:14" x14ac:dyDescent="0.25">
      <c r="A136" s="13"/>
      <c r="F136" s="13"/>
      <c r="N136" s="193"/>
    </row>
    <row r="137" spans="1:14" x14ac:dyDescent="0.25">
      <c r="A137" s="13"/>
      <c r="F137" s="13"/>
      <c r="N137" s="193"/>
    </row>
    <row r="138" spans="1:14" x14ac:dyDescent="0.25">
      <c r="A138" s="13"/>
      <c r="F138" s="13"/>
      <c r="N138" s="193"/>
    </row>
    <row r="139" spans="1:14" x14ac:dyDescent="0.25">
      <c r="A139" s="13"/>
      <c r="F139" s="13"/>
      <c r="N139" s="193"/>
    </row>
    <row r="140" spans="1:14" x14ac:dyDescent="0.25">
      <c r="A140" s="13"/>
      <c r="F140" s="13"/>
      <c r="N140" s="193"/>
    </row>
    <row r="141" spans="1:14" x14ac:dyDescent="0.25">
      <c r="A141" s="13"/>
      <c r="F141" s="13"/>
      <c r="N141" s="193"/>
    </row>
    <row r="142" spans="1:14" x14ac:dyDescent="0.25">
      <c r="A142" s="13"/>
      <c r="F142" s="13"/>
      <c r="N142" s="193"/>
    </row>
    <row r="143" spans="1:14" x14ac:dyDescent="0.25">
      <c r="A143" s="13"/>
      <c r="F143" s="13"/>
      <c r="N143" s="193"/>
    </row>
    <row r="144" spans="1:14" x14ac:dyDescent="0.25">
      <c r="A144" s="13"/>
      <c r="F144" s="13"/>
      <c r="N144" s="193"/>
    </row>
    <row r="145" spans="1:14" x14ac:dyDescent="0.25">
      <c r="A145" s="13"/>
      <c r="F145" s="13"/>
      <c r="N145" s="193"/>
    </row>
    <row r="146" spans="1:14" x14ac:dyDescent="0.25">
      <c r="A146" s="13"/>
      <c r="F146" s="13"/>
      <c r="N146" s="193"/>
    </row>
    <row r="147" spans="1:14" x14ac:dyDescent="0.25">
      <c r="A147" s="13"/>
      <c r="F147" s="13"/>
      <c r="N147" s="193"/>
    </row>
    <row r="148" spans="1:14" x14ac:dyDescent="0.25">
      <c r="A148" s="13"/>
      <c r="F148" s="13"/>
      <c r="N148" s="193"/>
    </row>
    <row r="149" spans="1:14" x14ac:dyDescent="0.25">
      <c r="A149" s="13"/>
      <c r="F149" s="13"/>
      <c r="N149" s="193"/>
    </row>
    <row r="150" spans="1:14" x14ac:dyDescent="0.25">
      <c r="A150" s="13"/>
      <c r="F150" s="13"/>
      <c r="N150" s="193"/>
    </row>
    <row r="151" spans="1:14" x14ac:dyDescent="0.25">
      <c r="A151" s="13"/>
      <c r="F151" s="13"/>
      <c r="N151" s="193"/>
    </row>
    <row r="152" spans="1:14" x14ac:dyDescent="0.25">
      <c r="A152" s="13"/>
      <c r="F152" s="13"/>
      <c r="N152" s="193"/>
    </row>
    <row r="153" spans="1:14" x14ac:dyDescent="0.25">
      <c r="A153" s="13"/>
      <c r="F153" s="13"/>
      <c r="N153" s="193"/>
    </row>
    <row r="154" spans="1:14" x14ac:dyDescent="0.25">
      <c r="A154" s="13"/>
      <c r="F154" s="13"/>
      <c r="N154" s="193"/>
    </row>
    <row r="155" spans="1:14" x14ac:dyDescent="0.25">
      <c r="A155" s="13"/>
      <c r="F155" s="13"/>
      <c r="N155" s="193"/>
    </row>
    <row r="156" spans="1:14" x14ac:dyDescent="0.25">
      <c r="A156" s="13"/>
      <c r="F156" s="13"/>
      <c r="N156" s="193"/>
    </row>
    <row r="157" spans="1:14" x14ac:dyDescent="0.25">
      <c r="A157" s="13"/>
      <c r="F157" s="13"/>
      <c r="N157" s="193"/>
    </row>
    <row r="158" spans="1:14" x14ac:dyDescent="0.25">
      <c r="A158" s="13"/>
      <c r="F158" s="13"/>
      <c r="N158" s="193"/>
    </row>
    <row r="159" spans="1:14" x14ac:dyDescent="0.25">
      <c r="A159" s="13"/>
      <c r="F159" s="13"/>
      <c r="N159" s="193"/>
    </row>
    <row r="160" spans="1:14" x14ac:dyDescent="0.25">
      <c r="A160" s="13"/>
      <c r="F160" s="13"/>
      <c r="N160" s="193"/>
    </row>
    <row r="161" spans="1:14" x14ac:dyDescent="0.25">
      <c r="A161" s="13"/>
      <c r="F161" s="13"/>
      <c r="N161" s="193"/>
    </row>
    <row r="162" spans="1:14" x14ac:dyDescent="0.25">
      <c r="A162" s="13"/>
      <c r="F162" s="13"/>
      <c r="N162" s="193"/>
    </row>
    <row r="163" spans="1:14" x14ac:dyDescent="0.25">
      <c r="A163" s="13"/>
      <c r="F163" s="13"/>
      <c r="N163" s="193"/>
    </row>
    <row r="164" spans="1:14" x14ac:dyDescent="0.25">
      <c r="A164" s="13"/>
      <c r="F164" s="13"/>
      <c r="N164" s="193"/>
    </row>
    <row r="165" spans="1:14" x14ac:dyDescent="0.25">
      <c r="A165" s="13"/>
      <c r="F165" s="13"/>
      <c r="N165" s="193"/>
    </row>
    <row r="166" spans="1:14" x14ac:dyDescent="0.25">
      <c r="A166" s="13"/>
      <c r="F166" s="13"/>
      <c r="N166" s="193"/>
    </row>
    <row r="167" spans="1:14" x14ac:dyDescent="0.25">
      <c r="A167" s="13"/>
      <c r="F167" s="13"/>
      <c r="N167" s="193"/>
    </row>
    <row r="168" spans="1:14" x14ac:dyDescent="0.25">
      <c r="A168" s="13"/>
      <c r="F168" s="13"/>
      <c r="N168" s="193"/>
    </row>
    <row r="169" spans="1:14" x14ac:dyDescent="0.25">
      <c r="A169" s="13"/>
      <c r="F169" s="13"/>
      <c r="N169" s="193"/>
    </row>
    <row r="170" spans="1:14" x14ac:dyDescent="0.25">
      <c r="A170" s="13"/>
      <c r="F170" s="13"/>
      <c r="N170" s="193"/>
    </row>
    <row r="171" spans="1:14" x14ac:dyDescent="0.25">
      <c r="A171" s="13"/>
      <c r="F171" s="13"/>
      <c r="N171" s="193"/>
    </row>
    <row r="172" spans="1:14" x14ac:dyDescent="0.25">
      <c r="A172" s="13"/>
      <c r="F172" s="13"/>
      <c r="N172" s="193"/>
    </row>
    <row r="173" spans="1:14" x14ac:dyDescent="0.25">
      <c r="A173" s="13"/>
      <c r="F173" s="13"/>
      <c r="N173" s="193"/>
    </row>
    <row r="174" spans="1:14" x14ac:dyDescent="0.25">
      <c r="A174" s="13"/>
      <c r="F174" s="13"/>
      <c r="N174" s="193"/>
    </row>
    <row r="175" spans="1:14" x14ac:dyDescent="0.25">
      <c r="A175" s="13"/>
      <c r="F175" s="13"/>
      <c r="N175" s="193"/>
    </row>
    <row r="176" spans="1:14" x14ac:dyDescent="0.25">
      <c r="A176" s="13"/>
      <c r="N176" s="193"/>
    </row>
    <row r="177" spans="1:14" x14ac:dyDescent="0.25">
      <c r="A177" s="13"/>
      <c r="N177" s="193"/>
    </row>
    <row r="178" spans="1:14" x14ac:dyDescent="0.25">
      <c r="A178" s="13"/>
      <c r="N178" s="193"/>
    </row>
    <row r="179" spans="1:14" x14ac:dyDescent="0.25">
      <c r="A179" s="13"/>
      <c r="N179" s="193"/>
    </row>
    <row r="180" spans="1:14" x14ac:dyDescent="0.25">
      <c r="A180" s="13"/>
      <c r="N180" s="193"/>
    </row>
    <row r="181" spans="1:14" x14ac:dyDescent="0.25">
      <c r="A181" s="13"/>
      <c r="N181" s="193"/>
    </row>
    <row r="182" spans="1:14" x14ac:dyDescent="0.25">
      <c r="A182" s="13"/>
      <c r="N182" s="193"/>
    </row>
    <row r="183" spans="1:14" x14ac:dyDescent="0.25">
      <c r="A183" s="13"/>
      <c r="N183" s="193"/>
    </row>
    <row r="184" spans="1:14" x14ac:dyDescent="0.25">
      <c r="A184" s="13"/>
      <c r="N184" s="193"/>
    </row>
    <row r="185" spans="1:14" x14ac:dyDescent="0.25">
      <c r="N185" s="193"/>
    </row>
    <row r="186" spans="1:14" x14ac:dyDescent="0.25">
      <c r="N186" s="193"/>
    </row>
    <row r="187" spans="1:14" x14ac:dyDescent="0.25">
      <c r="N187" s="193"/>
    </row>
    <row r="188" spans="1:14" x14ac:dyDescent="0.25">
      <c r="N188" s="193"/>
    </row>
    <row r="189" spans="1:14" x14ac:dyDescent="0.25">
      <c r="N189" s="193"/>
    </row>
    <row r="190" spans="1:14" x14ac:dyDescent="0.25">
      <c r="N190" s="193"/>
    </row>
    <row r="191" spans="1:14" x14ac:dyDescent="0.25">
      <c r="N191" s="193"/>
    </row>
    <row r="192" spans="1:14" x14ac:dyDescent="0.25">
      <c r="N192" s="193"/>
    </row>
    <row r="193" spans="14:14" x14ac:dyDescent="0.25">
      <c r="N193" s="193"/>
    </row>
    <row r="194" spans="14:14" x14ac:dyDescent="0.25">
      <c r="N194" s="193"/>
    </row>
    <row r="195" spans="14:14" x14ac:dyDescent="0.25">
      <c r="N195" s="193"/>
    </row>
    <row r="196" spans="14:14" x14ac:dyDescent="0.25">
      <c r="N196" s="193"/>
    </row>
    <row r="197" spans="14:14" x14ac:dyDescent="0.25">
      <c r="N197" s="193"/>
    </row>
    <row r="198" spans="14:14" x14ac:dyDescent="0.25">
      <c r="N198" s="193"/>
    </row>
    <row r="199" spans="14:14" x14ac:dyDescent="0.25">
      <c r="N199" s="193"/>
    </row>
    <row r="200" spans="14:14" x14ac:dyDescent="0.25">
      <c r="N200" s="193"/>
    </row>
    <row r="201" spans="14:14" x14ac:dyDescent="0.25">
      <c r="N201" s="193"/>
    </row>
    <row r="202" spans="14:14" x14ac:dyDescent="0.25">
      <c r="N202" s="193"/>
    </row>
    <row r="203" spans="14:14" x14ac:dyDescent="0.25">
      <c r="N203" s="193"/>
    </row>
    <row r="204" spans="14:14" x14ac:dyDescent="0.25">
      <c r="N204" s="193"/>
    </row>
    <row r="205" spans="14:14" x14ac:dyDescent="0.25">
      <c r="N205" s="193"/>
    </row>
    <row r="206" spans="14:14" x14ac:dyDescent="0.25">
      <c r="N206" s="193"/>
    </row>
    <row r="207" spans="14:14" x14ac:dyDescent="0.25">
      <c r="N207" s="193"/>
    </row>
    <row r="208" spans="14:14" x14ac:dyDescent="0.25">
      <c r="N208" s="193"/>
    </row>
    <row r="209" spans="14:14" x14ac:dyDescent="0.25">
      <c r="N209" s="193"/>
    </row>
    <row r="210" spans="14:14" x14ac:dyDescent="0.25">
      <c r="N210" s="193"/>
    </row>
    <row r="211" spans="14:14" x14ac:dyDescent="0.25">
      <c r="N211" s="193"/>
    </row>
    <row r="212" spans="14:14" x14ac:dyDescent="0.25">
      <c r="N212" s="193"/>
    </row>
    <row r="213" spans="14:14" x14ac:dyDescent="0.25">
      <c r="N213" s="193"/>
    </row>
    <row r="214" spans="14:14" x14ac:dyDescent="0.25">
      <c r="N214" s="193"/>
    </row>
    <row r="215" spans="14:14" x14ac:dyDescent="0.25">
      <c r="N215" s="193"/>
    </row>
    <row r="216" spans="14:14" x14ac:dyDescent="0.25">
      <c r="N216" s="193"/>
    </row>
    <row r="217" spans="14:14" x14ac:dyDescent="0.25">
      <c r="N217" s="193"/>
    </row>
    <row r="218" spans="14:14" x14ac:dyDescent="0.25">
      <c r="N218" s="193"/>
    </row>
    <row r="219" spans="14:14" x14ac:dyDescent="0.25">
      <c r="N219" s="193"/>
    </row>
    <row r="220" spans="14:14" x14ac:dyDescent="0.25">
      <c r="N220" s="193"/>
    </row>
    <row r="221" spans="14:14" x14ac:dyDescent="0.25">
      <c r="N221" s="193"/>
    </row>
    <row r="222" spans="14:14" x14ac:dyDescent="0.25">
      <c r="N222" s="193"/>
    </row>
    <row r="223" spans="14:14" x14ac:dyDescent="0.25">
      <c r="N223" s="193"/>
    </row>
    <row r="224" spans="14:14" x14ac:dyDescent="0.25">
      <c r="N224" s="193"/>
    </row>
    <row r="225" spans="14:14" x14ac:dyDescent="0.25">
      <c r="N225" s="193"/>
    </row>
    <row r="226" spans="14:14" x14ac:dyDescent="0.25">
      <c r="N226" s="193"/>
    </row>
    <row r="227" spans="14:14" x14ac:dyDescent="0.25">
      <c r="N227" s="193"/>
    </row>
    <row r="228" spans="14:14" x14ac:dyDescent="0.25">
      <c r="N228" s="193"/>
    </row>
    <row r="229" spans="14:14" x14ac:dyDescent="0.25">
      <c r="N229" s="193"/>
    </row>
    <row r="230" spans="14:14" x14ac:dyDescent="0.25">
      <c r="N230" s="193"/>
    </row>
    <row r="231" spans="14:14" x14ac:dyDescent="0.25">
      <c r="N231" s="193"/>
    </row>
    <row r="232" spans="14:14" x14ac:dyDescent="0.25">
      <c r="N232" s="193"/>
    </row>
    <row r="233" spans="14:14" x14ac:dyDescent="0.25">
      <c r="N233" s="193"/>
    </row>
    <row r="234" spans="14:14" x14ac:dyDescent="0.25">
      <c r="N234" s="193"/>
    </row>
    <row r="235" spans="14:14" x14ac:dyDescent="0.25">
      <c r="N235" s="193"/>
    </row>
    <row r="236" spans="14:14" x14ac:dyDescent="0.25">
      <c r="N236" s="193"/>
    </row>
    <row r="237" spans="14:14" x14ac:dyDescent="0.25">
      <c r="N237" s="193"/>
    </row>
    <row r="238" spans="14:14" x14ac:dyDescent="0.25">
      <c r="N238" s="193"/>
    </row>
    <row r="239" spans="14:14" x14ac:dyDescent="0.25">
      <c r="N239" s="193"/>
    </row>
    <row r="240" spans="14:14" x14ac:dyDescent="0.25">
      <c r="N240" s="193"/>
    </row>
    <row r="241" spans="14:14" x14ac:dyDescent="0.25">
      <c r="N241" s="193"/>
    </row>
    <row r="242" spans="14:14" x14ac:dyDescent="0.25">
      <c r="N242" s="193"/>
    </row>
    <row r="243" spans="14:14" x14ac:dyDescent="0.25">
      <c r="N243" s="193"/>
    </row>
    <row r="244" spans="14:14" x14ac:dyDescent="0.25">
      <c r="N244" s="193"/>
    </row>
    <row r="245" spans="14:14" x14ac:dyDescent="0.25">
      <c r="N245" s="193"/>
    </row>
    <row r="246" spans="14:14" x14ac:dyDescent="0.25">
      <c r="N246" s="193"/>
    </row>
    <row r="247" spans="14:14" x14ac:dyDescent="0.25">
      <c r="N247" s="193"/>
    </row>
    <row r="248" spans="14:14" x14ac:dyDescent="0.25">
      <c r="N248" s="193"/>
    </row>
    <row r="249" spans="14:14" x14ac:dyDescent="0.25">
      <c r="N249" s="193"/>
    </row>
    <row r="250" spans="14:14" x14ac:dyDescent="0.25">
      <c r="N250" s="193"/>
    </row>
    <row r="251" spans="14:14" x14ac:dyDescent="0.25">
      <c r="N251" s="193"/>
    </row>
    <row r="252" spans="14:14" x14ac:dyDescent="0.25">
      <c r="N252" s="193"/>
    </row>
    <row r="253" spans="14:14" x14ac:dyDescent="0.25">
      <c r="N253" s="193"/>
    </row>
    <row r="254" spans="14:14" x14ac:dyDescent="0.25">
      <c r="N254" s="193"/>
    </row>
    <row r="255" spans="14:14" x14ac:dyDescent="0.25">
      <c r="N255" s="193"/>
    </row>
    <row r="256" spans="14:14" x14ac:dyDescent="0.25">
      <c r="N256" s="193"/>
    </row>
    <row r="257" spans="14:14" x14ac:dyDescent="0.25">
      <c r="N257" s="193"/>
    </row>
    <row r="258" spans="14:14" x14ac:dyDescent="0.25">
      <c r="N258" s="193"/>
    </row>
    <row r="259" spans="14:14" x14ac:dyDescent="0.25">
      <c r="N259" s="193"/>
    </row>
    <row r="260" spans="14:14" x14ac:dyDescent="0.25">
      <c r="N260" s="193"/>
    </row>
    <row r="261" spans="14:14" x14ac:dyDescent="0.25">
      <c r="N261" s="193"/>
    </row>
    <row r="262" spans="14:14" x14ac:dyDescent="0.25">
      <c r="N262" s="193"/>
    </row>
    <row r="263" spans="14:14" x14ac:dyDescent="0.25">
      <c r="N263" s="193"/>
    </row>
    <row r="264" spans="14:14" x14ac:dyDescent="0.25">
      <c r="N264" s="193"/>
    </row>
    <row r="265" spans="14:14" x14ac:dyDescent="0.25">
      <c r="N265" s="193"/>
    </row>
    <row r="266" spans="14:14" x14ac:dyDescent="0.25">
      <c r="N266" s="193"/>
    </row>
    <row r="267" spans="14:14" x14ac:dyDescent="0.25">
      <c r="N267" s="193"/>
    </row>
    <row r="268" spans="14:14" x14ac:dyDescent="0.25">
      <c r="N268" s="193"/>
    </row>
    <row r="269" spans="14:14" x14ac:dyDescent="0.25">
      <c r="N269" s="193"/>
    </row>
    <row r="270" spans="14:14" x14ac:dyDescent="0.25">
      <c r="N270" s="193"/>
    </row>
    <row r="271" spans="14:14" x14ac:dyDescent="0.25">
      <c r="N271" s="193"/>
    </row>
    <row r="272" spans="14:14" x14ac:dyDescent="0.25">
      <c r="N272" s="193"/>
    </row>
    <row r="273" spans="14:14" x14ac:dyDescent="0.25">
      <c r="N273" s="193"/>
    </row>
    <row r="274" spans="14:14" x14ac:dyDescent="0.25">
      <c r="N274" s="193"/>
    </row>
    <row r="275" spans="14:14" x14ac:dyDescent="0.25">
      <c r="N275" s="193"/>
    </row>
    <row r="276" spans="14:14" x14ac:dyDescent="0.25">
      <c r="N276" s="193"/>
    </row>
    <row r="277" spans="14:14" x14ac:dyDescent="0.25">
      <c r="N277" s="193"/>
    </row>
    <row r="278" spans="14:14" x14ac:dyDescent="0.25">
      <c r="N278" s="193"/>
    </row>
    <row r="279" spans="14:14" x14ac:dyDescent="0.25">
      <c r="N279" s="193"/>
    </row>
    <row r="280" spans="14:14" x14ac:dyDescent="0.25">
      <c r="N280" s="193"/>
    </row>
    <row r="281" spans="14:14" x14ac:dyDescent="0.25">
      <c r="N281" s="193"/>
    </row>
    <row r="282" spans="14:14" x14ac:dyDescent="0.25">
      <c r="N282" s="193"/>
    </row>
    <row r="283" spans="14:14" x14ac:dyDescent="0.25">
      <c r="N283" s="193"/>
    </row>
    <row r="284" spans="14:14" x14ac:dyDescent="0.25">
      <c r="N284" s="193"/>
    </row>
    <row r="285" spans="14:14" x14ac:dyDescent="0.25">
      <c r="N285" s="193"/>
    </row>
    <row r="286" spans="14:14" x14ac:dyDescent="0.25">
      <c r="N286" s="193"/>
    </row>
    <row r="287" spans="14:14" x14ac:dyDescent="0.25">
      <c r="N287" s="193"/>
    </row>
    <row r="288" spans="14:14" x14ac:dyDescent="0.25">
      <c r="N288" s="193"/>
    </row>
    <row r="289" spans="14:14" x14ac:dyDescent="0.25">
      <c r="N289" s="193"/>
    </row>
    <row r="290" spans="14:14" x14ac:dyDescent="0.25">
      <c r="N290" s="193"/>
    </row>
    <row r="291" spans="14:14" x14ac:dyDescent="0.25">
      <c r="N291" s="193"/>
    </row>
    <row r="292" spans="14:14" x14ac:dyDescent="0.25">
      <c r="N292" s="193"/>
    </row>
    <row r="293" spans="14:14" x14ac:dyDescent="0.25">
      <c r="N293" s="193"/>
    </row>
    <row r="294" spans="14:14" x14ac:dyDescent="0.25">
      <c r="N294" s="193"/>
    </row>
    <row r="295" spans="14:14" x14ac:dyDescent="0.25">
      <c r="N295" s="193"/>
    </row>
    <row r="296" spans="14:14" x14ac:dyDescent="0.25">
      <c r="N296" s="193"/>
    </row>
    <row r="297" spans="14:14" x14ac:dyDescent="0.25">
      <c r="N297" s="193"/>
    </row>
    <row r="298" spans="14:14" x14ac:dyDescent="0.25">
      <c r="N298" s="193"/>
    </row>
    <row r="299" spans="14:14" x14ac:dyDescent="0.25">
      <c r="N299" s="193"/>
    </row>
    <row r="300" spans="14:14" x14ac:dyDescent="0.25">
      <c r="N300" s="193"/>
    </row>
    <row r="301" spans="14:14" x14ac:dyDescent="0.25">
      <c r="N301" s="193"/>
    </row>
    <row r="302" spans="14:14" x14ac:dyDescent="0.25">
      <c r="N302" s="193"/>
    </row>
    <row r="303" spans="14:14" x14ac:dyDescent="0.25">
      <c r="N303" s="193"/>
    </row>
    <row r="304" spans="14:14" x14ac:dyDescent="0.25">
      <c r="N304" s="193"/>
    </row>
    <row r="305" spans="14:14" x14ac:dyDescent="0.25">
      <c r="N305" s="193"/>
    </row>
    <row r="306" spans="14:14" x14ac:dyDescent="0.25">
      <c r="N306" s="193"/>
    </row>
    <row r="307" spans="14:14" x14ac:dyDescent="0.25">
      <c r="N307" s="193"/>
    </row>
    <row r="308" spans="14:14" x14ac:dyDescent="0.25">
      <c r="N308" s="193"/>
    </row>
    <row r="309" spans="14:14" x14ac:dyDescent="0.25">
      <c r="N309" s="193"/>
    </row>
    <row r="310" spans="14:14" x14ac:dyDescent="0.25">
      <c r="N310" s="193"/>
    </row>
    <row r="311" spans="14:14" x14ac:dyDescent="0.25">
      <c r="N311" s="193"/>
    </row>
    <row r="312" spans="14:14" x14ac:dyDescent="0.25">
      <c r="N312" s="193"/>
    </row>
    <row r="313" spans="14:14" x14ac:dyDescent="0.25">
      <c r="N313" s="193"/>
    </row>
    <row r="314" spans="14:14" x14ac:dyDescent="0.25">
      <c r="N314" s="193"/>
    </row>
    <row r="315" spans="14:14" x14ac:dyDescent="0.25">
      <c r="N315" s="193"/>
    </row>
    <row r="316" spans="14:14" x14ac:dyDescent="0.25">
      <c r="N316" s="193"/>
    </row>
    <row r="317" spans="14:14" x14ac:dyDescent="0.25">
      <c r="N317" s="193"/>
    </row>
    <row r="318" spans="14:14" x14ac:dyDescent="0.25">
      <c r="N318" s="193"/>
    </row>
    <row r="319" spans="14:14" x14ac:dyDescent="0.25">
      <c r="N319" s="193"/>
    </row>
    <row r="320" spans="14:14" x14ac:dyDescent="0.25">
      <c r="N320" s="193"/>
    </row>
    <row r="321" spans="14:14" x14ac:dyDescent="0.25">
      <c r="N321" s="193"/>
    </row>
    <row r="322" spans="14:14" x14ac:dyDescent="0.25">
      <c r="N322" s="193"/>
    </row>
    <row r="323" spans="14:14" x14ac:dyDescent="0.25">
      <c r="N323" s="193"/>
    </row>
    <row r="324" spans="14:14" x14ac:dyDescent="0.25">
      <c r="N324" s="193"/>
    </row>
    <row r="325" spans="14:14" x14ac:dyDescent="0.25">
      <c r="N325" s="193"/>
    </row>
    <row r="326" spans="14:14" x14ac:dyDescent="0.25">
      <c r="N326" s="193"/>
    </row>
    <row r="327" spans="14:14" x14ac:dyDescent="0.25">
      <c r="N327" s="193"/>
    </row>
    <row r="328" spans="14:14" x14ac:dyDescent="0.25">
      <c r="N328" s="193"/>
    </row>
    <row r="329" spans="14:14" x14ac:dyDescent="0.25">
      <c r="N329" s="193"/>
    </row>
    <row r="330" spans="14:14" x14ac:dyDescent="0.25">
      <c r="N330" s="193"/>
    </row>
    <row r="331" spans="14:14" x14ac:dyDescent="0.25">
      <c r="N331" s="193"/>
    </row>
    <row r="332" spans="14:14" x14ac:dyDescent="0.25">
      <c r="N332" s="193"/>
    </row>
    <row r="333" spans="14:14" x14ac:dyDescent="0.25">
      <c r="N333" s="193"/>
    </row>
    <row r="334" spans="14:14" x14ac:dyDescent="0.25">
      <c r="N334" s="193"/>
    </row>
    <row r="335" spans="14:14" x14ac:dyDescent="0.25">
      <c r="N335" s="193"/>
    </row>
    <row r="336" spans="14:14" x14ac:dyDescent="0.25">
      <c r="N336" s="193"/>
    </row>
    <row r="337" spans="14:14" x14ac:dyDescent="0.25">
      <c r="N337" s="193"/>
    </row>
    <row r="338" spans="14:14" x14ac:dyDescent="0.25">
      <c r="N338" s="193"/>
    </row>
    <row r="339" spans="14:14" x14ac:dyDescent="0.25">
      <c r="N339" s="193"/>
    </row>
    <row r="340" spans="14:14" x14ac:dyDescent="0.25">
      <c r="N340" s="193"/>
    </row>
    <row r="341" spans="14:14" x14ac:dyDescent="0.25">
      <c r="N341" s="193"/>
    </row>
    <row r="342" spans="14:14" x14ac:dyDescent="0.25">
      <c r="N342" s="193"/>
    </row>
    <row r="343" spans="14:14" x14ac:dyDescent="0.25">
      <c r="N343" s="193"/>
    </row>
    <row r="344" spans="14:14" x14ac:dyDescent="0.25">
      <c r="N344" s="193"/>
    </row>
    <row r="345" spans="14:14" x14ac:dyDescent="0.25">
      <c r="N345" s="193"/>
    </row>
    <row r="346" spans="14:14" x14ac:dyDescent="0.25">
      <c r="N346" s="193"/>
    </row>
    <row r="347" spans="14:14" x14ac:dyDescent="0.25">
      <c r="N347" s="193"/>
    </row>
    <row r="348" spans="14:14" x14ac:dyDescent="0.25">
      <c r="N348" s="193"/>
    </row>
    <row r="349" spans="14:14" x14ac:dyDescent="0.25">
      <c r="N349" s="193"/>
    </row>
    <row r="350" spans="14:14" x14ac:dyDescent="0.25">
      <c r="N350" s="193"/>
    </row>
    <row r="351" spans="14:14" x14ac:dyDescent="0.25">
      <c r="N351" s="193"/>
    </row>
    <row r="352" spans="14:14" x14ac:dyDescent="0.25">
      <c r="N352" s="193"/>
    </row>
    <row r="353" spans="14:14" x14ac:dyDescent="0.25">
      <c r="N353" s="193"/>
    </row>
    <row r="354" spans="14:14" x14ac:dyDescent="0.25">
      <c r="N354" s="193"/>
    </row>
    <row r="355" spans="14:14" x14ac:dyDescent="0.25">
      <c r="N355" s="193"/>
    </row>
    <row r="356" spans="14:14" x14ac:dyDescent="0.25">
      <c r="N356" s="193"/>
    </row>
    <row r="357" spans="14:14" x14ac:dyDescent="0.25">
      <c r="N357" s="193"/>
    </row>
    <row r="358" spans="14:14" x14ac:dyDescent="0.25">
      <c r="N358" s="193"/>
    </row>
    <row r="359" spans="14:14" x14ac:dyDescent="0.25">
      <c r="N359" s="193"/>
    </row>
    <row r="360" spans="14:14" x14ac:dyDescent="0.25">
      <c r="N360" s="193"/>
    </row>
    <row r="361" spans="14:14" x14ac:dyDescent="0.25">
      <c r="N361" s="193"/>
    </row>
    <row r="362" spans="14:14" x14ac:dyDescent="0.25">
      <c r="N362" s="193"/>
    </row>
    <row r="363" spans="14:14" x14ac:dyDescent="0.25">
      <c r="N363" s="193"/>
    </row>
    <row r="364" spans="14:14" x14ac:dyDescent="0.25">
      <c r="N364" s="193"/>
    </row>
    <row r="365" spans="14:14" x14ac:dyDescent="0.25">
      <c r="N365" s="193"/>
    </row>
    <row r="366" spans="14:14" x14ac:dyDescent="0.25">
      <c r="N366" s="193"/>
    </row>
    <row r="367" spans="14:14" x14ac:dyDescent="0.25">
      <c r="N367" s="193"/>
    </row>
    <row r="368" spans="14:14" x14ac:dyDescent="0.25">
      <c r="N368" s="193"/>
    </row>
    <row r="369" spans="14:14" x14ac:dyDescent="0.25">
      <c r="N369" s="193"/>
    </row>
  </sheetData>
  <mergeCells count="10">
    <mergeCell ref="X13:X15"/>
    <mergeCell ref="Y13:Y15"/>
    <mergeCell ref="X4:X6"/>
    <mergeCell ref="X7:X9"/>
    <mergeCell ref="Y4:Y6"/>
    <mergeCell ref="Y7:Y9"/>
    <mergeCell ref="X10:X12"/>
    <mergeCell ref="Y10:Y12"/>
    <mergeCell ref="A1:F1"/>
    <mergeCell ref="Q2:U2"/>
  </mergeCells>
  <phoneticPr fontId="18" type="noConversion"/>
  <conditionalFormatting sqref="H3:H4">
    <cfRule type="dataBar" priority="12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{7914EBC8-5093-4BB0-859C-9D8A5174DE00}</x14:id>
        </ext>
      </extLst>
    </cfRule>
  </conditionalFormatting>
  <conditionalFormatting sqref="H5">
    <cfRule type="dataBar" priority="11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{00000000-000E-0000-0700-000005000000}</x14:id>
        </ext>
      </extLst>
    </cfRule>
  </conditionalFormatting>
  <conditionalFormatting sqref="H6">
    <cfRule type="dataBar" priority="8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{00000000-000E-0000-0700-000002000000}</x14:id>
        </ext>
      </extLst>
    </cfRule>
  </conditionalFormatting>
  <conditionalFormatting sqref="H7">
    <cfRule type="dataBar" priority="10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{00000000-000E-0000-0700-000004000000}</x14:id>
        </ext>
      </extLst>
    </cfRule>
  </conditionalFormatting>
  <conditionalFormatting sqref="H8">
    <cfRule type="dataBar" priority="9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{00000000-000E-0000-0700-000003000000}</x14:id>
        </ext>
      </extLst>
    </cfRule>
  </conditionalFormatting>
  <conditionalFormatting sqref="I32">
    <cfRule type="dataBar" priority="7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{35BCE425-09BC-4941-8A5E-1615D9AAC337}</x14:id>
        </ext>
      </extLst>
    </cfRule>
  </conditionalFormatting>
  <conditionalFormatting sqref="I9">
    <cfRule type="dataBar" priority="6">
      <dataBar>
        <cfvo type="num" val="0"/>
        <cfvo type="num" val="$K$9"/>
        <color rgb="FFFF0000"/>
      </dataBar>
      <extLst>
        <ext xmlns:x14="http://schemas.microsoft.com/office/spreadsheetml/2009/9/main" uri="{B025F937-C7B1-47D3-B67F-A62EFF666E3E}">
          <x14:id>{32C53CC3-55CE-43CA-9094-2C27939CBE7F}</x14:id>
        </ext>
      </extLst>
    </cfRule>
  </conditionalFormatting>
  <conditionalFormatting sqref="H21">
    <cfRule type="dataBar" priority="5">
      <dataBar>
        <cfvo type="num" val="0"/>
        <cfvo type="num" val="5000"/>
        <color rgb="FFFFB628"/>
      </dataBar>
      <extLst>
        <ext xmlns:x14="http://schemas.microsoft.com/office/spreadsheetml/2009/9/main" uri="{B025F937-C7B1-47D3-B67F-A62EFF666E3E}">
          <x14:id>{106FD44D-4D10-4AA5-8AA8-6B2D2EADBF75}</x14:id>
        </ext>
      </extLst>
    </cfRule>
  </conditionalFormatting>
  <conditionalFormatting sqref="U4:U42">
    <cfRule type="colorScale" priority="1">
      <colorScale>
        <cfvo type="num" val="-1"/>
        <cfvo type="num" val="0"/>
        <cfvo type="num" val="1"/>
        <color rgb="FFFF0000"/>
        <color rgb="FF00B050"/>
        <color rgb="FFFFFF00"/>
      </colorScale>
    </cfRule>
  </conditionalFormatting>
  <dataValidations disablePrompts="1" count="6">
    <dataValidation type="list" allowBlank="1" showInputMessage="1" showErrorMessage="1" sqref="D144:D1048576" xr:uid="{B0ADB6FB-0220-49E4-9000-1AD35B37F4C2}">
      <formula1>"Entertainment, Transportation, Needs/Food, Family, Tax/Benefits"</formula1>
    </dataValidation>
    <dataValidation type="list" allowBlank="1" showInputMessage="1" showErrorMessage="1" sqref="P52:P1048576" xr:uid="{4A1855D6-A79E-4BB5-9950-896985ACEFCA}">
      <formula1>"Balance, Salary, Family, Others"</formula1>
    </dataValidation>
    <dataValidation type="list" allowBlank="1" showInputMessage="1" showErrorMessage="1" sqref="B57:B1048576" xr:uid="{0423A68A-1876-4E09-BF60-F1755EBCE3AB}">
      <formula1>$G$4:$G$8</formula1>
    </dataValidation>
    <dataValidation type="list" allowBlank="1" showInputMessage="1" showErrorMessage="1" sqref="H40:H62" xr:uid="{B23E4D9A-5788-40F2-B135-A726E456CDCD}">
      <formula1>"Balance, Salary, Family, Debt-in, Others"</formula1>
    </dataValidation>
    <dataValidation type="list" allowBlank="1" showInputMessage="1" showErrorMessage="1" sqref="D3:D69" xr:uid="{7A28B545-A0F5-473D-B99A-3781A72BC57F}">
      <formula1>"Entertainment, Transportation, Needs/Food, Family, Tax/Benefits, Debt-out"</formula1>
    </dataValidation>
    <dataValidation type="custom" allowBlank="1" showInputMessage="1" showErrorMessage="1" errorTitle="Over Budget" sqref="E2" xr:uid="{8411DFAB-F2D8-4133-9077-433C303CD7DC}">
      <formula1>D:D&lt;H30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4EBC8-5093-4BB0-859C-9D8A5174DE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00000000-000E-0000-0700-000005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00000000-000E-0000-0700-000002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0000000-000E-0000-0700-000004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00000000-000E-0000-0700-000003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35BCE425-09BC-4941-8A5E-1615D9AAC337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32C53CC3-55CE-43CA-9094-2C27939CBE7F}">
            <x14:dataBar minLength="0" maxLength="100" gradient="0">
              <x14:cfvo type="num">
                <xm:f>0</xm:f>
              </x14:cfvo>
              <x14:cfvo type="num">
                <xm:f>$K$9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06FD44D-4D10-4AA5-8AA8-6B2D2EADBF75}">
            <x14:dataBar minLength="0" maxLength="100" gradient="0">
              <x14:cfvo type="num">
                <xm:f>0</xm:f>
              </x14:cfvo>
              <x14:cfvo type="num">
                <xm:f>5000</xm:f>
              </x14:cfvo>
              <x14:negativeFillColor rgb="FFFF0000"/>
              <x14:axisColor rgb="FF000000"/>
            </x14:dataBar>
          </x14:cfRule>
          <xm:sqref>H21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6282-4162-47A2-BC31-0F29B0BEBDDD}">
  <dimension ref="A1:T143"/>
  <sheetViews>
    <sheetView zoomScale="85" zoomScaleNormal="85" workbookViewId="0">
      <selection activeCell="O3" sqref="O3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19.8554687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2.5703125" style="189" customWidth="1"/>
    <col min="16" max="16" width="12.42578125" customWidth="1"/>
    <col min="17" max="17" width="14.140625" style="186" customWidth="1"/>
    <col min="18" max="18" width="11" style="13" customWidth="1"/>
    <col min="19" max="19" width="8.85546875" style="13" customWidth="1"/>
    <col min="20" max="16384" width="9.140625" style="13"/>
  </cols>
  <sheetData>
    <row r="1" spans="1:20" ht="21.75" customHeight="1" thickBot="1" x14ac:dyDescent="0.3">
      <c r="A1" s="199" t="s">
        <v>187</v>
      </c>
      <c r="B1" s="200"/>
      <c r="C1" s="200"/>
      <c r="D1" s="200"/>
      <c r="E1" s="200"/>
      <c r="F1" s="201"/>
      <c r="G1" s="155">
        <v>2</v>
      </c>
      <c r="H1" s="197" t="s">
        <v>216</v>
      </c>
      <c r="K1" s="156"/>
      <c r="L1" s="216" t="s">
        <v>217</v>
      </c>
      <c r="M1" s="217"/>
      <c r="N1" s="217"/>
      <c r="O1" s="218"/>
      <c r="P1" s="144"/>
      <c r="Q1" s="144"/>
      <c r="R1" s="186"/>
      <c r="T1" s="135"/>
    </row>
    <row r="2" spans="1:20" ht="15" customHeight="1" thickTop="1" thickBot="1" x14ac:dyDescent="0.3">
      <c r="A2" s="153" t="s">
        <v>50</v>
      </c>
      <c r="B2" s="153" t="s">
        <v>101</v>
      </c>
      <c r="C2" s="153" t="s">
        <v>201</v>
      </c>
      <c r="D2" s="153" t="s">
        <v>218</v>
      </c>
      <c r="E2" s="154" t="s">
        <v>214</v>
      </c>
      <c r="F2" s="154" t="s">
        <v>215</v>
      </c>
      <c r="G2" s="141" t="s">
        <v>192</v>
      </c>
      <c r="H2" s="198" t="s">
        <v>193</v>
      </c>
      <c r="I2" s="141" t="s">
        <v>205</v>
      </c>
      <c r="J2" s="141" t="s">
        <v>204</v>
      </c>
      <c r="K2" s="151" t="s">
        <v>209</v>
      </c>
      <c r="L2" s="143">
        <v>6000</v>
      </c>
      <c r="M2" s="157"/>
      <c r="N2" s="143">
        <v>6000</v>
      </c>
      <c r="O2" s="158"/>
      <c r="P2" s="144"/>
      <c r="Q2" s="144"/>
      <c r="R2" s="186"/>
      <c r="T2" s="135"/>
    </row>
    <row r="3" spans="1:20" ht="30.75" thickTop="1" x14ac:dyDescent="0.25">
      <c r="A3" s="128">
        <f>MONTH(Table810[[#This Row],[DATE]])</f>
        <v>2</v>
      </c>
      <c r="B3" s="140">
        <v>45323</v>
      </c>
      <c r="C3" t="s">
        <v>224</v>
      </c>
      <c r="D3" s="13" t="s">
        <v>208</v>
      </c>
      <c r="F3" s="219">
        <v>34</v>
      </c>
      <c r="G3" s="13" t="s">
        <v>227</v>
      </c>
      <c r="H3" s="138">
        <f>SUM(I3+J3)</f>
        <v>5500</v>
      </c>
      <c r="I3" s="138">
        <f>SUMIFS(E:E,A:A,$G$1,D:D,G3)</f>
        <v>5500</v>
      </c>
      <c r="J3" s="138">
        <f>SUMIFS(F:F,A:A,$G$1,D:D,G3)</f>
        <v>0</v>
      </c>
      <c r="K3" s="194">
        <v>5000</v>
      </c>
      <c r="L3" s="137" t="s">
        <v>196</v>
      </c>
      <c r="M3" s="137" t="s">
        <v>197</v>
      </c>
      <c r="N3" s="137" t="s">
        <v>198</v>
      </c>
      <c r="O3" s="137" t="s">
        <v>221</v>
      </c>
      <c r="P3" s="145" t="s">
        <v>154</v>
      </c>
      <c r="Q3" s="145" t="s">
        <v>218</v>
      </c>
      <c r="R3" s="137" t="s">
        <v>101</v>
      </c>
      <c r="S3" s="190" t="s">
        <v>50</v>
      </c>
      <c r="T3" s="135"/>
    </row>
    <row r="4" spans="1:20" x14ac:dyDescent="0.25">
      <c r="A4" s="128">
        <f>MONTH(Table810[[#This Row],[DATE]])</f>
        <v>2</v>
      </c>
      <c r="B4" s="140">
        <v>45323</v>
      </c>
      <c r="C4" t="s">
        <v>151</v>
      </c>
      <c r="D4" s="13" t="s">
        <v>202</v>
      </c>
      <c r="F4" s="220">
        <v>45</v>
      </c>
      <c r="G4" s="13" t="s">
        <v>202</v>
      </c>
      <c r="H4" s="138">
        <f>SUM(I4+J4)</f>
        <v>169</v>
      </c>
      <c r="I4" s="138">
        <f>SUMIFS(E:E,A:A,$G$1,D:D,G4)</f>
        <v>0</v>
      </c>
      <c r="J4" s="138">
        <f>SUMIFS(F:F,A:A,$G$1,D:D,G4)</f>
        <v>169</v>
      </c>
      <c r="K4" s="194">
        <v>2000</v>
      </c>
      <c r="L4" s="128"/>
      <c r="M4" s="128"/>
      <c r="N4" s="128" t="s">
        <v>234</v>
      </c>
      <c r="O4" s="191"/>
      <c r="P4" s="144">
        <v>9404</v>
      </c>
      <c r="Q4" t="s">
        <v>219</v>
      </c>
      <c r="R4" s="139">
        <v>45324</v>
      </c>
      <c r="S4" s="13">
        <f>MONTH(R4)</f>
        <v>2</v>
      </c>
      <c r="T4" s="135"/>
    </row>
    <row r="5" spans="1:20" x14ac:dyDescent="0.25">
      <c r="A5" s="128">
        <f>MONTH(Table810[[#This Row],[DATE]])</f>
        <v>2</v>
      </c>
      <c r="B5" s="140">
        <v>45324</v>
      </c>
      <c r="C5" t="s">
        <v>225</v>
      </c>
      <c r="D5" s="13" t="s">
        <v>227</v>
      </c>
      <c r="E5" s="138">
        <v>3500</v>
      </c>
      <c r="F5" s="219"/>
      <c r="G5" s="13" t="s">
        <v>12</v>
      </c>
      <c r="H5" s="138">
        <f t="shared" ref="H5:H8" si="0">SUM(I5+J5)</f>
        <v>100</v>
      </c>
      <c r="I5" s="138">
        <f>SUMIFS(E:E,A:A,$G$1,D:D,G5)</f>
        <v>0</v>
      </c>
      <c r="J5" s="138">
        <f>SUMIFS(F:F,A:A,$G$1,D:D,G5)</f>
        <v>100</v>
      </c>
      <c r="K5" s="194">
        <v>1000</v>
      </c>
      <c r="L5" s="128"/>
      <c r="M5" s="128"/>
      <c r="N5" s="128" t="s">
        <v>235</v>
      </c>
      <c r="O5" s="191"/>
      <c r="P5" s="144">
        <v>100</v>
      </c>
      <c r="Q5" t="s">
        <v>206</v>
      </c>
      <c r="R5" s="139">
        <v>45325</v>
      </c>
      <c r="S5" s="13">
        <f t="shared" ref="S5:S26" si="1">MONTH(R5)</f>
        <v>2</v>
      </c>
      <c r="T5" s="135"/>
    </row>
    <row r="6" spans="1:20" x14ac:dyDescent="0.25">
      <c r="A6" s="128">
        <f>MONTH(Table810[[#This Row],[DATE]])</f>
        <v>2</v>
      </c>
      <c r="B6" s="140">
        <v>45324</v>
      </c>
      <c r="C6" t="s">
        <v>228</v>
      </c>
      <c r="D6" s="13" t="s">
        <v>227</v>
      </c>
      <c r="E6" s="138">
        <v>2000</v>
      </c>
      <c r="F6" s="220"/>
      <c r="G6" s="13" t="s">
        <v>208</v>
      </c>
      <c r="H6" s="138">
        <f t="shared" si="0"/>
        <v>175</v>
      </c>
      <c r="I6" s="138">
        <f>SUMIFS(E:E,A:A,$G$1,D:D,G6)</f>
        <v>89</v>
      </c>
      <c r="J6" s="138">
        <f>SUMIFS(F:F,A:A,$G$1,D:D,G6)</f>
        <v>86</v>
      </c>
      <c r="K6" s="194">
        <v>2000</v>
      </c>
      <c r="L6" s="128"/>
      <c r="M6" s="128"/>
      <c r="N6" s="128"/>
      <c r="O6" s="192"/>
      <c r="P6" s="144">
        <v>10062.68</v>
      </c>
      <c r="Q6" t="s">
        <v>219</v>
      </c>
      <c r="R6" s="187">
        <v>45338</v>
      </c>
      <c r="S6" s="13">
        <f t="shared" si="1"/>
        <v>2</v>
      </c>
      <c r="T6" s="135"/>
    </row>
    <row r="7" spans="1:20" x14ac:dyDescent="0.25">
      <c r="A7" s="128">
        <f>MONTH(Table810[[#This Row],[DATE]])</f>
        <v>1</v>
      </c>
      <c r="B7" s="140"/>
      <c r="C7" t="s">
        <v>229</v>
      </c>
      <c r="D7" s="13" t="s">
        <v>202</v>
      </c>
      <c r="F7" s="219">
        <v>110</v>
      </c>
      <c r="G7" s="13" t="s">
        <v>206</v>
      </c>
      <c r="H7" s="138">
        <f t="shared" si="0"/>
        <v>0</v>
      </c>
      <c r="I7" s="138">
        <f>SUMIFS(E:E,A:A,$G$1,D:D,G7)</f>
        <v>0</v>
      </c>
      <c r="J7" s="138">
        <f>SUMIFS(F:F,A:A,$G$1,D:D,G7)</f>
        <v>0</v>
      </c>
      <c r="K7" s="194">
        <v>1000</v>
      </c>
      <c r="L7" s="128"/>
      <c r="M7" s="128"/>
      <c r="N7" s="128"/>
      <c r="O7" s="192"/>
      <c r="P7" s="144">
        <v>200</v>
      </c>
      <c r="Q7" t="s">
        <v>206</v>
      </c>
      <c r="R7" s="187">
        <v>45326</v>
      </c>
      <c r="S7" s="13">
        <f t="shared" si="1"/>
        <v>2</v>
      </c>
      <c r="T7" s="135"/>
    </row>
    <row r="8" spans="1:20" x14ac:dyDescent="0.25">
      <c r="A8" s="128">
        <f>MONTH(Table810[[#This Row],[DATE]])</f>
        <v>2</v>
      </c>
      <c r="B8" s="140">
        <v>45325</v>
      </c>
      <c r="C8" t="s">
        <v>152</v>
      </c>
      <c r="D8" s="13" t="s">
        <v>202</v>
      </c>
      <c r="F8" s="220">
        <v>100</v>
      </c>
      <c r="G8" s="13" t="s">
        <v>207</v>
      </c>
      <c r="H8" s="138">
        <f t="shared" si="0"/>
        <v>0</v>
      </c>
      <c r="I8" s="138">
        <f>SUMIFS(E:E,A:A,$G$1,D:D,G8)</f>
        <v>0</v>
      </c>
      <c r="J8" s="138">
        <f>SUMIFS(F:F,A:A,$G$1,D:D,G8)</f>
        <v>0</v>
      </c>
      <c r="K8" s="194">
        <v>2000</v>
      </c>
      <c r="L8" s="128"/>
      <c r="M8" s="128"/>
      <c r="N8" s="128"/>
      <c r="O8" s="192"/>
      <c r="P8" s="144">
        <v>50</v>
      </c>
      <c r="Q8" t="s">
        <v>220</v>
      </c>
      <c r="R8" s="187">
        <v>45330</v>
      </c>
      <c r="S8" s="13">
        <f t="shared" si="1"/>
        <v>2</v>
      </c>
      <c r="T8" s="135"/>
    </row>
    <row r="9" spans="1:20" x14ac:dyDescent="0.25">
      <c r="A9" s="128">
        <f>MONTH(Table810[[#This Row],[DATE]])</f>
        <v>2</v>
      </c>
      <c r="B9" s="140">
        <v>45326</v>
      </c>
      <c r="C9" t="s">
        <v>230</v>
      </c>
      <c r="D9" s="13" t="s">
        <v>202</v>
      </c>
      <c r="F9" s="219">
        <v>24</v>
      </c>
      <c r="G9" s="13"/>
      <c r="H9" s="138"/>
      <c r="I9" s="142">
        <f>SUM(I3:I8)</f>
        <v>5589</v>
      </c>
      <c r="J9" s="142">
        <f>SUM(J3:J8)</f>
        <v>355</v>
      </c>
      <c r="K9" s="195">
        <f>SUM(K3:K8)</f>
        <v>13000</v>
      </c>
      <c r="L9" s="128"/>
      <c r="M9" s="128"/>
      <c r="N9" s="128"/>
      <c r="O9" s="192"/>
      <c r="P9" s="144">
        <v>200</v>
      </c>
      <c r="Q9" t="s">
        <v>206</v>
      </c>
      <c r="R9" s="187">
        <v>45331</v>
      </c>
      <c r="S9" s="13">
        <f t="shared" si="1"/>
        <v>2</v>
      </c>
      <c r="T9" s="135"/>
    </row>
    <row r="10" spans="1:20" x14ac:dyDescent="0.25">
      <c r="A10" s="128">
        <f>MONTH(Table810[[#This Row],[DATE]])</f>
        <v>1</v>
      </c>
      <c r="B10" s="140"/>
      <c r="C10" t="s">
        <v>231</v>
      </c>
      <c r="D10" s="13" t="s">
        <v>208</v>
      </c>
      <c r="F10" s="220">
        <v>25</v>
      </c>
      <c r="G10" s="13"/>
      <c r="H10" s="138"/>
      <c r="I10" s="138"/>
      <c r="J10" s="138"/>
      <c r="K10" s="196" t="s">
        <v>194</v>
      </c>
      <c r="L10" s="128"/>
      <c r="M10" s="128"/>
      <c r="N10" s="128"/>
      <c r="O10" s="192"/>
      <c r="P10" s="144">
        <v>300</v>
      </c>
      <c r="Q10" t="s">
        <v>206</v>
      </c>
      <c r="R10" s="187">
        <v>45334</v>
      </c>
      <c r="S10" s="13">
        <f t="shared" si="1"/>
        <v>2</v>
      </c>
      <c r="T10" s="135"/>
    </row>
    <row r="11" spans="1:20" ht="15" customHeight="1" x14ac:dyDescent="0.25">
      <c r="A11" s="128">
        <f>MONTH(Table810[[#This Row],[DATE]])</f>
        <v>1</v>
      </c>
      <c r="B11" s="140"/>
      <c r="C11" t="s">
        <v>232</v>
      </c>
      <c r="D11" s="13" t="s">
        <v>202</v>
      </c>
      <c r="E11" s="196"/>
      <c r="F11" s="219">
        <v>80</v>
      </c>
      <c r="G11" s="13"/>
      <c r="H11" s="138"/>
      <c r="K11" s="193"/>
      <c r="N11" s="13"/>
      <c r="O11" s="193"/>
      <c r="P11" s="189">
        <v>100</v>
      </c>
      <c r="Q11" t="s">
        <v>220</v>
      </c>
      <c r="R11" s="187">
        <v>45334</v>
      </c>
      <c r="S11" s="13">
        <f t="shared" si="1"/>
        <v>2</v>
      </c>
      <c r="T11" s="135"/>
    </row>
    <row r="12" spans="1:20" x14ac:dyDescent="0.25">
      <c r="A12" s="128">
        <f>MONTH(Table810[[#This Row],[DATE]])</f>
        <v>1</v>
      </c>
      <c r="B12" s="140"/>
      <c r="C12" t="s">
        <v>152</v>
      </c>
      <c r="D12" s="13" t="s">
        <v>202</v>
      </c>
      <c r="F12" s="220">
        <v>204</v>
      </c>
      <c r="G12" s="211" t="s">
        <v>162</v>
      </c>
      <c r="H12" s="213" t="s">
        <v>91</v>
      </c>
      <c r="J12" s="211" t="s">
        <v>223</v>
      </c>
      <c r="K12" s="212" t="s">
        <v>91</v>
      </c>
      <c r="N12" s="13"/>
      <c r="O12" s="193"/>
      <c r="P12" s="189">
        <v>-32</v>
      </c>
      <c r="Q12" t="s">
        <v>6</v>
      </c>
      <c r="R12" s="187">
        <v>45323</v>
      </c>
      <c r="S12" s="13">
        <f t="shared" si="1"/>
        <v>2</v>
      </c>
      <c r="T12" s="135"/>
    </row>
    <row r="13" spans="1:20" x14ac:dyDescent="0.25">
      <c r="A13" s="128">
        <f>MONTH(Table810[[#This Row],[DATE]])</f>
        <v>2</v>
      </c>
      <c r="B13" s="140">
        <v>45327</v>
      </c>
      <c r="C13" t="s">
        <v>233</v>
      </c>
      <c r="D13" s="13" t="s">
        <v>208</v>
      </c>
      <c r="E13" s="138">
        <v>89</v>
      </c>
      <c r="F13" s="219"/>
      <c r="G13" s="152" t="s">
        <v>6</v>
      </c>
      <c r="H13" s="188">
        <f>SUMIFS(P:P,S:S,$G$1,Q:Q,G13)</f>
        <v>-32</v>
      </c>
      <c r="J13" s="152" t="s">
        <v>222</v>
      </c>
      <c r="K13" s="212"/>
      <c r="N13" s="13"/>
      <c r="O13" s="193"/>
      <c r="P13" s="189"/>
      <c r="Q13"/>
      <c r="R13" s="186"/>
      <c r="S13" s="13">
        <f t="shared" si="1"/>
        <v>1</v>
      </c>
      <c r="T13" s="135"/>
    </row>
    <row r="14" spans="1:20" x14ac:dyDescent="0.25">
      <c r="A14" s="128">
        <f>MONTH(Table810[[#This Row],[DATE]])</f>
        <v>2</v>
      </c>
      <c r="B14" s="140">
        <v>45328</v>
      </c>
      <c r="C14" t="s">
        <v>150</v>
      </c>
      <c r="D14" s="13" t="s">
        <v>208</v>
      </c>
      <c r="F14" s="220">
        <v>26</v>
      </c>
      <c r="G14" s="152" t="s">
        <v>219</v>
      </c>
      <c r="H14" s="188">
        <f>SUMIFS(P:P,S:S,$G$1,Q:Q,G14)</f>
        <v>19466.68</v>
      </c>
      <c r="J14" s="152" t="s">
        <v>7</v>
      </c>
      <c r="K14" s="212"/>
      <c r="N14" s="13"/>
      <c r="O14" s="193"/>
      <c r="P14" s="189"/>
      <c r="Q14"/>
      <c r="R14" s="186"/>
      <c r="S14" s="13">
        <f t="shared" si="1"/>
        <v>1</v>
      </c>
      <c r="T14" s="135"/>
    </row>
    <row r="15" spans="1:20" x14ac:dyDescent="0.25">
      <c r="A15" s="128">
        <f>MONTH(Table810[[#This Row],[DATE]])</f>
        <v>1</v>
      </c>
      <c r="B15" s="140"/>
      <c r="C15" t="s">
        <v>236</v>
      </c>
      <c r="D15" s="13" t="s">
        <v>202</v>
      </c>
      <c r="F15" s="219">
        <v>29</v>
      </c>
      <c r="G15" s="152" t="s">
        <v>206</v>
      </c>
      <c r="H15" s="188">
        <f t="shared" ref="H15:H17" si="2">SUMIFS(P:P,S:S,$G$1,Q:Q,G15)</f>
        <v>800</v>
      </c>
      <c r="K15" s="193"/>
      <c r="N15" s="13"/>
      <c r="O15" s="193"/>
      <c r="P15" s="189"/>
      <c r="Q15"/>
      <c r="R15" s="186"/>
      <c r="S15" s="13">
        <f t="shared" si="1"/>
        <v>1</v>
      </c>
      <c r="T15" s="135"/>
    </row>
    <row r="16" spans="1:20" x14ac:dyDescent="0.25">
      <c r="A16" s="128">
        <f>MONTH(Table810[[#This Row],[DATE]])</f>
        <v>2</v>
      </c>
      <c r="B16" s="140">
        <v>45329</v>
      </c>
      <c r="C16" t="s">
        <v>60</v>
      </c>
      <c r="D16" s="13" t="s">
        <v>12</v>
      </c>
      <c r="F16" s="220">
        <v>100</v>
      </c>
      <c r="G16" s="152" t="s">
        <v>220</v>
      </c>
      <c r="H16" s="188">
        <f t="shared" si="2"/>
        <v>150</v>
      </c>
      <c r="K16" s="193"/>
      <c r="N16" s="13"/>
      <c r="O16" s="193"/>
      <c r="P16" s="189"/>
      <c r="Q16"/>
      <c r="R16" s="186"/>
      <c r="S16" s="13">
        <f t="shared" si="1"/>
        <v>1</v>
      </c>
      <c r="T16" s="135"/>
    </row>
    <row r="17" spans="1:20" x14ac:dyDescent="0.25">
      <c r="A17" s="128">
        <f>MONTH(Table810[[#This Row],[DATE]])</f>
        <v>2</v>
      </c>
      <c r="B17" s="140">
        <v>45330</v>
      </c>
      <c r="C17" t="s">
        <v>150</v>
      </c>
      <c r="D17" s="13" t="s">
        <v>208</v>
      </c>
      <c r="F17" s="219">
        <v>26</v>
      </c>
      <c r="G17" s="138" t="s">
        <v>226</v>
      </c>
      <c r="H17" s="13">
        <f t="shared" si="2"/>
        <v>0</v>
      </c>
      <c r="K17" s="193"/>
      <c r="N17" s="13"/>
      <c r="O17" s="193"/>
      <c r="P17" s="189"/>
      <c r="Q17"/>
      <c r="R17" s="186"/>
      <c r="S17" s="13">
        <f t="shared" si="1"/>
        <v>1</v>
      </c>
      <c r="T17" s="135"/>
    </row>
    <row r="18" spans="1:20" x14ac:dyDescent="0.25">
      <c r="A18" s="128">
        <f>MONTH(Table810[[#This Row],[DATE]])</f>
        <v>1</v>
      </c>
      <c r="F18" s="220"/>
      <c r="G18" s="214" t="s">
        <v>9</v>
      </c>
      <c r="H18" s="215">
        <f>SUM(H14:H16)</f>
        <v>20416.68</v>
      </c>
      <c r="K18" s="193"/>
      <c r="N18" s="13"/>
      <c r="O18" s="193"/>
      <c r="P18" s="189"/>
      <c r="Q18"/>
      <c r="R18" s="186"/>
      <c r="S18" s="13">
        <f t="shared" si="1"/>
        <v>1</v>
      </c>
      <c r="T18" s="135"/>
    </row>
    <row r="19" spans="1:20" x14ac:dyDescent="0.25">
      <c r="A19" s="128">
        <f>MONTH(Table810[[#This Row],[DATE]])</f>
        <v>1</v>
      </c>
      <c r="F19" s="219"/>
      <c r="G19" s="13"/>
      <c r="H19" s="138"/>
      <c r="K19" s="193"/>
      <c r="N19" s="13"/>
      <c r="O19" s="193"/>
      <c r="P19" s="189"/>
      <c r="Q19"/>
      <c r="R19" s="186"/>
      <c r="S19" s="13">
        <f t="shared" si="1"/>
        <v>1</v>
      </c>
      <c r="T19" s="135"/>
    </row>
    <row r="20" spans="1:20" x14ac:dyDescent="0.25">
      <c r="A20" s="128">
        <f>MONTH(Table810[[#This Row],[DATE]])</f>
        <v>1</v>
      </c>
      <c r="F20" s="220"/>
      <c r="G20" s="13"/>
      <c r="H20" s="138"/>
      <c r="K20" s="193"/>
      <c r="N20" s="13"/>
      <c r="O20" s="193"/>
      <c r="P20" s="189"/>
      <c r="Q20"/>
      <c r="R20" s="186"/>
      <c r="S20" s="13">
        <f t="shared" si="1"/>
        <v>1</v>
      </c>
      <c r="T20" s="135"/>
    </row>
    <row r="21" spans="1:20" x14ac:dyDescent="0.25">
      <c r="A21" s="128">
        <f>MONTH(Table810[[#This Row],[DATE]])</f>
        <v>1</v>
      </c>
      <c r="F21" s="219"/>
      <c r="G21" s="13"/>
      <c r="H21" s="138"/>
      <c r="K21" s="193"/>
      <c r="N21" s="13"/>
      <c r="O21" s="193"/>
      <c r="P21" s="189"/>
      <c r="Q21"/>
      <c r="R21" s="186"/>
      <c r="S21" s="13">
        <f t="shared" si="1"/>
        <v>1</v>
      </c>
      <c r="T21" s="135"/>
    </row>
    <row r="22" spans="1:20" x14ac:dyDescent="0.25">
      <c r="A22" s="128">
        <f>MONTH(Table810[[#This Row],[DATE]])</f>
        <v>1</v>
      </c>
      <c r="F22" s="220"/>
      <c r="G22" s="13"/>
      <c r="K22" s="193"/>
      <c r="N22" s="13"/>
      <c r="O22" s="193"/>
      <c r="P22" s="189"/>
      <c r="Q22"/>
      <c r="R22" s="186"/>
      <c r="S22" s="13">
        <f t="shared" si="1"/>
        <v>1</v>
      </c>
      <c r="T22" s="135"/>
    </row>
    <row r="23" spans="1:20" x14ac:dyDescent="0.25">
      <c r="A23" s="128">
        <f>MONTH(Table810[[#This Row],[DATE]])</f>
        <v>1</v>
      </c>
      <c r="F23" s="219"/>
      <c r="G23" s="13"/>
      <c r="K23" s="193"/>
      <c r="N23" s="13"/>
      <c r="O23" s="193"/>
      <c r="P23" s="189"/>
      <c r="Q23"/>
      <c r="R23" s="186"/>
      <c r="S23" s="13">
        <f t="shared" si="1"/>
        <v>1</v>
      </c>
      <c r="T23" s="135"/>
    </row>
    <row r="24" spans="1:20" x14ac:dyDescent="0.25">
      <c r="A24" s="128">
        <f>MONTH(Table810[[#This Row],[DATE]])</f>
        <v>1</v>
      </c>
      <c r="F24" s="220"/>
      <c r="G24" s="13"/>
      <c r="K24" s="193"/>
      <c r="N24" s="13"/>
      <c r="O24" s="193"/>
      <c r="P24" s="189"/>
      <c r="Q24"/>
      <c r="R24" s="186"/>
      <c r="S24" s="13">
        <f t="shared" si="1"/>
        <v>1</v>
      </c>
      <c r="T24" s="135"/>
    </row>
    <row r="25" spans="1:20" x14ac:dyDescent="0.25">
      <c r="A25" s="128">
        <f>MONTH(Table810[[#This Row],[DATE]])</f>
        <v>1</v>
      </c>
      <c r="F25" s="219"/>
      <c r="G25" s="13"/>
      <c r="K25" s="193"/>
      <c r="N25" s="13"/>
      <c r="O25" s="193"/>
      <c r="P25" s="189"/>
      <c r="Q25"/>
      <c r="R25" s="186"/>
      <c r="S25" s="13">
        <f t="shared" si="1"/>
        <v>1</v>
      </c>
      <c r="T25" s="135"/>
    </row>
    <row r="26" spans="1:20" ht="15.75" thickBot="1" x14ac:dyDescent="0.3">
      <c r="A26" s="128">
        <f>MONTH(Table810[[#This Row],[DATE]])</f>
        <v>1</v>
      </c>
      <c r="F26" s="220"/>
      <c r="G26" s="202"/>
      <c r="H26" s="202"/>
      <c r="I26" s="202"/>
      <c r="J26" s="202"/>
      <c r="K26" s="202"/>
      <c r="N26" s="13"/>
      <c r="O26" s="193"/>
      <c r="P26" s="189"/>
      <c r="Q26"/>
      <c r="R26" s="186"/>
      <c r="S26" s="13">
        <f t="shared" si="1"/>
        <v>1</v>
      </c>
      <c r="T26" s="135"/>
    </row>
    <row r="27" spans="1:20" ht="16.5" thickTop="1" thickBot="1" x14ac:dyDescent="0.3">
      <c r="A27" s="128">
        <f>MONTH(Table810[[#This Row],[DATE]])</f>
        <v>1</v>
      </c>
      <c r="F27" s="219"/>
      <c r="G27" s="13"/>
      <c r="I27" s="153" t="s">
        <v>200</v>
      </c>
      <c r="J27" s="153" t="s">
        <v>94</v>
      </c>
      <c r="K27" s="150"/>
      <c r="L27" s="152" t="s">
        <v>210</v>
      </c>
      <c r="M27" s="152"/>
      <c r="N27" s="152"/>
      <c r="O27" s="152"/>
      <c r="P27" s="128"/>
      <c r="Q27"/>
      <c r="R27" s="128"/>
      <c r="T27" s="135"/>
    </row>
    <row r="28" spans="1:20" ht="15.75" thickTop="1" x14ac:dyDescent="0.25">
      <c r="A28" s="128">
        <f>MONTH(Table810[[#This Row],[DATE]])</f>
        <v>1</v>
      </c>
      <c r="F28" s="220"/>
      <c r="G28" s="13" t="s">
        <v>91</v>
      </c>
      <c r="H28" s="146">
        <f>SUM(I28+J28)</f>
        <v>6392</v>
      </c>
      <c r="I28" s="146">
        <f>SUM(E:E)</f>
        <v>5589</v>
      </c>
      <c r="J28" s="147">
        <f>SUM(F:F)</f>
        <v>803</v>
      </c>
      <c r="K28" s="150"/>
      <c r="L28" s="152"/>
      <c r="M28" s="152"/>
      <c r="N28" s="152"/>
      <c r="O28" s="152"/>
      <c r="P28" s="128"/>
      <c r="Q28"/>
      <c r="R28" s="128"/>
      <c r="T28" s="135"/>
    </row>
    <row r="29" spans="1:20" x14ac:dyDescent="0.25">
      <c r="A29" s="128">
        <f>MONTH(Table810[[#This Row],[DATE]])</f>
        <v>1</v>
      </c>
      <c r="F29" s="219"/>
      <c r="G29" s="13" t="s">
        <v>213</v>
      </c>
      <c r="H29" s="146">
        <f>SUM(H30-H28)</f>
        <v>1608</v>
      </c>
      <c r="I29" s="146">
        <f>SUM(I30-I28)</f>
        <v>911</v>
      </c>
      <c r="J29" s="146">
        <f>SUM(J30-J28)</f>
        <v>5697</v>
      </c>
      <c r="K29" s="150"/>
      <c r="N29" s="13"/>
      <c r="O29" s="136"/>
      <c r="P29" s="128"/>
      <c r="Q29"/>
      <c r="R29" s="128"/>
      <c r="T29" s="135"/>
    </row>
    <row r="30" spans="1:20" x14ac:dyDescent="0.25">
      <c r="A30" s="128">
        <f>MONTH(Table810[[#This Row],[DATE]])</f>
        <v>1</v>
      </c>
      <c r="F30" s="220"/>
      <c r="G30" s="13" t="s">
        <v>209</v>
      </c>
      <c r="H30" s="146">
        <v>8000</v>
      </c>
      <c r="I30" s="146">
        <f>SUM(K9/2)</f>
        <v>6500</v>
      </c>
      <c r="J30" s="146">
        <f>SUM(K9/2)</f>
        <v>6500</v>
      </c>
      <c r="K30" s="150"/>
      <c r="N30" s="13"/>
      <c r="O30" s="136"/>
      <c r="P30" s="128"/>
      <c r="Q30"/>
      <c r="R30" s="128"/>
    </row>
    <row r="31" spans="1:20" x14ac:dyDescent="0.25">
      <c r="A31" s="128">
        <f>MONTH(Table810[[#This Row],[DATE]])</f>
        <v>1</v>
      </c>
      <c r="F31" s="219"/>
      <c r="G31" s="13"/>
      <c r="H31" s="146"/>
      <c r="I31" s="146"/>
      <c r="J31" s="147"/>
      <c r="K31" s="150"/>
      <c r="N31" s="13"/>
      <c r="O31" s="136"/>
      <c r="P31" s="128"/>
      <c r="Q31"/>
      <c r="R31" s="128"/>
    </row>
    <row r="32" spans="1:20" ht="15" customHeight="1" x14ac:dyDescent="0.25">
      <c r="A32" s="128">
        <f>MONTH(Table810[[#This Row],[DATE]])</f>
        <v>1</v>
      </c>
      <c r="F32" s="220"/>
      <c r="G32" s="13" t="s">
        <v>203</v>
      </c>
      <c r="H32" s="148">
        <f>SUM(H28+I28+J28)</f>
        <v>12784</v>
      </c>
      <c r="I32" s="148"/>
      <c r="J32" s="148"/>
      <c r="K32" s="150"/>
      <c r="N32" s="13"/>
      <c r="O32" s="136"/>
      <c r="P32" s="128"/>
      <c r="Q32"/>
      <c r="R32" s="128"/>
    </row>
    <row r="33" spans="1:18" x14ac:dyDescent="0.25">
      <c r="A33" s="128">
        <f>MONTH(Table810[[#This Row],[DATE]])</f>
        <v>1</v>
      </c>
      <c r="F33" s="219"/>
      <c r="G33" s="13" t="s">
        <v>199</v>
      </c>
      <c r="H33" s="149">
        <f>SUM(K9+L2+N2)</f>
        <v>25000</v>
      </c>
      <c r="I33" s="146">
        <f>SUM(O:O)</f>
        <v>0</v>
      </c>
      <c r="J33" s="147"/>
      <c r="K33" s="150"/>
      <c r="N33" s="13"/>
      <c r="O33" s="136"/>
      <c r="P33" s="128"/>
      <c r="Q33"/>
      <c r="R33" s="128"/>
    </row>
    <row r="34" spans="1:18" ht="23.25" x14ac:dyDescent="0.25">
      <c r="A34" s="128">
        <f>MONTH(Table810[[#This Row],[DATE]])</f>
        <v>1</v>
      </c>
      <c r="F34" s="220"/>
      <c r="G34" s="13"/>
      <c r="I34" s="185" t="s">
        <v>154</v>
      </c>
      <c r="K34" s="150"/>
      <c r="N34" s="13"/>
      <c r="O34" s="136"/>
      <c r="P34" s="128"/>
      <c r="Q34"/>
      <c r="R34" s="128"/>
    </row>
    <row r="35" spans="1:18" x14ac:dyDescent="0.25">
      <c r="A35" s="128">
        <f>MONTH(Table810[[#This Row],[DATE]])</f>
        <v>1</v>
      </c>
      <c r="F35" s="219"/>
      <c r="G35" s="13"/>
      <c r="H35" s="152"/>
      <c r="K35" s="150"/>
      <c r="N35" s="13"/>
      <c r="O35" s="136"/>
      <c r="P35" s="128"/>
      <c r="Q35"/>
      <c r="R35" s="128"/>
    </row>
    <row r="36" spans="1:18" x14ac:dyDescent="0.25">
      <c r="A36" s="128">
        <f>MONTH(Table810[[#This Row],[DATE]])</f>
        <v>1</v>
      </c>
      <c r="F36" s="220"/>
      <c r="G36" s="13" t="s">
        <v>211</v>
      </c>
      <c r="H36" s="144">
        <f>SUM(I33-K9)</f>
        <v>-13000</v>
      </c>
      <c r="I36" s="13" t="s">
        <v>195</v>
      </c>
      <c r="K36" s="150"/>
      <c r="N36" s="13"/>
      <c r="O36" s="136"/>
      <c r="P36" s="128"/>
      <c r="Q36"/>
      <c r="R36" s="128"/>
    </row>
    <row r="37" spans="1:18" x14ac:dyDescent="0.25">
      <c r="A37" s="128">
        <f>MONTH(Table810[[#This Row],[DATE]])</f>
        <v>1</v>
      </c>
      <c r="F37" s="219"/>
      <c r="G37" s="13" t="s">
        <v>212</v>
      </c>
      <c r="I37" s="138">
        <v>2000</v>
      </c>
      <c r="O37" s="128"/>
      <c r="Q37" s="128"/>
    </row>
    <row r="38" spans="1:18" x14ac:dyDescent="0.25">
      <c r="A38" s="128">
        <f>MONTH(Table810[[#This Row],[DATE]])</f>
        <v>1</v>
      </c>
      <c r="F38" s="220"/>
      <c r="G38" s="13"/>
    </row>
    <row r="39" spans="1:18" x14ac:dyDescent="0.25">
      <c r="A39" s="128">
        <f>MONTH(Table810[[#This Row],[DATE]])</f>
        <v>1</v>
      </c>
      <c r="F39" s="219"/>
    </row>
    <row r="40" spans="1:18" x14ac:dyDescent="0.25">
      <c r="A40" s="128">
        <f>MONTH(Table810[[#This Row],[DATE]])</f>
        <v>1</v>
      </c>
      <c r="F40" s="220"/>
    </row>
    <row r="41" spans="1:18" x14ac:dyDescent="0.25">
      <c r="A41" s="128">
        <f>MONTH(Table810[[#This Row],[DATE]])</f>
        <v>1</v>
      </c>
      <c r="F41" s="219"/>
    </row>
    <row r="42" spans="1:18" x14ac:dyDescent="0.25">
      <c r="A42" s="128">
        <f>MONTH(Table810[[#This Row],[DATE]])</f>
        <v>1</v>
      </c>
      <c r="F42" s="220"/>
    </row>
    <row r="43" spans="1:18" x14ac:dyDescent="0.25">
      <c r="A43" s="128">
        <f>MONTH(Table810[[#This Row],[DATE]])</f>
        <v>1</v>
      </c>
      <c r="F43" s="219"/>
    </row>
    <row r="44" spans="1:18" x14ac:dyDescent="0.25">
      <c r="A44" s="128">
        <f>MONTH(Table810[[#This Row],[DATE]])</f>
        <v>1</v>
      </c>
      <c r="F44" s="220"/>
    </row>
    <row r="45" spans="1:18" x14ac:dyDescent="0.25">
      <c r="A45" s="128">
        <f>MONTH(Table810[[#This Row],[DATE]])</f>
        <v>1</v>
      </c>
      <c r="F45" s="219"/>
    </row>
    <row r="46" spans="1:18" x14ac:dyDescent="0.25">
      <c r="A46" s="128">
        <f>MONTH(Table810[[#This Row],[DATE]])</f>
        <v>1</v>
      </c>
      <c r="F46" s="220"/>
    </row>
    <row r="47" spans="1:18" x14ac:dyDescent="0.25">
      <c r="A47" s="128">
        <f>MONTH(Table810[[#This Row],[DATE]])</f>
        <v>1</v>
      </c>
      <c r="F47" s="219"/>
    </row>
    <row r="48" spans="1:18" x14ac:dyDescent="0.25">
      <c r="A48" s="128">
        <f>MONTH(Table810[[#This Row],[DATE]])</f>
        <v>1</v>
      </c>
      <c r="F48" s="220"/>
    </row>
    <row r="49" spans="1:6" x14ac:dyDescent="0.25">
      <c r="A49" s="128">
        <f>MONTH(Table810[[#This Row],[DATE]])</f>
        <v>1</v>
      </c>
      <c r="F49" s="219"/>
    </row>
    <row r="50" spans="1:6" x14ac:dyDescent="0.25">
      <c r="A50" s="128">
        <f>MONTH(Table810[[#This Row],[DATE]])</f>
        <v>1</v>
      </c>
      <c r="F50" s="220"/>
    </row>
    <row r="51" spans="1:6" x14ac:dyDescent="0.25">
      <c r="A51" s="128">
        <f>MONTH(Table810[[#This Row],[DATE]])</f>
        <v>1</v>
      </c>
      <c r="F51" s="219"/>
    </row>
    <row r="52" spans="1:6" x14ac:dyDescent="0.25">
      <c r="A52" s="128">
        <f>MONTH(Table810[[#This Row],[DATE]])</f>
        <v>1</v>
      </c>
      <c r="F52" s="220"/>
    </row>
    <row r="53" spans="1:6" x14ac:dyDescent="0.25">
      <c r="A53" s="128">
        <f>MONTH(Table810[[#This Row],[DATE]])</f>
        <v>1</v>
      </c>
      <c r="F53" s="219"/>
    </row>
    <row r="54" spans="1:6" x14ac:dyDescent="0.25">
      <c r="A54" s="128">
        <f>MONTH(Table810[[#This Row],[DATE]])</f>
        <v>1</v>
      </c>
      <c r="F54" s="220"/>
    </row>
    <row r="55" spans="1:6" x14ac:dyDescent="0.25">
      <c r="A55" s="128">
        <f>MONTH(Table810[[#This Row],[DATE]])</f>
        <v>1</v>
      </c>
      <c r="F55" s="219"/>
    </row>
    <row r="56" spans="1:6" x14ac:dyDescent="0.25">
      <c r="A56" s="128">
        <f>MONTH(Table810[[#This Row],[DATE]])</f>
        <v>1</v>
      </c>
      <c r="F56" s="220"/>
    </row>
    <row r="57" spans="1:6" x14ac:dyDescent="0.25">
      <c r="A57" s="128">
        <f>MONTH(Table810[[#This Row],[DATE]])</f>
        <v>1</v>
      </c>
      <c r="F57" s="219"/>
    </row>
    <row r="58" spans="1:6" x14ac:dyDescent="0.25">
      <c r="A58" s="128">
        <f>MONTH(Table810[[#This Row],[DATE]])</f>
        <v>1</v>
      </c>
      <c r="F58" s="220"/>
    </row>
    <row r="59" spans="1:6" x14ac:dyDescent="0.25">
      <c r="A59" s="128">
        <f>MONTH(Table810[[#This Row],[DATE]])</f>
        <v>1</v>
      </c>
      <c r="F59" s="219"/>
    </row>
    <row r="60" spans="1:6" x14ac:dyDescent="0.25">
      <c r="A60" s="128">
        <f>MONTH(Table810[[#This Row],[DATE]])</f>
        <v>1</v>
      </c>
      <c r="F60" s="220"/>
    </row>
    <row r="61" spans="1:6" x14ac:dyDescent="0.25">
      <c r="A61" s="128">
        <f>MONTH(Table810[[#This Row],[DATE]])</f>
        <v>1</v>
      </c>
      <c r="F61" s="219"/>
    </row>
    <row r="62" spans="1:6" x14ac:dyDescent="0.25">
      <c r="A62" s="128">
        <f>MONTH(Table810[[#This Row],[DATE]])</f>
        <v>1</v>
      </c>
      <c r="F62" s="220"/>
    </row>
    <row r="63" spans="1:6" x14ac:dyDescent="0.25">
      <c r="A63" s="128">
        <f>MONTH(Table810[[#This Row],[DATE]])</f>
        <v>1</v>
      </c>
      <c r="F63" s="219"/>
    </row>
    <row r="64" spans="1:6" x14ac:dyDescent="0.25">
      <c r="A64" s="128">
        <f>MONTH(Table810[[#This Row],[DATE]])</f>
        <v>1</v>
      </c>
      <c r="F64" s="220"/>
    </row>
    <row r="65" spans="1:6" x14ac:dyDescent="0.25">
      <c r="A65" s="128">
        <f>MONTH(Table810[[#This Row],[DATE]])</f>
        <v>1</v>
      </c>
      <c r="F65" s="219"/>
    </row>
    <row r="66" spans="1:6" x14ac:dyDescent="0.25">
      <c r="A66" s="128">
        <f>MONTH(Table810[[#This Row],[DATE]])</f>
        <v>1</v>
      </c>
      <c r="F66" s="220"/>
    </row>
    <row r="67" spans="1:6" x14ac:dyDescent="0.25">
      <c r="A67" s="128">
        <f>MONTH(Table810[[#This Row],[DATE]])</f>
        <v>1</v>
      </c>
      <c r="F67" s="219"/>
    </row>
    <row r="68" spans="1:6" x14ac:dyDescent="0.25">
      <c r="A68" s="128">
        <f>MONTH(Table810[[#This Row],[DATE]])</f>
        <v>1</v>
      </c>
      <c r="F68" s="220"/>
    </row>
    <row r="69" spans="1:6" x14ac:dyDescent="0.25">
      <c r="A69" s="128">
        <f>MONTH(Table810[[#This Row],[DATE]])</f>
        <v>1</v>
      </c>
      <c r="F69" s="219"/>
    </row>
    <row r="70" spans="1:6" x14ac:dyDescent="0.25">
      <c r="A70" s="128">
        <f>MONTH(Table810[[#This Row],[DATE]])</f>
        <v>1</v>
      </c>
      <c r="F70" s="220"/>
    </row>
    <row r="71" spans="1:6" x14ac:dyDescent="0.25">
      <c r="A71" s="128">
        <f>MONTH(Table810[[#This Row],[DATE]])</f>
        <v>1</v>
      </c>
      <c r="F71" s="219"/>
    </row>
    <row r="72" spans="1:6" x14ac:dyDescent="0.25">
      <c r="A72" s="128">
        <f>MONTH(Table810[[#This Row],[DATE]])</f>
        <v>1</v>
      </c>
      <c r="F72" s="220"/>
    </row>
    <row r="73" spans="1:6" x14ac:dyDescent="0.25">
      <c r="A73" s="128">
        <f>MONTH(Table810[[#This Row],[DATE]])</f>
        <v>1</v>
      </c>
      <c r="F73" s="219"/>
    </row>
    <row r="74" spans="1:6" x14ac:dyDescent="0.25">
      <c r="A74" s="128">
        <f>MONTH(Table810[[#This Row],[DATE]])</f>
        <v>1</v>
      </c>
      <c r="F74" s="220"/>
    </row>
    <row r="75" spans="1:6" x14ac:dyDescent="0.25">
      <c r="A75" s="128">
        <f>MONTH(Table810[[#This Row],[DATE]])</f>
        <v>1</v>
      </c>
      <c r="F75" s="219"/>
    </row>
    <row r="76" spans="1:6" x14ac:dyDescent="0.25">
      <c r="A76" s="128">
        <f>MONTH(Table810[[#This Row],[DATE]])</f>
        <v>1</v>
      </c>
      <c r="F76" s="220"/>
    </row>
    <row r="77" spans="1:6" x14ac:dyDescent="0.25">
      <c r="A77" s="128">
        <f>MONTH(Table810[[#This Row],[DATE]])</f>
        <v>1</v>
      </c>
      <c r="F77" s="219"/>
    </row>
    <row r="78" spans="1:6" x14ac:dyDescent="0.25">
      <c r="A78" s="128">
        <f>MONTH(Table810[[#This Row],[DATE]])</f>
        <v>1</v>
      </c>
      <c r="F78" s="220"/>
    </row>
    <row r="79" spans="1:6" x14ac:dyDescent="0.25">
      <c r="A79" s="128">
        <f>MONTH(Table810[[#This Row],[DATE]])</f>
        <v>1</v>
      </c>
      <c r="F79" s="219"/>
    </row>
    <row r="80" spans="1:6" x14ac:dyDescent="0.25">
      <c r="A80" s="128">
        <f>MONTH(Table810[[#This Row],[DATE]])</f>
        <v>1</v>
      </c>
      <c r="F80" s="220"/>
    </row>
    <row r="81" spans="1:6" x14ac:dyDescent="0.25">
      <c r="A81" s="128">
        <f>MONTH(Table810[[#This Row],[DATE]])</f>
        <v>1</v>
      </c>
      <c r="F81" s="219"/>
    </row>
    <row r="82" spans="1:6" x14ac:dyDescent="0.25">
      <c r="A82" s="128">
        <f>MONTH(Table810[[#This Row],[DATE]])</f>
        <v>1</v>
      </c>
      <c r="F82" s="220"/>
    </row>
    <row r="83" spans="1:6" x14ac:dyDescent="0.25">
      <c r="A83" s="128">
        <f>MONTH(Table810[[#This Row],[DATE]])</f>
        <v>1</v>
      </c>
      <c r="F83" s="219"/>
    </row>
    <row r="84" spans="1:6" x14ac:dyDescent="0.25">
      <c r="A84" s="128">
        <f>MONTH(Table810[[#This Row],[DATE]])</f>
        <v>1</v>
      </c>
      <c r="F84" s="220"/>
    </row>
    <row r="85" spans="1:6" x14ac:dyDescent="0.25">
      <c r="A85" s="128">
        <f>MONTH(Table810[[#This Row],[DATE]])</f>
        <v>1</v>
      </c>
      <c r="F85" s="219"/>
    </row>
    <row r="86" spans="1:6" x14ac:dyDescent="0.25">
      <c r="A86" s="128">
        <f>MONTH(Table810[[#This Row],[DATE]])</f>
        <v>1</v>
      </c>
      <c r="F86" s="220"/>
    </row>
    <row r="87" spans="1:6" x14ac:dyDescent="0.25">
      <c r="A87" s="128">
        <f>MONTH(Table810[[#This Row],[DATE]])</f>
        <v>1</v>
      </c>
      <c r="F87" s="219"/>
    </row>
    <row r="88" spans="1:6" x14ac:dyDescent="0.25">
      <c r="A88" s="128">
        <f>MONTH(Table810[[#This Row],[DATE]])</f>
        <v>1</v>
      </c>
      <c r="F88" s="220"/>
    </row>
    <row r="89" spans="1:6" x14ac:dyDescent="0.25">
      <c r="A89" s="128">
        <f>MONTH(Table810[[#This Row],[DATE]])</f>
        <v>1</v>
      </c>
      <c r="F89" s="219"/>
    </row>
    <row r="90" spans="1:6" x14ac:dyDescent="0.25">
      <c r="A90" s="128">
        <f>MONTH(Table810[[#This Row],[DATE]])</f>
        <v>1</v>
      </c>
      <c r="F90" s="220"/>
    </row>
    <row r="91" spans="1:6" x14ac:dyDescent="0.25">
      <c r="A91" s="128">
        <f>MONTH(Table810[[#This Row],[DATE]])</f>
        <v>1</v>
      </c>
      <c r="F91" s="219"/>
    </row>
    <row r="92" spans="1:6" x14ac:dyDescent="0.25">
      <c r="A92" s="128">
        <f>MONTH(Table810[[#This Row],[DATE]])</f>
        <v>1</v>
      </c>
      <c r="F92" s="220"/>
    </row>
    <row r="93" spans="1:6" x14ac:dyDescent="0.25">
      <c r="A93" s="128">
        <f>MONTH(Table810[[#This Row],[DATE]])</f>
        <v>1</v>
      </c>
      <c r="F93" s="219"/>
    </row>
    <row r="94" spans="1:6" x14ac:dyDescent="0.25">
      <c r="A94" s="128">
        <f>MONTH(Table810[[#This Row],[DATE]])</f>
        <v>1</v>
      </c>
      <c r="F94" s="220"/>
    </row>
    <row r="95" spans="1:6" x14ac:dyDescent="0.25">
      <c r="A95" s="128">
        <f>MONTH(Table810[[#This Row],[DATE]])</f>
        <v>1</v>
      </c>
      <c r="F95" s="219"/>
    </row>
    <row r="96" spans="1:6" x14ac:dyDescent="0.25">
      <c r="A96" s="128">
        <f>MONTH(Table810[[#This Row],[DATE]])</f>
        <v>1</v>
      </c>
      <c r="F96" s="220"/>
    </row>
    <row r="97" spans="1:6" x14ac:dyDescent="0.25">
      <c r="A97" s="128">
        <f>MONTH(Table810[[#This Row],[DATE]])</f>
        <v>1</v>
      </c>
      <c r="F97" s="219"/>
    </row>
    <row r="98" spans="1:6" x14ac:dyDescent="0.25">
      <c r="A98" s="128">
        <f>MONTH(Table810[[#This Row],[DATE]])</f>
        <v>1</v>
      </c>
      <c r="F98" s="220"/>
    </row>
    <row r="99" spans="1:6" x14ac:dyDescent="0.25">
      <c r="A99" s="128">
        <f>MONTH(Table810[[#This Row],[DATE]])</f>
        <v>1</v>
      </c>
      <c r="F99" s="219"/>
    </row>
    <row r="100" spans="1:6" x14ac:dyDescent="0.25">
      <c r="A100" s="128">
        <f>MONTH(Table810[[#This Row],[DATE]])</f>
        <v>1</v>
      </c>
      <c r="F100" s="220"/>
    </row>
    <row r="101" spans="1:6" x14ac:dyDescent="0.25">
      <c r="A101" s="128">
        <f>MONTH(Table810[[#This Row],[DATE]])</f>
        <v>1</v>
      </c>
      <c r="F101" s="219"/>
    </row>
    <row r="102" spans="1:6" x14ac:dyDescent="0.25">
      <c r="A102" s="128">
        <f>MONTH(Table810[[#This Row],[DATE]])</f>
        <v>1</v>
      </c>
      <c r="F102" s="220"/>
    </row>
    <row r="103" spans="1:6" x14ac:dyDescent="0.25">
      <c r="A103" s="128">
        <f>MONTH(Table810[[#This Row],[DATE]])</f>
        <v>1</v>
      </c>
      <c r="F103" s="219"/>
    </row>
    <row r="104" spans="1:6" x14ac:dyDescent="0.25">
      <c r="A104" s="128">
        <f>MONTH(Table810[[#This Row],[DATE]])</f>
        <v>1</v>
      </c>
      <c r="F104" s="220"/>
    </row>
    <row r="105" spans="1:6" x14ac:dyDescent="0.25">
      <c r="A105" s="128">
        <f>MONTH(Table810[[#This Row],[DATE]])</f>
        <v>1</v>
      </c>
      <c r="F105" s="219"/>
    </row>
    <row r="106" spans="1:6" x14ac:dyDescent="0.25">
      <c r="A106" s="128">
        <f>MONTH(Table810[[#This Row],[DATE]])</f>
        <v>1</v>
      </c>
      <c r="F106" s="220"/>
    </row>
    <row r="107" spans="1:6" x14ac:dyDescent="0.25">
      <c r="A107" s="128">
        <f>MONTH(Table810[[#This Row],[DATE]])</f>
        <v>1</v>
      </c>
      <c r="F107" s="219"/>
    </row>
    <row r="108" spans="1:6" x14ac:dyDescent="0.25">
      <c r="A108" s="128">
        <f>MONTH(Table810[[#This Row],[DATE]])</f>
        <v>1</v>
      </c>
      <c r="F108" s="220"/>
    </row>
    <row r="109" spans="1:6" x14ac:dyDescent="0.25">
      <c r="A109" s="128">
        <f>MONTH(Table810[[#This Row],[DATE]])</f>
        <v>1</v>
      </c>
      <c r="F109" s="219"/>
    </row>
    <row r="110" spans="1:6" x14ac:dyDescent="0.25">
      <c r="A110" s="128">
        <f>MONTH(Table810[[#This Row],[DATE]])</f>
        <v>1</v>
      </c>
      <c r="F110" s="220"/>
    </row>
    <row r="111" spans="1:6" x14ac:dyDescent="0.25">
      <c r="A111" s="128">
        <f>MONTH(Table810[[#This Row],[DATE]])</f>
        <v>1</v>
      </c>
      <c r="F111" s="219"/>
    </row>
    <row r="112" spans="1:6" x14ac:dyDescent="0.25">
      <c r="A112" s="128">
        <f>MONTH(Table810[[#This Row],[DATE]])</f>
        <v>1</v>
      </c>
      <c r="F112" s="220"/>
    </row>
    <row r="113" spans="1:6" x14ac:dyDescent="0.25">
      <c r="A113" s="128">
        <f>MONTH(Table810[[#This Row],[DATE]])</f>
        <v>1</v>
      </c>
      <c r="F113" s="219"/>
    </row>
    <row r="114" spans="1:6" x14ac:dyDescent="0.25">
      <c r="A114" s="128">
        <f>MONTH(Table810[[#This Row],[DATE]])</f>
        <v>1</v>
      </c>
      <c r="F114" s="220"/>
    </row>
    <row r="115" spans="1:6" x14ac:dyDescent="0.25">
      <c r="A115" s="128">
        <f>MONTH(Table810[[#This Row],[DATE]])</f>
        <v>1</v>
      </c>
      <c r="F115" s="219"/>
    </row>
    <row r="116" spans="1:6" x14ac:dyDescent="0.25">
      <c r="A116" s="128">
        <f>MONTH(Table810[[#This Row],[DATE]])</f>
        <v>1</v>
      </c>
      <c r="F116" s="220"/>
    </row>
    <row r="117" spans="1:6" x14ac:dyDescent="0.25">
      <c r="A117" s="128">
        <f>MONTH(Table810[[#This Row],[DATE]])</f>
        <v>1</v>
      </c>
      <c r="F117" s="219"/>
    </row>
    <row r="118" spans="1:6" x14ac:dyDescent="0.25">
      <c r="A118" s="128">
        <f>MONTH(Table810[[#This Row],[DATE]])</f>
        <v>1</v>
      </c>
      <c r="F118" s="220"/>
    </row>
    <row r="119" spans="1:6" x14ac:dyDescent="0.25">
      <c r="A119" s="128">
        <f>MONTH(Table810[[#This Row],[DATE]])</f>
        <v>1</v>
      </c>
      <c r="F119" s="219"/>
    </row>
    <row r="120" spans="1:6" x14ac:dyDescent="0.25">
      <c r="A120" s="128">
        <f>MONTH(Table810[[#This Row],[DATE]])</f>
        <v>1</v>
      </c>
      <c r="F120" s="220"/>
    </row>
    <row r="121" spans="1:6" x14ac:dyDescent="0.25">
      <c r="A121" s="128">
        <f>MONTH(Table810[[#This Row],[DATE]])</f>
        <v>1</v>
      </c>
      <c r="F121" s="219"/>
    </row>
    <row r="122" spans="1:6" x14ac:dyDescent="0.25">
      <c r="A122" s="128">
        <f>MONTH(Table810[[#This Row],[DATE]])</f>
        <v>1</v>
      </c>
      <c r="F122" s="220"/>
    </row>
    <row r="123" spans="1:6" x14ac:dyDescent="0.25">
      <c r="A123" s="128">
        <f>MONTH(Table810[[#This Row],[DATE]])</f>
        <v>1</v>
      </c>
      <c r="F123" s="219"/>
    </row>
    <row r="124" spans="1:6" x14ac:dyDescent="0.25">
      <c r="A124" s="128">
        <f>MONTH(Table810[[#This Row],[DATE]])</f>
        <v>1</v>
      </c>
      <c r="F124" s="220"/>
    </row>
    <row r="125" spans="1:6" x14ac:dyDescent="0.25">
      <c r="A125" s="128">
        <f>MONTH(Table810[[#This Row],[DATE]])</f>
        <v>1</v>
      </c>
      <c r="F125" s="219"/>
    </row>
    <row r="126" spans="1:6" x14ac:dyDescent="0.25">
      <c r="A126" s="128">
        <f>MONTH(Table810[[#This Row],[DATE]])</f>
        <v>1</v>
      </c>
      <c r="F126" s="220"/>
    </row>
    <row r="127" spans="1:6" x14ac:dyDescent="0.25">
      <c r="A127" s="128">
        <f>MONTH(Table810[[#This Row],[DATE]])</f>
        <v>1</v>
      </c>
      <c r="F127" s="219"/>
    </row>
    <row r="128" spans="1:6" x14ac:dyDescent="0.25">
      <c r="A128" s="128">
        <f>MONTH(Table810[[#This Row],[DATE]])</f>
        <v>1</v>
      </c>
      <c r="F128" s="220"/>
    </row>
    <row r="129" spans="1:6" x14ac:dyDescent="0.25">
      <c r="A129" s="128">
        <f>MONTH(Table810[[#This Row],[DATE]])</f>
        <v>1</v>
      </c>
      <c r="F129" s="219"/>
    </row>
    <row r="130" spans="1:6" x14ac:dyDescent="0.25">
      <c r="A130" s="128">
        <f>MONTH(Table810[[#This Row],[DATE]])</f>
        <v>1</v>
      </c>
      <c r="F130" s="220"/>
    </row>
    <row r="131" spans="1:6" x14ac:dyDescent="0.25">
      <c r="A131" s="128">
        <f>MONTH(Table810[[#This Row],[DATE]])</f>
        <v>1</v>
      </c>
      <c r="F131" s="219"/>
    </row>
    <row r="132" spans="1:6" x14ac:dyDescent="0.25">
      <c r="A132" s="128">
        <f>MONTH(Table810[[#This Row],[DATE]])</f>
        <v>1</v>
      </c>
      <c r="F132" s="220"/>
    </row>
    <row r="133" spans="1:6" x14ac:dyDescent="0.25">
      <c r="A133" s="128">
        <f>MONTH(Table810[[#This Row],[DATE]])</f>
        <v>1</v>
      </c>
      <c r="F133" s="219"/>
    </row>
    <row r="134" spans="1:6" x14ac:dyDescent="0.25">
      <c r="A134" s="128">
        <f>MONTH(Table810[[#This Row],[DATE]])</f>
        <v>1</v>
      </c>
      <c r="F134" s="220"/>
    </row>
    <row r="135" spans="1:6" x14ac:dyDescent="0.25">
      <c r="A135" s="128">
        <f>MONTH(Table810[[#This Row],[DATE]])</f>
        <v>1</v>
      </c>
      <c r="F135" s="219"/>
    </row>
    <row r="136" spans="1:6" x14ac:dyDescent="0.25">
      <c r="A136" s="128">
        <f>MONTH(Table810[[#This Row],[DATE]])</f>
        <v>1</v>
      </c>
      <c r="F136" s="220"/>
    </row>
    <row r="137" spans="1:6" x14ac:dyDescent="0.25">
      <c r="A137" s="128">
        <f>MONTH(Table810[[#This Row],[DATE]])</f>
        <v>1</v>
      </c>
      <c r="F137" s="219"/>
    </row>
    <row r="138" spans="1:6" x14ac:dyDescent="0.25">
      <c r="A138" s="128">
        <f>MONTH(Table810[[#This Row],[DATE]])</f>
        <v>1</v>
      </c>
      <c r="F138" s="220"/>
    </row>
    <row r="139" spans="1:6" x14ac:dyDescent="0.25">
      <c r="A139" s="128">
        <f>MONTH(Table810[[#This Row],[DATE]])</f>
        <v>1</v>
      </c>
      <c r="F139" s="219"/>
    </row>
    <row r="140" spans="1:6" x14ac:dyDescent="0.25">
      <c r="A140" s="128">
        <f>MONTH(Table810[[#This Row],[DATE]])</f>
        <v>1</v>
      </c>
      <c r="F140" s="220"/>
    </row>
    <row r="141" spans="1:6" x14ac:dyDescent="0.25">
      <c r="A141" s="128">
        <f>MONTH(Table810[[#This Row],[DATE]])</f>
        <v>1</v>
      </c>
      <c r="F141" s="219"/>
    </row>
    <row r="142" spans="1:6" x14ac:dyDescent="0.25">
      <c r="A142" s="128">
        <f>MONTH(Table810[[#This Row],[DATE]])</f>
        <v>1</v>
      </c>
      <c r="F142" s="220"/>
    </row>
    <row r="143" spans="1:6" x14ac:dyDescent="0.25">
      <c r="A143" s="128">
        <f>MONTH(Table810[[#This Row],[DATE]])</f>
        <v>1</v>
      </c>
      <c r="F143" s="219"/>
    </row>
  </sheetData>
  <mergeCells count="2">
    <mergeCell ref="A1:F1"/>
    <mergeCell ref="L1:O1"/>
  </mergeCells>
  <conditionalFormatting sqref="H3:H4">
    <cfRule type="dataBar" priority="6">
      <dataBar>
        <cfvo type="num" val="0"/>
        <cfvo type="num" val="5000"/>
        <color rgb="FFFFB628"/>
      </dataBar>
      <extLst>
        <ext xmlns:x14="http://schemas.microsoft.com/office/spreadsheetml/2009/9/main" uri="{B025F937-C7B1-47D3-B67F-A62EFF666E3E}">
          <x14:id>{5857F560-D7BC-476D-992E-A02279E73FFD}</x14:id>
        </ext>
      </extLst>
    </cfRule>
  </conditionalFormatting>
  <conditionalFormatting sqref="H5">
    <cfRule type="colorScale" priority="5">
      <colorScale>
        <cfvo type="num" val="0"/>
        <cfvo type="num" val="1000"/>
        <color theme="0"/>
        <color rgb="FFFFFF00"/>
      </colorScale>
    </cfRule>
  </conditionalFormatting>
  <conditionalFormatting sqref="H6">
    <cfRule type="colorScale" priority="2">
      <colorScale>
        <cfvo type="num" val="0"/>
        <cfvo type="num" val="2000"/>
        <color theme="0"/>
        <color rgb="FFFFEF9C"/>
      </colorScale>
    </cfRule>
  </conditionalFormatting>
  <conditionalFormatting sqref="H7">
    <cfRule type="colorScale" priority="4">
      <colorScale>
        <cfvo type="num" val="0"/>
        <cfvo type="num" val="1000"/>
        <color theme="0"/>
        <color rgb="FFFFEF9C"/>
      </colorScale>
    </cfRule>
  </conditionalFormatting>
  <conditionalFormatting sqref="H8">
    <cfRule type="colorScale" priority="3">
      <colorScale>
        <cfvo type="num" val="0"/>
        <cfvo type="num" val="2000"/>
        <color theme="0"/>
        <color rgb="FFFFEF9C"/>
      </colorScale>
    </cfRule>
  </conditionalFormatting>
  <conditionalFormatting sqref="I33">
    <cfRule type="dataBar" priority="1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{89AC06FE-9C90-4040-8F5B-A8B6001C1F4B}</x14:id>
        </ext>
      </extLst>
    </cfRule>
  </conditionalFormatting>
  <dataValidations count="6">
    <dataValidation type="list" allowBlank="1" showInputMessage="1" showErrorMessage="1" sqref="D3:D143" xr:uid="{7D2DF393-85CF-4804-AD3B-D8DA4B5245D0}">
      <formula1>"Entertainment, Transportation, Needs/Food, Family, Tax/Benefits, Debt-out"</formula1>
    </dataValidation>
    <dataValidation type="list" allowBlank="1" showInputMessage="1" showErrorMessage="1" sqref="Q4:Q26" xr:uid="{89ED0C5C-BDCC-413A-AF9A-3F1A9D614E44}">
      <formula1>"Balance, Salary, Family, Debt-in, Others"</formula1>
    </dataValidation>
    <dataValidation type="custom" allowBlank="1" showInputMessage="1" showErrorMessage="1" errorTitle="Over Budget" sqref="E2" xr:uid="{47A908D8-78B9-4DB5-817B-129BD45D3AD6}">
      <formula1>D:D&lt;H31</formula1>
    </dataValidation>
    <dataValidation type="list" allowBlank="1" showInputMessage="1" showErrorMessage="1" sqref="B57:B1048576" xr:uid="{F02D2F82-20CB-4EFF-BBFD-504E9B6690E6}">
      <formula1>$G$4:$G$8</formula1>
    </dataValidation>
    <dataValidation type="list" allowBlank="1" showInputMessage="1" showErrorMessage="1" sqref="P37:P1048576 Q27:Q36" xr:uid="{07ADE467-F3A6-45B8-A900-76D0C9CB6110}">
      <formula1>"Balance, Salary, Family, Others"</formula1>
    </dataValidation>
    <dataValidation type="list" allowBlank="1" showInputMessage="1" showErrorMessage="1" sqref="D144:D1048576" xr:uid="{8DB0C578-E63D-4270-8768-3C502486519C}">
      <formula1>"Entertainment, Transportation, Needs/Food, Family, Tax/Benefits"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57F560-D7BC-476D-992E-A02279E73FFD}">
            <x14:dataBar minLength="0" maxLength="100" gradient="0">
              <x14:cfvo type="num">
                <xm:f>0</xm:f>
              </x14:cfvo>
              <x14:cfvo type="num">
                <xm:f>5000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89AC06FE-9C90-4040-8F5B-A8B6001C1F4B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L8" sqref="L8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5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66" t="s">
        <v>38</v>
      </c>
      <c r="L25" s="166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D3" sqref="D3"/>
    </sheetView>
  </sheetViews>
  <sheetFormatPr defaultRowHeight="15" x14ac:dyDescent="0.25"/>
  <cols>
    <col min="1" max="1" width="19.5703125" style="128" customWidth="1"/>
    <col min="2" max="2" width="22.140625" style="128" customWidth="1"/>
    <col min="3" max="3" width="35.5703125" style="128" customWidth="1"/>
    <col min="4" max="4" width="18.140625" style="128" customWidth="1"/>
    <col min="5" max="5" width="20.28515625" style="128" customWidth="1"/>
    <col min="6" max="6" width="21" style="128" customWidth="1"/>
    <col min="7" max="7" width="24.5703125" style="128" customWidth="1"/>
    <col min="8" max="8" width="25.140625" style="128" customWidth="1"/>
    <col min="9" max="9" width="9.140625" style="128"/>
    <col min="10" max="10" width="14.28515625" style="128" customWidth="1"/>
    <col min="11" max="11" width="10.7109375" style="128" customWidth="1"/>
    <col min="12" max="16384" width="9.140625" style="128"/>
  </cols>
  <sheetData>
    <row r="1" spans="1:12" ht="30" x14ac:dyDescent="0.25">
      <c r="A1" s="131">
        <v>8500</v>
      </c>
      <c r="B1" s="131">
        <v>6000</v>
      </c>
      <c r="C1" s="131">
        <v>10000</v>
      </c>
      <c r="D1" s="134">
        <v>6000</v>
      </c>
      <c r="E1" s="131" t="s">
        <v>189</v>
      </c>
      <c r="G1" s="131">
        <v>20000</v>
      </c>
      <c r="J1" s="128" t="s">
        <v>183</v>
      </c>
      <c r="K1" s="128" t="s">
        <v>184</v>
      </c>
      <c r="L1" s="128" t="s">
        <v>191</v>
      </c>
    </row>
    <row r="2" spans="1:12" ht="30" x14ac:dyDescent="0.25">
      <c r="A2" s="129" t="s">
        <v>160</v>
      </c>
      <c r="B2" s="129" t="s">
        <v>161</v>
      </c>
      <c r="C2" s="129" t="s">
        <v>164</v>
      </c>
      <c r="D2" s="133" t="s">
        <v>170</v>
      </c>
      <c r="E2" s="129" t="s">
        <v>167</v>
      </c>
      <c r="F2" s="129" t="s">
        <v>178</v>
      </c>
      <c r="G2" s="129" t="s">
        <v>162</v>
      </c>
      <c r="H2" s="128" t="s">
        <v>154</v>
      </c>
      <c r="J2" s="128">
        <v>20000</v>
      </c>
      <c r="K2" s="128">
        <v>9000</v>
      </c>
    </row>
    <row r="3" spans="1:12" ht="30" x14ac:dyDescent="0.25">
      <c r="A3" s="128" t="s">
        <v>163</v>
      </c>
      <c r="B3" s="128" t="s">
        <v>46</v>
      </c>
      <c r="C3" s="128" t="s">
        <v>165</v>
      </c>
      <c r="D3" s="132" t="s">
        <v>172</v>
      </c>
      <c r="E3" s="128" t="s">
        <v>165</v>
      </c>
      <c r="G3" s="128" t="s">
        <v>173</v>
      </c>
      <c r="H3" s="128" t="s">
        <v>155</v>
      </c>
    </row>
    <row r="4" spans="1:12" x14ac:dyDescent="0.25">
      <c r="A4" s="128" t="s">
        <v>158</v>
      </c>
      <c r="B4" s="128" t="s">
        <v>43</v>
      </c>
      <c r="C4" s="128" t="s">
        <v>166</v>
      </c>
      <c r="D4" s="132"/>
      <c r="E4" s="128" t="s">
        <v>45</v>
      </c>
      <c r="G4" s="128" t="s">
        <v>174</v>
      </c>
      <c r="H4" s="128" t="s">
        <v>156</v>
      </c>
    </row>
    <row r="5" spans="1:12" x14ac:dyDescent="0.25">
      <c r="A5" s="128" t="s">
        <v>169</v>
      </c>
      <c r="B5" s="128" t="s">
        <v>171</v>
      </c>
      <c r="D5" s="132"/>
      <c r="G5" s="128" t="s">
        <v>175</v>
      </c>
      <c r="H5" s="128" t="s">
        <v>157</v>
      </c>
    </row>
    <row r="6" spans="1:12" ht="26.25" customHeight="1" x14ac:dyDescent="0.25">
      <c r="A6" s="128" t="s">
        <v>168</v>
      </c>
      <c r="B6" s="128" t="s">
        <v>57</v>
      </c>
      <c r="D6" s="132"/>
      <c r="G6" s="128" t="s">
        <v>176</v>
      </c>
      <c r="H6" s="128" t="s">
        <v>159</v>
      </c>
    </row>
    <row r="7" spans="1:12" x14ac:dyDescent="0.25">
      <c r="A7" s="128" t="s">
        <v>188</v>
      </c>
      <c r="D7" s="132"/>
      <c r="H7" s="128" t="s">
        <v>45</v>
      </c>
    </row>
    <row r="8" spans="1:12" x14ac:dyDescent="0.25">
      <c r="A8" s="128" t="s">
        <v>174</v>
      </c>
      <c r="D8" s="132"/>
    </row>
    <row r="9" spans="1:12" x14ac:dyDescent="0.25">
      <c r="A9" s="169">
        <f>SUM(A1+B1+D1)</f>
        <v>20500</v>
      </c>
      <c r="B9" s="169"/>
      <c r="C9" s="169"/>
      <c r="D9" s="170"/>
    </row>
    <row r="10" spans="1:12" x14ac:dyDescent="0.25">
      <c r="A10" s="169"/>
      <c r="B10" s="169"/>
      <c r="C10" s="169"/>
      <c r="D10" s="170"/>
    </row>
    <row r="11" spans="1:12" x14ac:dyDescent="0.25">
      <c r="B11" s="171" t="s">
        <v>190</v>
      </c>
      <c r="C11" s="171"/>
      <c r="D11" s="132"/>
    </row>
    <row r="12" spans="1:12" x14ac:dyDescent="0.25">
      <c r="D12" s="132"/>
    </row>
    <row r="13" spans="1:12" ht="34.5" customHeight="1" x14ac:dyDescent="0.25">
      <c r="A13" s="167" t="s">
        <v>187</v>
      </c>
      <c r="B13" s="167"/>
      <c r="C13" s="167"/>
      <c r="D13" s="168"/>
    </row>
    <row r="14" spans="1:12" x14ac:dyDescent="0.25">
      <c r="D14" s="132"/>
    </row>
    <row r="15" spans="1:12" x14ac:dyDescent="0.25">
      <c r="D15" s="132"/>
    </row>
    <row r="16" spans="1:12" x14ac:dyDescent="0.25">
      <c r="D16" s="132"/>
    </row>
    <row r="17" spans="1:8" x14ac:dyDescent="0.25">
      <c r="A17" s="129" t="s">
        <v>154</v>
      </c>
      <c r="B17" s="129" t="s">
        <v>179</v>
      </c>
      <c r="C17" s="129" t="s">
        <v>180</v>
      </c>
      <c r="D17" s="129" t="s">
        <v>181</v>
      </c>
      <c r="E17" s="129" t="s">
        <v>63</v>
      </c>
      <c r="H17" s="130" t="s">
        <v>185</v>
      </c>
    </row>
    <row r="18" spans="1:8" ht="30" x14ac:dyDescent="0.25">
      <c r="A18" s="128" t="s">
        <v>162</v>
      </c>
      <c r="B18" s="128" t="s">
        <v>160</v>
      </c>
      <c r="C18" s="128" t="s">
        <v>171</v>
      </c>
      <c r="D18" s="128" t="s">
        <v>182</v>
      </c>
      <c r="E18" s="128" t="s">
        <v>177</v>
      </c>
    </row>
    <row r="19" spans="1:8" x14ac:dyDescent="0.25">
      <c r="B19" s="128" t="s">
        <v>170</v>
      </c>
      <c r="C19" s="128" t="s">
        <v>43</v>
      </c>
    </row>
    <row r="20" spans="1:8" x14ac:dyDescent="0.25">
      <c r="B20" s="128" t="s">
        <v>46</v>
      </c>
    </row>
    <row r="23" spans="1:8" x14ac:dyDescent="0.25">
      <c r="G23" s="128">
        <v>2000</v>
      </c>
    </row>
    <row r="24" spans="1:8" ht="41.25" customHeight="1" x14ac:dyDescent="0.25">
      <c r="A24" s="167" t="s">
        <v>186</v>
      </c>
      <c r="B24" s="167"/>
      <c r="C24" s="167"/>
      <c r="D24" s="167"/>
      <c r="E24" s="167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QUOTA</vt:lpstr>
      <vt:lpstr>QUOTA BASED</vt:lpstr>
      <vt:lpstr>January</vt:lpstr>
      <vt:lpstr>February New</vt:lpstr>
      <vt:lpstr>new tempalte</vt:lpstr>
      <vt:lpstr>TEMPLATE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2024-02-16T03:27:02Z</dcterms:modified>
</cp:coreProperties>
</file>