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Creative Cloud Files\Desktop\PERSONAL BUSINESS\"/>
    </mc:Choice>
  </mc:AlternateContent>
  <xr:revisionPtr revIDLastSave="0" documentId="13_ncr:1_{85F7BF31-02AB-4FB0-A2E4-BC7DA72E09AC}" xr6:coauthVersionLast="47" xr6:coauthVersionMax="47" xr10:uidLastSave="{00000000-0000-0000-0000-000000000000}"/>
  <bookViews>
    <workbookView xWindow="-120" yWindow="-120" windowWidth="29040" windowHeight="15840" xr2:uid="{90CF5092-F6DE-47E8-BC5E-0045D9220B17}"/>
  </bookViews>
  <sheets>
    <sheet name="AUG &amp; SEPT" sheetId="1" r:id="rId1"/>
    <sheet name="OCTOBER" sheetId="4" r:id="rId2"/>
    <sheet name="NOVEMBER" sheetId="6" r:id="rId3"/>
    <sheet name="DECEMBER" sheetId="7" r:id="rId4"/>
    <sheet name="Savings Inventory" sheetId="2" r:id="rId5"/>
    <sheet name="Liabilities Inventory" sheetId="3" r:id="rId6"/>
    <sheet name="Template " sheetId="5" r:id="rId7"/>
    <sheet name="January 202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8" l="1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I13" i="8"/>
  <c r="A13" i="8"/>
  <c r="A12" i="8"/>
  <c r="A11" i="8"/>
  <c r="A10" i="8"/>
  <c r="A9" i="8"/>
  <c r="A8" i="8"/>
  <c r="A7" i="8"/>
  <c r="A6" i="8"/>
  <c r="A5" i="8"/>
  <c r="A4" i="8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A3" i="8"/>
  <c r="A2" i="8"/>
  <c r="I13" i="1"/>
  <c r="J13" i="1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I13" i="7"/>
  <c r="A13" i="7"/>
  <c r="A12" i="7"/>
  <c r="A11" i="7"/>
  <c r="A10" i="7"/>
  <c r="A9" i="7"/>
  <c r="A8" i="7"/>
  <c r="A7" i="7"/>
  <c r="A6" i="7"/>
  <c r="A5" i="7"/>
  <c r="A4" i="7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A3" i="7"/>
  <c r="A2" i="7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I13" i="6"/>
  <c r="A13" i="6"/>
  <c r="A12" i="6"/>
  <c r="A11" i="6"/>
  <c r="A10" i="6"/>
  <c r="A9" i="6"/>
  <c r="A8" i="6"/>
  <c r="A7" i="6"/>
  <c r="A6" i="6"/>
  <c r="A5" i="6"/>
  <c r="A4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A3" i="6"/>
  <c r="A2" i="6"/>
  <c r="J26" i="4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I13" i="5"/>
  <c r="A13" i="5"/>
  <c r="A12" i="5"/>
  <c r="A11" i="5"/>
  <c r="A10" i="5"/>
  <c r="A9" i="5"/>
  <c r="A8" i="5"/>
  <c r="A7" i="5"/>
  <c r="A6" i="5"/>
  <c r="A5" i="5"/>
  <c r="A4" i="5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A3" i="5"/>
  <c r="J9" i="5" s="1"/>
  <c r="A2" i="5"/>
  <c r="J8" i="5" s="1"/>
  <c r="A12" i="4"/>
  <c r="A49" i="4"/>
  <c r="A48" i="4"/>
  <c r="I13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1" i="4"/>
  <c r="A10" i="4"/>
  <c r="A9" i="4"/>
  <c r="A8" i="4"/>
  <c r="A7" i="4"/>
  <c r="A6" i="4"/>
  <c r="A5" i="4"/>
  <c r="A4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A3" i="4"/>
  <c r="A2" i="4"/>
  <c r="A49" i="1"/>
  <c r="A48" i="1"/>
  <c r="A47" i="1"/>
  <c r="A46" i="1"/>
  <c r="A45" i="1"/>
  <c r="A44" i="1"/>
  <c r="A42" i="1"/>
  <c r="A41" i="1"/>
  <c r="A40" i="1"/>
  <c r="A39" i="1"/>
  <c r="A38" i="1"/>
  <c r="A37" i="1"/>
  <c r="A43" i="1"/>
  <c r="A36" i="1"/>
  <c r="A35" i="1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3" i="2"/>
  <c r="A2" i="2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J9" i="8" l="1"/>
  <c r="J8" i="8"/>
  <c r="J6" i="8"/>
  <c r="J5" i="8"/>
  <c r="J7" i="8"/>
  <c r="G28" i="2"/>
  <c r="G29" i="2" s="1"/>
  <c r="G30" i="2" s="1"/>
  <c r="G31" i="2" s="1"/>
  <c r="G32" i="2" s="1"/>
  <c r="G33" i="2" s="1"/>
  <c r="G34" i="2" s="1"/>
  <c r="J7" i="7"/>
  <c r="J5" i="7"/>
  <c r="J8" i="7"/>
  <c r="J9" i="7"/>
  <c r="J6" i="7"/>
  <c r="J8" i="6"/>
  <c r="J9" i="6"/>
  <c r="J7" i="6"/>
  <c r="J6" i="6"/>
  <c r="J5" i="6"/>
  <c r="J7" i="5"/>
  <c r="J6" i="5"/>
  <c r="J5" i="5"/>
  <c r="J8" i="4"/>
  <c r="J5" i="4"/>
  <c r="J9" i="4"/>
  <c r="J6" i="4"/>
  <c r="J7" i="4"/>
  <c r="J9" i="1"/>
  <c r="J6" i="1"/>
  <c r="J7" i="1"/>
  <c r="J8" i="1"/>
  <c r="J5" i="1"/>
</calcChain>
</file>

<file path=xl/sharedStrings.xml><?xml version="1.0" encoding="utf-8"?>
<sst xmlns="http://schemas.openxmlformats.org/spreadsheetml/2006/main" count="527" uniqueCount="152">
  <si>
    <t>Date</t>
  </si>
  <si>
    <t>Month</t>
  </si>
  <si>
    <t>Description</t>
  </si>
  <si>
    <t>Category</t>
  </si>
  <si>
    <t>Income</t>
  </si>
  <si>
    <t>Debits</t>
  </si>
  <si>
    <t>Balance</t>
  </si>
  <si>
    <t>First Income</t>
  </si>
  <si>
    <t xml:space="preserve">Arnis </t>
  </si>
  <si>
    <t>Liabilities</t>
  </si>
  <si>
    <t>Water Bottle</t>
  </si>
  <si>
    <t>Entertainment/Wants</t>
  </si>
  <si>
    <t>Savings &amp; Investment</t>
  </si>
  <si>
    <t>Entertainment &amp; Wants</t>
  </si>
  <si>
    <t>Transportation &amp; Liabilities</t>
  </si>
  <si>
    <t>Week Passed</t>
  </si>
  <si>
    <t>Pre-Pay</t>
  </si>
  <si>
    <t xml:space="preserve"> </t>
  </si>
  <si>
    <t>Tito and Mama 100 pesos</t>
  </si>
  <si>
    <t>To Northgate School, Btb</t>
  </si>
  <si>
    <t>Transportation</t>
  </si>
  <si>
    <t>Mcdo</t>
  </si>
  <si>
    <t>Savings</t>
  </si>
  <si>
    <t>Savings/Investment</t>
  </si>
  <si>
    <t>Gift Jowa/ID</t>
  </si>
  <si>
    <t>Asset Liabilitty</t>
  </si>
  <si>
    <t>Meryenda</t>
  </si>
  <si>
    <t>Needs hulog</t>
  </si>
  <si>
    <t>Milktea</t>
  </si>
  <si>
    <t>SM Transpo</t>
  </si>
  <si>
    <t>7 11</t>
  </si>
  <si>
    <t>Moa Rides</t>
  </si>
  <si>
    <t>UTANG</t>
  </si>
  <si>
    <t>Total</t>
  </si>
  <si>
    <t>Punching Bag Shopee</t>
  </si>
  <si>
    <t>Sweldo</t>
  </si>
  <si>
    <t>Market -Tox</t>
  </si>
  <si>
    <t>Expected Per Month</t>
  </si>
  <si>
    <t>Trycyle to Inquiry Music</t>
  </si>
  <si>
    <t>Toothpaste</t>
  </si>
  <si>
    <t>Foods</t>
  </si>
  <si>
    <t>Cellphone Repair</t>
  </si>
  <si>
    <t>Expected Maximum Per Month</t>
  </si>
  <si>
    <t>Music Lesson</t>
  </si>
  <si>
    <t>La Union Save</t>
  </si>
  <si>
    <t>7 11 after arnis</t>
  </si>
  <si>
    <t>Yoga mat</t>
  </si>
  <si>
    <t>La Union Vacation</t>
  </si>
  <si>
    <t>Total a Month</t>
  </si>
  <si>
    <t>Transpo Cubao</t>
  </si>
  <si>
    <t>First Save</t>
  </si>
  <si>
    <t>MONTH</t>
  </si>
  <si>
    <t>Arnis</t>
  </si>
  <si>
    <t>Load Khaye</t>
  </si>
  <si>
    <t>Voice Lesson</t>
  </si>
  <si>
    <t>Utang L</t>
  </si>
  <si>
    <t>Transpo School</t>
  </si>
  <si>
    <t>Milktea from School</t>
  </si>
  <si>
    <t>Load myself</t>
  </si>
  <si>
    <t>Utang ben n ben</t>
  </si>
  <si>
    <t>From Boni to Cubao</t>
  </si>
  <si>
    <t>Ministop in Boni</t>
  </si>
  <si>
    <t>Refund Ben&amp;Ben</t>
  </si>
  <si>
    <t>To Pasig and Home</t>
  </si>
  <si>
    <t>Water in pasig</t>
  </si>
  <si>
    <t>Band Rehearsal Payment</t>
  </si>
  <si>
    <t>Gatorade in School</t>
  </si>
  <si>
    <t>KFC in Festival Mall</t>
  </si>
  <si>
    <t>Table Tennis ball</t>
  </si>
  <si>
    <t>School to Home</t>
  </si>
  <si>
    <t>Candies for halloween fri</t>
  </si>
  <si>
    <t>Glue for Halloween fri</t>
  </si>
  <si>
    <t>ANNIVERSARY</t>
  </si>
  <si>
    <t>Transpo Bacoor</t>
  </si>
  <si>
    <t>Bacoor gastos</t>
  </si>
  <si>
    <t>Bacoor to Paranaque</t>
  </si>
  <si>
    <t>First income</t>
  </si>
  <si>
    <t>Lost money</t>
  </si>
  <si>
    <t>Shopee Hair heat protection</t>
  </si>
  <si>
    <t>Voice lesson</t>
  </si>
  <si>
    <t>Savings for birthday f</t>
  </si>
  <si>
    <t xml:space="preserve"> 711 lunch school</t>
  </si>
  <si>
    <t>Load kapatid</t>
  </si>
  <si>
    <t>Lunch school</t>
  </si>
  <si>
    <t>Jowa needs c</t>
  </si>
  <si>
    <t>Ball Pingpong</t>
  </si>
  <si>
    <t>Drink Responsibly</t>
  </si>
  <si>
    <t>Jersey</t>
  </si>
  <si>
    <t>Shein lunch bag 1st Half</t>
  </si>
  <si>
    <t>School transpo</t>
  </si>
  <si>
    <t xml:space="preserve">Load myself </t>
  </si>
  <si>
    <t>Shopee Bball and Earpods</t>
  </si>
  <si>
    <t>Perfume</t>
  </si>
  <si>
    <t>Socks</t>
  </si>
  <si>
    <t>Earrings</t>
  </si>
  <si>
    <t>Savings F</t>
  </si>
  <si>
    <t>Gamble Chess</t>
  </si>
  <si>
    <t>Utang Miguel</t>
  </si>
  <si>
    <t>September</t>
  </si>
  <si>
    <t>August</t>
  </si>
  <si>
    <t>Biscuit on way home</t>
  </si>
  <si>
    <t>Mama transpo to school</t>
  </si>
  <si>
    <t>Transpo School dec 6-7</t>
  </si>
  <si>
    <t>School lunch dec 6-7</t>
  </si>
  <si>
    <t>Lunch school rice</t>
  </si>
  <si>
    <t>Transpo tric to bliss</t>
  </si>
  <si>
    <t>Grif buy concert ticket</t>
  </si>
  <si>
    <t>Shaw transpo</t>
  </si>
  <si>
    <t xml:space="preserve">Shawarma nad milktea </t>
  </si>
  <si>
    <t>Gf dasma transpo</t>
  </si>
  <si>
    <t xml:space="preserve">Gf dasma foods </t>
  </si>
  <si>
    <t>Utang in savings</t>
  </si>
  <si>
    <t>Liabilities kapatid</t>
  </si>
  <si>
    <t xml:space="preserve">Savings </t>
  </si>
  <si>
    <t>Perfume earn</t>
  </si>
  <si>
    <t>inom kirob</t>
  </si>
  <si>
    <t>utangg invest</t>
  </si>
  <si>
    <t>Table tennis Pateros</t>
  </si>
  <si>
    <t>canvass providence table</t>
  </si>
  <si>
    <t>Overnight bday mic</t>
  </si>
  <si>
    <t>Inom terence</t>
  </si>
  <si>
    <t>Shopee gift fan</t>
  </si>
  <si>
    <t>Shopee shoes and shirt</t>
  </si>
  <si>
    <t>New Balance</t>
  </si>
  <si>
    <t>Bacoor Visit</t>
  </si>
  <si>
    <t>Load Bacoor visit</t>
  </si>
  <si>
    <t>Jowa utang</t>
  </si>
  <si>
    <t>Used the saved Father Save</t>
  </si>
  <si>
    <t>Bought Perfume</t>
  </si>
  <si>
    <t>Father need Khaye sick</t>
  </si>
  <si>
    <t>Money to Gsave</t>
  </si>
  <si>
    <t>Savings/Investment USED</t>
  </si>
  <si>
    <t>Transpo Audition School</t>
  </si>
  <si>
    <t>Load utang</t>
  </si>
  <si>
    <t>Meryenda School</t>
  </si>
  <si>
    <t>Bday surprise lola letty</t>
  </si>
  <si>
    <t>Bday games won</t>
  </si>
  <si>
    <t>Transpo to Pasay bogs</t>
  </si>
  <si>
    <t xml:space="preserve">Utang lea 200 Gcash to moisturizer </t>
  </si>
  <si>
    <t>School Transpo</t>
  </si>
  <si>
    <t>save</t>
  </si>
  <si>
    <t>CIMB</t>
  </si>
  <si>
    <t xml:space="preserve">Trading </t>
  </si>
  <si>
    <t>Transpo to Triumph Table</t>
  </si>
  <si>
    <t>Shopee Charger</t>
  </si>
  <si>
    <t xml:space="preserve">jowa Iphone </t>
  </si>
  <si>
    <t>Lunch boni</t>
  </si>
  <si>
    <t>Baon</t>
  </si>
  <si>
    <t>Transpo f2f</t>
  </si>
  <si>
    <t>save panggala</t>
  </si>
  <si>
    <t xml:space="preserve">savings </t>
  </si>
  <si>
    <t>invest to a birth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</si>
</sst>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₱-464]* #,##0.00_-;\-[$₱-464]* #,##0.00_-;_-[$₱-464]* &quot;-&quot;??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Rounded MT Bold"/>
      <family val="2"/>
    </font>
    <font>
      <sz val="11"/>
      <name val="Arial Rounded MT Bold"/>
      <family val="2"/>
    </font>
    <font>
      <sz val="14"/>
      <color theme="1"/>
      <name val="Algerian"/>
      <family val="5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3" borderId="0" xfId="0" applyFont="1" applyFill="1"/>
    <xf numFmtId="9" fontId="0" fillId="4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165" fontId="0" fillId="9" borderId="0" xfId="0" applyNumberFormat="1" applyFill="1"/>
    <xf numFmtId="0" fontId="0" fillId="10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2" borderId="0" xfId="0" applyFont="1" applyFill="1"/>
    <xf numFmtId="0" fontId="3" fillId="13" borderId="0" xfId="0" applyFont="1" applyFill="1"/>
    <xf numFmtId="0" fontId="2" fillId="12" borderId="0" xfId="0" applyFont="1" applyFill="1"/>
    <xf numFmtId="164" fontId="0" fillId="13" borderId="0" xfId="0" applyNumberFormat="1" applyFill="1"/>
    <xf numFmtId="0" fontId="4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4" fillId="11" borderId="0" xfId="0" applyFont="1" applyFill="1"/>
    <xf numFmtId="0" fontId="0" fillId="4" borderId="0" xfId="0" applyFill="1"/>
    <xf numFmtId="0" fontId="1" fillId="5" borderId="0" xfId="0" applyFont="1" applyFill="1"/>
    <xf numFmtId="0" fontId="6" fillId="12" borderId="1" xfId="0" applyFont="1" applyFill="1" applyBorder="1" applyAlignment="1">
      <alignment horizontal="center"/>
    </xf>
    <xf numFmtId="0" fontId="0" fillId="7" borderId="0" xfId="0" applyFill="1"/>
    <xf numFmtId="14" fontId="0" fillId="6" borderId="0" xfId="0" applyNumberFormat="1" applyFill="1"/>
    <xf numFmtId="0" fontId="7" fillId="5" borderId="0" xfId="0" applyFont="1" applyFill="1" applyAlignment="1">
      <alignment horizontal="center"/>
    </xf>
    <xf numFmtId="14" fontId="0" fillId="3" borderId="0" xfId="0" applyNumberFormat="1" applyFill="1"/>
    <xf numFmtId="14" fontId="0" fillId="12" borderId="0" xfId="0" applyNumberFormat="1" applyFill="1"/>
    <xf numFmtId="0" fontId="0" fillId="15" borderId="0" xfId="0" applyFill="1" applyAlignment="1">
      <alignment horizontal="left"/>
    </xf>
    <xf numFmtId="0" fontId="0" fillId="15" borderId="0" xfId="0" applyFill="1"/>
    <xf numFmtId="164" fontId="0" fillId="15" borderId="0" xfId="0" applyNumberFormat="1" applyFill="1"/>
    <xf numFmtId="0" fontId="0" fillId="16" borderId="0" xfId="0" applyFill="1"/>
    <xf numFmtId="0" fontId="0" fillId="11" borderId="0" xfId="0" applyFill="1" applyAlignment="1">
      <alignment horizontal="center"/>
    </xf>
  </cellXfs>
  <cellStyles count="1">
    <cellStyle name="Normal" xfId="0" builtinId="0"/>
  </cellStyles>
  <dxfs count="35"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9" formatCode="m/d/yyyy"/>
    </dxf>
    <dxf>
      <numFmt numFmtId="0" formatCode="General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9" formatCode="m/d/yyyy"/>
    </dxf>
    <dxf>
      <numFmt numFmtId="0" formatCode="General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9" formatCode="m/d/yyyy"/>
    </dxf>
    <dxf>
      <numFmt numFmtId="0" formatCode="General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9" formatCode="m/d/yyyy"/>
    </dxf>
    <dxf>
      <numFmt numFmtId="0" formatCode="General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9" formatCode="m/d/yyyy"/>
    </dxf>
    <dxf>
      <numFmt numFmtId="0" formatCode="General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9" formatCode="m/d/yyyy"/>
    </dxf>
    <dxf>
      <numFmt numFmtId="0" formatCode="General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FCD95-C557-434A-8D0B-0C8A37F2C89A}" name="Table1" displayName="Table1" ref="A1:G49" totalsRowShown="0">
  <autoFilter ref="A1:G49" xr:uid="{740FCD95-C557-434A-8D0B-0C8A37F2C89A}"/>
  <tableColumns count="7">
    <tableColumn id="1" xr3:uid="{1A0E3D23-0E16-4790-8215-F39C94B1C515}" name="Month" dataDxfId="34">
      <calculatedColumnFormula>MONTH(Table1[[#This Row],[Date]])</calculatedColumnFormula>
    </tableColumn>
    <tableColumn id="2" xr3:uid="{BFC3CE16-0662-458B-89CE-3EB36A6E745A}" name="Date" dataDxfId="33"/>
    <tableColumn id="3" xr3:uid="{CAEDE164-E270-495B-901A-AED893B35D14}" name="Description"/>
    <tableColumn id="4" xr3:uid="{7BC6F3EA-F3DA-4642-B98C-A9712F3EF878}" name="Category"/>
    <tableColumn id="5" xr3:uid="{975629D6-EC21-47DF-A524-9F512C644E5E}" name="Income" dataDxfId="32"/>
    <tableColumn id="6" xr3:uid="{78441A64-FF5E-4BE2-BFED-752AAF887929}" name="Debits" dataDxfId="31"/>
    <tableColumn id="7" xr3:uid="{74DC5556-6BC4-46B8-90BC-B2A0E3654F3E}" name="Balance" dataDxfId="3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9198D5-A282-4497-B4E0-26EF9FC3E162}" name="Table14" displayName="Table14" ref="A1:G49" totalsRowShown="0">
  <autoFilter ref="A1:G49" xr:uid="{740FCD95-C557-434A-8D0B-0C8A37F2C89A}"/>
  <tableColumns count="7">
    <tableColumn id="1" xr3:uid="{FD2B2621-0028-43D4-AB7B-74AFE154E13C}" name="Month" dataDxfId="29">
      <calculatedColumnFormula>MONTH(Table14[[#This Row],[Date]])</calculatedColumnFormula>
    </tableColumn>
    <tableColumn id="2" xr3:uid="{337F42EA-82B4-4F9A-B400-AA3B2464E577}" name="Date" dataDxfId="28"/>
    <tableColumn id="3" xr3:uid="{EC06F0E7-CD76-4BF4-BEE6-198E38FC562B}" name="Description"/>
    <tableColumn id="4" xr3:uid="{0FF6B05B-A0E0-4531-A6FD-F7C96BF11A8B}" name="Category"/>
    <tableColumn id="5" xr3:uid="{A08002BE-3571-4C28-BC87-1D2FA07760F5}" name="Income" dataDxfId="27"/>
    <tableColumn id="6" xr3:uid="{DF152B30-DAC0-49D3-B0B4-7BE06B40A82E}" name="Debits" dataDxfId="26"/>
    <tableColumn id="7" xr3:uid="{BBF95CCA-3177-4BC0-97EC-D9203EF995D0}" name="Balance" dataDxfId="2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CC0B92-ACF6-4FCA-86C3-73B8EB3A40B3}" name="Table1456" displayName="Table1456" ref="A1:G49" totalsRowShown="0">
  <autoFilter ref="A1:G49" xr:uid="{740FCD95-C557-434A-8D0B-0C8A37F2C89A}"/>
  <tableColumns count="7">
    <tableColumn id="1" xr3:uid="{4EC0460A-7546-4366-85EF-F809CC2E042C}" name="Month" dataDxfId="24">
      <calculatedColumnFormula>MONTH(Table1456[[#This Row],[Date]])</calculatedColumnFormula>
    </tableColumn>
    <tableColumn id="2" xr3:uid="{4FF5D7F2-401E-4267-9858-17C039CC979E}" name="Date" dataDxfId="23"/>
    <tableColumn id="3" xr3:uid="{C6E52F30-5D1F-4E34-A5FF-824A969356AC}" name="Description"/>
    <tableColumn id="4" xr3:uid="{11FC0101-E1C5-4F9B-B6B3-BCCC3BA64B0E}" name="Category"/>
    <tableColumn id="5" xr3:uid="{92A0CE5C-5B8B-46EF-B75C-63D97E5FEC62}" name="Income" dataDxfId="22"/>
    <tableColumn id="6" xr3:uid="{A72547BE-50FB-478C-B3C3-9A99F78483DD}" name="Debits" dataDxfId="21"/>
    <tableColumn id="7" xr3:uid="{DC8929D4-2CDB-45B8-8F97-B34992E6E114}" name="Balance" dataDxfId="2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080612-5084-4594-95C2-5D5B527F3598}" name="Table1457" displayName="Table1457" ref="A1:G49" totalsRowShown="0">
  <autoFilter ref="A1:G49" xr:uid="{740FCD95-C557-434A-8D0B-0C8A37F2C89A}"/>
  <tableColumns count="7">
    <tableColumn id="1" xr3:uid="{1FD0FDDA-A4C1-4C34-A100-3C45CEAD950C}" name="Month" dataDxfId="19">
      <calculatedColumnFormula>MONTH(Table1457[[#This Row],[Date]])</calculatedColumnFormula>
    </tableColumn>
    <tableColumn id="2" xr3:uid="{F7F85A5F-C1C7-4880-B1BD-326C98E07692}" name="Date" dataDxfId="18"/>
    <tableColumn id="3" xr3:uid="{96C42DD7-C56A-48DA-B277-CC09621BE96B}" name="Description"/>
    <tableColumn id="4" xr3:uid="{D377900A-10CB-440B-B3D7-6413694ACF83}" name="Category"/>
    <tableColumn id="5" xr3:uid="{B667B398-BE8D-405F-A95E-F9DA55643C6D}" name="Income" dataDxfId="17"/>
    <tableColumn id="6" xr3:uid="{E69542AC-DD82-457D-983E-8F3C4EAA48DA}" name="Debits" dataDxfId="16"/>
    <tableColumn id="7" xr3:uid="{DF603C32-65CB-480A-8093-49152CB6E2D5}" name="Balance" dataDxfId="15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B88CB-CE83-451B-97EF-B4C2CE244C4E}" name="Table13" displayName="Table13" ref="A1:G34" totalsRowShown="0">
  <autoFilter ref="A1:G34" xr:uid="{740FCD95-C557-434A-8D0B-0C8A37F2C89A}"/>
  <tableColumns count="7">
    <tableColumn id="1" xr3:uid="{379EE962-AEB6-4512-B79B-A41326AFC140}" name="Month" dataDxfId="14">
      <calculatedColumnFormula>MONTH(Table13[[#This Row],[Date]])</calculatedColumnFormula>
    </tableColumn>
    <tableColumn id="2" xr3:uid="{0F9E1198-C57F-474F-A0F2-CAA804282081}" name="Date" dataDxfId="13"/>
    <tableColumn id="3" xr3:uid="{1198C97C-FD39-4156-9F4F-0287F9E4A566}" name="Description"/>
    <tableColumn id="4" xr3:uid="{5AAA6DFD-E192-4E14-992D-305999CAC0C9}" name="Category"/>
    <tableColumn id="5" xr3:uid="{E9FD96AF-F810-4D5E-8C00-0A79BD5F609E}" name="Income" dataDxfId="12"/>
    <tableColumn id="6" xr3:uid="{3A3380B7-63F7-4F17-AB5B-8EF88B7ADBF8}" name="Debits" dataDxfId="11"/>
    <tableColumn id="7" xr3:uid="{872B1BCD-4B36-45C6-B128-6F7DA1014FD7}" name="Balance" dataDxfId="10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63607-982B-4787-BB64-936BBE32A89B}" name="Table145" displayName="Table145" ref="A1:G49" totalsRowShown="0">
  <autoFilter ref="A1:G49" xr:uid="{740FCD95-C557-434A-8D0B-0C8A37F2C89A}"/>
  <tableColumns count="7">
    <tableColumn id="1" xr3:uid="{A31C5D2A-41AF-4DAB-A18D-2D160E435B4B}" name="Month" dataDxfId="9">
      <calculatedColumnFormula>MONTH(Table145[[#This Row],[Date]])</calculatedColumnFormula>
    </tableColumn>
    <tableColumn id="2" xr3:uid="{27E4ED3C-1395-42BA-90D9-150101B07A76}" name="Date" dataDxfId="8"/>
    <tableColumn id="3" xr3:uid="{E24116F6-DEBB-4195-BBF6-AF2E04E50BA8}" name="Description"/>
    <tableColumn id="4" xr3:uid="{B3400CE0-232F-4D60-8C74-1AFDC8864C28}" name="Category"/>
    <tableColumn id="5" xr3:uid="{FC4B4024-066D-4063-94C4-8E8E0BA7561A}" name="Income" dataDxfId="7"/>
    <tableColumn id="6" xr3:uid="{ACBE959B-D71B-4578-91CA-E752C1B1BA47}" name="Debits" dataDxfId="6"/>
    <tableColumn id="7" xr3:uid="{9B81475B-AAAA-4C47-BE33-7F37E43DBA62}" name="Balance" dataDxfId="5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4E1BCE-BB47-486F-B1D4-185D1D065FAF}" name="Table1458" displayName="Table1458" ref="A1:G49" totalsRowShown="0">
  <autoFilter ref="A1:G49" xr:uid="{740FCD95-C557-434A-8D0B-0C8A37F2C89A}"/>
  <tableColumns count="7">
    <tableColumn id="1" xr3:uid="{FCF0DA49-B7BB-4721-AEE2-859EE346AD96}" name="Month" dataDxfId="4">
      <calculatedColumnFormula>MONTH(Table1458[[#This Row],[Date]])</calculatedColumnFormula>
    </tableColumn>
    <tableColumn id="2" xr3:uid="{D1DC38B7-2DE5-4418-8382-146D76FEA696}" name="Date" dataDxfId="3"/>
    <tableColumn id="3" xr3:uid="{88C4A63C-9D25-4B9B-A112-B612DB05B1DD}" name="Description"/>
    <tableColumn id="4" xr3:uid="{700263A6-355D-4B6F-A2CF-53AE896738B5}" name="Category"/>
    <tableColumn id="5" xr3:uid="{41B68210-8F90-4058-B803-BA74F05467A9}" name="Income" dataDxfId="2"/>
    <tableColumn id="6" xr3:uid="{222A2AF2-7F8B-460C-86B2-1A2492BE911E}" name="Debits" dataDxfId="1"/>
    <tableColumn id="7" xr3:uid="{89585D65-ED01-4F31-9D93-0E354270B42A}" name="Balanc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CFC2-284A-4FF7-BC78-9363B371EE07}">
  <sheetPr codeName="Sheet1">
    <tabColor rgb="FFFF0000"/>
  </sheetPr>
  <dimension ref="A1:M49"/>
  <sheetViews>
    <sheetView tabSelected="1" workbookViewId="0">
      <selection activeCell="J15" sqref="J15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3.28515625" customWidth="1"/>
    <col min="9" max="9" width="23.42578125" customWidth="1"/>
    <col min="10" max="10" width="25.140625" customWidth="1"/>
    <col min="11" max="11" width="30.42578125" customWidth="1"/>
    <col min="12" max="12" width="23.85546875" customWidth="1"/>
    <col min="13" max="13" width="2.85546875" customWidth="1"/>
    <col min="15" max="15" width="10" customWidth="1"/>
  </cols>
  <sheetData>
    <row r="1" spans="1:13" ht="15.75" thickBot="1" x14ac:dyDescent="0.3">
      <c r="A1" t="s">
        <v>1</v>
      </c>
      <c r="B1" s="1" t="s">
        <v>0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13" ht="20.25" thickBot="1" x14ac:dyDescent="0.35">
      <c r="A2" s="10">
        <f>MONTH(Table1[[#This Row],[Date]])</f>
        <v>8</v>
      </c>
      <c r="B2" s="1">
        <v>44799</v>
      </c>
      <c r="C2" s="13" t="s">
        <v>7</v>
      </c>
      <c r="D2" s="13" t="s">
        <v>4</v>
      </c>
      <c r="E2" s="2">
        <v>1000</v>
      </c>
      <c r="F2" s="2">
        <v>1100</v>
      </c>
      <c r="G2" s="2">
        <v>1100</v>
      </c>
      <c r="I2" s="29" t="s">
        <v>51</v>
      </c>
    </row>
    <row r="3" spans="1:13" x14ac:dyDescent="0.25">
      <c r="A3" s="10">
        <f>MONTH(Table1[[#This Row],[Date]])</f>
        <v>8</v>
      </c>
      <c r="B3" s="1">
        <v>44800</v>
      </c>
      <c r="C3" s="10" t="s">
        <v>8</v>
      </c>
      <c r="D3" s="10" t="s">
        <v>9</v>
      </c>
      <c r="F3" s="2">
        <v>100</v>
      </c>
      <c r="G3" s="2">
        <f>SUM(G2+Table1[[#This Row],[Income]]-Table1[[#This Row],[Debits]])</f>
        <v>1000</v>
      </c>
      <c r="H3" s="11"/>
      <c r="I3" s="11"/>
      <c r="J3" s="11"/>
      <c r="K3" s="11"/>
      <c r="L3" s="11"/>
      <c r="M3" s="12"/>
    </row>
    <row r="4" spans="1:13" x14ac:dyDescent="0.25">
      <c r="A4" s="10">
        <f>MONTH(Table1[[#This Row],[Date]])</f>
        <v>8</v>
      </c>
      <c r="B4" s="1">
        <v>44801</v>
      </c>
      <c r="C4" t="s">
        <v>10</v>
      </c>
      <c r="D4" t="s">
        <v>11</v>
      </c>
      <c r="F4" s="8">
        <v>25</v>
      </c>
      <c r="G4" s="2">
        <f>SUM(G3+Table1[[#This Row],[Income]]-Table1[[#This Row],[Debits]])</f>
        <v>975</v>
      </c>
      <c r="H4" s="11"/>
      <c r="I4">
        <v>9</v>
      </c>
      <c r="J4" t="s">
        <v>33</v>
      </c>
      <c r="K4" t="s">
        <v>42</v>
      </c>
      <c r="L4" t="s">
        <v>37</v>
      </c>
      <c r="M4" s="11"/>
    </row>
    <row r="5" spans="1:13" x14ac:dyDescent="0.25">
      <c r="A5" s="10">
        <f>MONTH(Table1[[#This Row],[Date]])</f>
        <v>8</v>
      </c>
      <c r="B5" s="1">
        <v>44803</v>
      </c>
      <c r="C5" s="7" t="s">
        <v>18</v>
      </c>
      <c r="D5" t="s">
        <v>4</v>
      </c>
      <c r="E5" s="2">
        <v>200</v>
      </c>
      <c r="G5" s="2">
        <f>SUM(G4+Table1[[#This Row],[Income]]-Table1[[#This Row],[Debits]])</f>
        <v>1175</v>
      </c>
      <c r="H5" s="11"/>
      <c r="I5" t="s">
        <v>4</v>
      </c>
      <c r="J5">
        <f>SUMIFS(Table1[[#All],[Income]],Table1[[#All],[Month]],I4,Table1[[#All],[Category]],I5)</f>
        <v>5000</v>
      </c>
      <c r="K5">
        <v>10000</v>
      </c>
      <c r="L5">
        <v>4000</v>
      </c>
      <c r="M5" s="11"/>
    </row>
    <row r="6" spans="1:13" x14ac:dyDescent="0.25">
      <c r="A6" s="10">
        <f>MONTH(Table1[[#This Row],[Date]])</f>
        <v>8</v>
      </c>
      <c r="B6" s="1">
        <v>44803</v>
      </c>
      <c r="C6" t="s">
        <v>19</v>
      </c>
      <c r="D6" t="s">
        <v>20</v>
      </c>
      <c r="F6" s="2">
        <v>71</v>
      </c>
      <c r="G6" s="2">
        <f>SUM(G5+Table1[[#This Row],[Income]]-Table1[[#This Row],[Debits]])</f>
        <v>1104</v>
      </c>
      <c r="H6" s="11"/>
      <c r="I6" t="s">
        <v>9</v>
      </c>
      <c r="J6">
        <f>SUMIFS(Table1[[#All],[Debits]],Table1[[#All],[Month]],I4, Table1[[#All],[Category]],I6)</f>
        <v>1720</v>
      </c>
      <c r="K6">
        <v>800</v>
      </c>
      <c r="M6" s="11"/>
    </row>
    <row r="7" spans="1:13" x14ac:dyDescent="0.25">
      <c r="A7" s="10">
        <f>MONTH(Table1[[#This Row],[Date]])</f>
        <v>8</v>
      </c>
      <c r="B7" s="1">
        <v>44803</v>
      </c>
      <c r="C7" t="s">
        <v>21</v>
      </c>
      <c r="D7" t="s">
        <v>11</v>
      </c>
      <c r="F7" s="2">
        <v>192</v>
      </c>
      <c r="G7" s="2">
        <f>SUM(G6+Table1[[#This Row],[Income]]-Table1[[#This Row],[Debits]])</f>
        <v>912</v>
      </c>
      <c r="H7" s="11"/>
      <c r="I7" t="s">
        <v>20</v>
      </c>
      <c r="J7">
        <f>SUMIFS(Table1[[#All],[Debits]],Table1[[#All],[Month]],I4, Table1[[#All],[Category]],I7)</f>
        <v>128</v>
      </c>
      <c r="K7">
        <v>800</v>
      </c>
      <c r="M7" s="11"/>
    </row>
    <row r="8" spans="1:13" x14ac:dyDescent="0.25">
      <c r="A8" s="10">
        <f>MONTH(Table1[[#This Row],[Date]])</f>
        <v>8</v>
      </c>
      <c r="B8" s="1">
        <v>44803</v>
      </c>
      <c r="C8" t="s">
        <v>24</v>
      </c>
      <c r="D8" t="s">
        <v>11</v>
      </c>
      <c r="F8" s="2">
        <v>200</v>
      </c>
      <c r="G8" s="2">
        <f>SUM(G7+Table1[[#This Row],[Income]]-Table1[[#This Row],[Debits]])</f>
        <v>712</v>
      </c>
      <c r="H8" s="11"/>
      <c r="I8" t="s">
        <v>11</v>
      </c>
      <c r="J8">
        <f>SUMIFS(Table1[[#All],[Debits]],Table1[[#All],[Month]],I4, Table1[[#All],[Category]],I8)</f>
        <v>2544</v>
      </c>
      <c r="K8">
        <v>800</v>
      </c>
      <c r="M8" s="11"/>
    </row>
    <row r="9" spans="1:13" x14ac:dyDescent="0.25">
      <c r="A9" s="10">
        <f>MONTH(Table1[[#This Row],[Date]])</f>
        <v>8</v>
      </c>
      <c r="B9" s="1">
        <v>44803</v>
      </c>
      <c r="C9" s="14" t="s">
        <v>22</v>
      </c>
      <c r="D9" s="14" t="s">
        <v>23</v>
      </c>
      <c r="F9" s="2">
        <v>200</v>
      </c>
      <c r="G9" s="2">
        <f>SUM(G8+Table1[[#This Row],[Income]]-Table1[[#This Row],[Debits]])</f>
        <v>512</v>
      </c>
      <c r="H9" s="11"/>
      <c r="I9" t="s">
        <v>23</v>
      </c>
      <c r="J9">
        <f>SUMIFS(Table1[[#All],[Debits]],Table1[[#All],[Month]],I4, Table1[[#All],[Category]],I9)</f>
        <v>1200</v>
      </c>
      <c r="K9">
        <v>800</v>
      </c>
      <c r="M9" s="11"/>
    </row>
    <row r="10" spans="1:13" x14ac:dyDescent="0.25">
      <c r="A10" s="10">
        <f>MONTH(Table1[[#This Row],[Date]])</f>
        <v>8</v>
      </c>
      <c r="B10" s="1">
        <v>44804</v>
      </c>
      <c r="C10" t="s">
        <v>26</v>
      </c>
      <c r="D10" t="s">
        <v>11</v>
      </c>
      <c r="F10" s="2">
        <v>20</v>
      </c>
      <c r="G10" s="2">
        <f>SUM(G9+Table1[[#This Row],[Income]]-Table1[[#This Row],[Debits]])</f>
        <v>492</v>
      </c>
      <c r="H10" s="11"/>
      <c r="I10" s="11"/>
      <c r="J10" s="11"/>
      <c r="K10" s="11"/>
      <c r="L10" s="11"/>
      <c r="M10" s="11"/>
    </row>
    <row r="11" spans="1:13" x14ac:dyDescent="0.25">
      <c r="A11" s="10">
        <f>MONTH(Table1[[#This Row],[Date]])</f>
        <v>8</v>
      </c>
      <c r="B11" s="1">
        <v>44804</v>
      </c>
      <c r="C11" t="s">
        <v>40</v>
      </c>
      <c r="D11" t="s">
        <v>11</v>
      </c>
      <c r="F11" s="2">
        <v>200</v>
      </c>
      <c r="G11" s="2">
        <f>SUM(G10+Table1[[#This Row],[Income]]-Table1[[#This Row],[Debits]])</f>
        <v>292</v>
      </c>
      <c r="I11" s="32" t="s">
        <v>99</v>
      </c>
      <c r="J11" s="32" t="s">
        <v>98</v>
      </c>
    </row>
    <row r="12" spans="1:13" x14ac:dyDescent="0.25">
      <c r="A12" s="10">
        <f>MONTH(Table1[[#This Row],[Date]])</f>
        <v>8</v>
      </c>
      <c r="B12" s="1">
        <v>44804</v>
      </c>
      <c r="C12" s="10" t="s">
        <v>27</v>
      </c>
      <c r="D12" s="10" t="s">
        <v>9</v>
      </c>
      <c r="F12" s="2">
        <v>200</v>
      </c>
      <c r="G12" s="2">
        <f>SUM(G11+Table1[[#This Row],[Income]]-Table1[[#This Row],[Debits]])</f>
        <v>92</v>
      </c>
      <c r="I12" s="39" t="s">
        <v>48</v>
      </c>
      <c r="J12" s="39"/>
    </row>
    <row r="13" spans="1:13" x14ac:dyDescent="0.25">
      <c r="A13">
        <f>MONTH(Table1[[#This Row],[Date]])</f>
        <v>9</v>
      </c>
      <c r="B13" s="1">
        <v>44805</v>
      </c>
      <c r="C13" t="s">
        <v>28</v>
      </c>
      <c r="D13" t="s">
        <v>11</v>
      </c>
      <c r="F13" s="2">
        <v>100</v>
      </c>
      <c r="G13" s="2">
        <f>SUM(G12+Table1[[#This Row],[Income]]-Table1[[#This Row],[Debits]])</f>
        <v>-8</v>
      </c>
      <c r="I13" s="2">
        <f>SUM(F2:F12)</f>
        <v>2308</v>
      </c>
      <c r="J13" s="2">
        <f>SUM(F13:F42)</f>
        <v>5536</v>
      </c>
    </row>
    <row r="14" spans="1:13" x14ac:dyDescent="0.25">
      <c r="A14">
        <f>MONTH(Table1[[#This Row],[Date]])</f>
        <v>9</v>
      </c>
      <c r="B14" s="1">
        <v>44807</v>
      </c>
      <c r="C14" t="s">
        <v>29</v>
      </c>
      <c r="D14" t="s">
        <v>20</v>
      </c>
      <c r="F14" s="2">
        <v>37</v>
      </c>
      <c r="G14" s="2">
        <f>SUM(G13+Table1[[#This Row],[Income]]-Table1[[#This Row],[Debits]])</f>
        <v>-45</v>
      </c>
    </row>
    <row r="15" spans="1:13" x14ac:dyDescent="0.25">
      <c r="A15">
        <f>MONTH(Table1[[#This Row],[Date]])</f>
        <v>9</v>
      </c>
      <c r="B15" s="1">
        <v>44807</v>
      </c>
      <c r="C15" t="s">
        <v>30</v>
      </c>
      <c r="D15" t="s">
        <v>11</v>
      </c>
      <c r="F15" s="2">
        <v>187</v>
      </c>
      <c r="G15" s="2">
        <f>SUM(G14+Table1[[#This Row],[Income]]-Table1[[#This Row],[Debits]])</f>
        <v>-232</v>
      </c>
    </row>
    <row r="16" spans="1:13" x14ac:dyDescent="0.25">
      <c r="A16">
        <f>MONTH(Table1[[#This Row],[Date]])</f>
        <v>9</v>
      </c>
      <c r="B16" s="1">
        <v>44810</v>
      </c>
      <c r="C16" t="s">
        <v>31</v>
      </c>
      <c r="D16" t="s">
        <v>11</v>
      </c>
      <c r="F16" s="2">
        <v>100</v>
      </c>
      <c r="G16" s="2">
        <f>SUM(G15+Table1[[#This Row],[Income]]-Table1[[#This Row],[Debits]])</f>
        <v>-332</v>
      </c>
      <c r="I16" s="4">
        <v>0.5</v>
      </c>
      <c r="J16" s="5">
        <v>0.2</v>
      </c>
      <c r="K16" s="6">
        <v>0.2</v>
      </c>
    </row>
    <row r="17" spans="1:11" x14ac:dyDescent="0.25">
      <c r="A17">
        <f>MONTH(Table1[[#This Row],[Date]])</f>
        <v>9</v>
      </c>
      <c r="B17" s="1">
        <v>44807</v>
      </c>
      <c r="C17" s="9" t="s">
        <v>32</v>
      </c>
      <c r="D17" t="s">
        <v>11</v>
      </c>
      <c r="E17" s="2">
        <v>500</v>
      </c>
      <c r="G17" s="2">
        <f>SUM(G16+Table1[[#This Row],[Income]]-Table1[[#This Row],[Debits]])</f>
        <v>168</v>
      </c>
      <c r="I17" t="s">
        <v>14</v>
      </c>
      <c r="J17" t="s">
        <v>13</v>
      </c>
      <c r="K17" t="s">
        <v>12</v>
      </c>
    </row>
    <row r="18" spans="1:11" x14ac:dyDescent="0.25">
      <c r="A18">
        <f>MONTH(Table1[[#This Row],[Date]])</f>
        <v>9</v>
      </c>
      <c r="B18" s="1">
        <v>44811</v>
      </c>
      <c r="C18" t="s">
        <v>34</v>
      </c>
      <c r="D18" t="s">
        <v>11</v>
      </c>
      <c r="F18" s="2">
        <v>821</v>
      </c>
      <c r="G18" s="2">
        <f>SUM(G17+Table1[[#This Row],[Income]]-Table1[[#This Row],[Debits]])</f>
        <v>-653</v>
      </c>
    </row>
    <row r="19" spans="1:11" x14ac:dyDescent="0.25">
      <c r="A19">
        <f>MONTH(Table1[[#This Row],[Date]])</f>
        <v>9</v>
      </c>
      <c r="B19" s="1">
        <v>44806</v>
      </c>
      <c r="C19" s="13" t="s">
        <v>35</v>
      </c>
      <c r="D19" s="13" t="s">
        <v>4</v>
      </c>
      <c r="E19" s="2">
        <v>1000</v>
      </c>
      <c r="G19" s="2">
        <f>SUM(G18+Table1[[#This Row],[Income]]-Table1[[#This Row],[Debits]])</f>
        <v>347</v>
      </c>
      <c r="I19" s="3"/>
      <c r="J19" t="s">
        <v>16</v>
      </c>
    </row>
    <row r="20" spans="1:11" x14ac:dyDescent="0.25">
      <c r="A20">
        <f>MONTH(Table1[[#This Row],[Date]])</f>
        <v>9</v>
      </c>
      <c r="B20" s="1">
        <v>44813</v>
      </c>
      <c r="C20" s="13" t="s">
        <v>35</v>
      </c>
      <c r="D20" s="13" t="s">
        <v>4</v>
      </c>
      <c r="E20" s="2">
        <v>1000</v>
      </c>
      <c r="G20" s="2">
        <f>SUM(G19+Table1[[#This Row],[Income]]-Table1[[#This Row],[Debits]])</f>
        <v>1347</v>
      </c>
      <c r="I20" s="7"/>
      <c r="J20" t="s">
        <v>15</v>
      </c>
    </row>
    <row r="21" spans="1:11" x14ac:dyDescent="0.25">
      <c r="A21">
        <f>MONTH(Table1[[#This Row],[Date]])</f>
        <v>9</v>
      </c>
      <c r="B21" s="1">
        <v>44814</v>
      </c>
      <c r="C21" t="s">
        <v>8</v>
      </c>
      <c r="D21" t="s">
        <v>9</v>
      </c>
      <c r="F21" s="2">
        <v>100</v>
      </c>
      <c r="G21" s="2">
        <f>SUM(G20+Table1[[#This Row],[Income]]-Table1[[#This Row],[Debits]])</f>
        <v>1247</v>
      </c>
    </row>
    <row r="22" spans="1:11" x14ac:dyDescent="0.25">
      <c r="A22">
        <f>MONTH(Table1[[#This Row],[Date]])</f>
        <v>9</v>
      </c>
      <c r="B22" s="1">
        <v>44814</v>
      </c>
      <c r="C22" s="9" t="s">
        <v>32</v>
      </c>
      <c r="D22" t="s">
        <v>11</v>
      </c>
      <c r="F22" s="2">
        <v>300</v>
      </c>
      <c r="G22" s="2">
        <f>SUM(G21+Table1[[#This Row],[Income]]-Table1[[#This Row],[Debits]])</f>
        <v>947</v>
      </c>
      <c r="I22" t="s">
        <v>25</v>
      </c>
    </row>
    <row r="23" spans="1:11" x14ac:dyDescent="0.25">
      <c r="A23">
        <f>MONTH(Table1[[#This Row],[Date]])</f>
        <v>9</v>
      </c>
      <c r="B23" s="1">
        <v>44814</v>
      </c>
      <c r="C23" s="14" t="s">
        <v>22</v>
      </c>
      <c r="D23" s="14" t="s">
        <v>23</v>
      </c>
      <c r="F23" s="2">
        <v>200</v>
      </c>
      <c r="G23" s="2">
        <f>SUM(G22+Table1[[#This Row],[Income]]-Table1[[#This Row],[Debits]])</f>
        <v>747</v>
      </c>
    </row>
    <row r="24" spans="1:11" x14ac:dyDescent="0.25">
      <c r="A24">
        <f>MONTH(Table1[[#This Row],[Date]])</f>
        <v>9</v>
      </c>
      <c r="B24" s="1">
        <v>44814</v>
      </c>
      <c r="C24" t="s">
        <v>30</v>
      </c>
      <c r="D24" t="s">
        <v>11</v>
      </c>
      <c r="F24" s="2">
        <v>71</v>
      </c>
      <c r="G24" s="2">
        <f>SUM(G23+Table1[[#This Row],[Income]]-Table1[[#This Row],[Debits]])</f>
        <v>676</v>
      </c>
    </row>
    <row r="25" spans="1:11" x14ac:dyDescent="0.25">
      <c r="A25">
        <f>MONTH(Table1[[#This Row],[Date]])</f>
        <v>9</v>
      </c>
      <c r="B25" s="1">
        <v>44814</v>
      </c>
      <c r="C25" t="s">
        <v>36</v>
      </c>
      <c r="D25" t="s">
        <v>11</v>
      </c>
      <c r="F25" s="2">
        <v>27</v>
      </c>
      <c r="G25" s="2">
        <f>SUM(G24+Table1[[#This Row],[Income]]-Table1[[#This Row],[Debits]])</f>
        <v>649</v>
      </c>
    </row>
    <row r="26" spans="1:11" x14ac:dyDescent="0.25">
      <c r="A26">
        <f>MONTH(Table1[[#This Row],[Date]])</f>
        <v>9</v>
      </c>
      <c r="B26" s="1">
        <v>44814</v>
      </c>
      <c r="C26" t="s">
        <v>38</v>
      </c>
      <c r="D26" t="s">
        <v>20</v>
      </c>
      <c r="F26" s="2">
        <v>35</v>
      </c>
      <c r="G26" s="2">
        <f>SUM(G25+Table1[[#This Row],[Income]]-Table1[[#This Row],[Debits]])</f>
        <v>614</v>
      </c>
    </row>
    <row r="27" spans="1:11" x14ac:dyDescent="0.25">
      <c r="A27">
        <f>MONTH(Table1[[#This Row],[Date]])</f>
        <v>9</v>
      </c>
      <c r="B27" s="1">
        <v>44816</v>
      </c>
      <c r="C27" t="s">
        <v>39</v>
      </c>
      <c r="D27" t="s">
        <v>9</v>
      </c>
      <c r="F27" s="2">
        <v>20</v>
      </c>
      <c r="G27" s="2">
        <f>SUM(G26+Table1[[#This Row],[Income]]-Table1[[#This Row],[Debits]])</f>
        <v>594</v>
      </c>
    </row>
    <row r="28" spans="1:11" x14ac:dyDescent="0.25">
      <c r="A28">
        <f>MONTH(Table1[[#This Row],[Date]])</f>
        <v>9</v>
      </c>
      <c r="B28" s="1">
        <v>44819</v>
      </c>
      <c r="C28" t="s">
        <v>41</v>
      </c>
      <c r="D28" t="s">
        <v>9</v>
      </c>
      <c r="F28" s="2">
        <v>500</v>
      </c>
      <c r="G28" s="2">
        <f>SUM(G27+Table1[[#This Row],[Income]]-Table1[[#This Row],[Debits]])</f>
        <v>94</v>
      </c>
    </row>
    <row r="29" spans="1:11" x14ac:dyDescent="0.25">
      <c r="A29">
        <f>MONTH(Table1[[#This Row],[Date]])</f>
        <v>9</v>
      </c>
      <c r="B29" s="1">
        <v>44820</v>
      </c>
      <c r="C29" s="13" t="s">
        <v>35</v>
      </c>
      <c r="D29" s="13" t="s">
        <v>4</v>
      </c>
      <c r="E29" s="2">
        <v>1000</v>
      </c>
      <c r="G29" s="2">
        <f>SUM(G28+Table1[[#This Row],[Income]]-Table1[[#This Row],[Debits]])</f>
        <v>1094</v>
      </c>
    </row>
    <row r="30" spans="1:11" x14ac:dyDescent="0.25">
      <c r="A30">
        <f>MONTH(Table1[[#This Row],[Date]])</f>
        <v>9</v>
      </c>
      <c r="B30" s="1">
        <v>44822</v>
      </c>
      <c r="C30" t="s">
        <v>8</v>
      </c>
      <c r="D30" t="s">
        <v>9</v>
      </c>
      <c r="F30" s="2">
        <v>100</v>
      </c>
      <c r="G30" s="2">
        <f>SUM(G29+Table1[[#This Row],[Income]]-Table1[[#This Row],[Debits]])</f>
        <v>994</v>
      </c>
    </row>
    <row r="31" spans="1:11" x14ac:dyDescent="0.25">
      <c r="A31">
        <f>MONTH(Table1[[#This Row],[Date]])</f>
        <v>9</v>
      </c>
      <c r="B31" s="1">
        <v>44822</v>
      </c>
      <c r="C31" t="s">
        <v>43</v>
      </c>
      <c r="D31" t="s">
        <v>9</v>
      </c>
      <c r="F31" s="2">
        <v>375</v>
      </c>
      <c r="G31" s="2">
        <f>SUM(G30+Table1[[#This Row],[Income]]-Table1[[#This Row],[Debits]])</f>
        <v>619</v>
      </c>
      <c r="I31" s="22"/>
    </row>
    <row r="32" spans="1:11" x14ac:dyDescent="0.25">
      <c r="A32">
        <f>MONTH(Table1[[#This Row],[Date]])</f>
        <v>9</v>
      </c>
      <c r="B32" s="1">
        <v>44822</v>
      </c>
      <c r="C32" s="14" t="s">
        <v>22</v>
      </c>
      <c r="D32" s="14" t="s">
        <v>23</v>
      </c>
      <c r="F32" s="2">
        <v>300</v>
      </c>
      <c r="G32" s="2">
        <f>SUM(G31+Table1[[#This Row],[Income]]-Table1[[#This Row],[Debits]])</f>
        <v>319</v>
      </c>
    </row>
    <row r="33" spans="1:8" x14ac:dyDescent="0.25">
      <c r="A33">
        <f>MONTH(Table1[[#This Row],[Date]])</f>
        <v>9</v>
      </c>
      <c r="B33" s="1">
        <v>44822</v>
      </c>
      <c r="C33" t="s">
        <v>44</v>
      </c>
      <c r="D33" t="s">
        <v>9</v>
      </c>
      <c r="F33" s="2">
        <v>50</v>
      </c>
      <c r="G33" s="2">
        <f>SUM(G32+Table1[[#This Row],[Income]]-Table1[[#This Row],[Debits]])</f>
        <v>269</v>
      </c>
    </row>
    <row r="34" spans="1:8" x14ac:dyDescent="0.25">
      <c r="A34">
        <f>MONTH(Table1[[#This Row],[Date]])</f>
        <v>9</v>
      </c>
      <c r="B34" s="1">
        <v>44822</v>
      </c>
      <c r="C34" t="s">
        <v>45</v>
      </c>
      <c r="D34" t="s">
        <v>11</v>
      </c>
      <c r="F34" s="2">
        <v>50</v>
      </c>
      <c r="G34" s="2">
        <f>SUM(G33+Table1[[#This Row],[Income]]-Table1[[#This Row],[Debits]])</f>
        <v>219</v>
      </c>
    </row>
    <row r="35" spans="1:8" x14ac:dyDescent="0.25">
      <c r="A35">
        <f>MONTH(Table1[[#This Row],[Date]])</f>
        <v>9</v>
      </c>
      <c r="B35" s="1">
        <v>44827</v>
      </c>
      <c r="C35" s="13" t="s">
        <v>35</v>
      </c>
      <c r="D35" s="13" t="s">
        <v>4</v>
      </c>
      <c r="E35" s="2">
        <v>1000</v>
      </c>
      <c r="G35" s="2">
        <f>SUM(G34+Table1[[#This Row],[Income]]-Table1[[#This Row],[Debits]])</f>
        <v>1219</v>
      </c>
      <c r="H35" t="s">
        <v>17</v>
      </c>
    </row>
    <row r="36" spans="1:8" x14ac:dyDescent="0.25">
      <c r="A36">
        <f>MONTH(Table1[[#This Row],[Date]])</f>
        <v>9</v>
      </c>
      <c r="B36" s="1">
        <v>44827</v>
      </c>
      <c r="C36" s="15">
        <v>711</v>
      </c>
      <c r="D36" t="s">
        <v>11</v>
      </c>
      <c r="F36" s="2">
        <v>75</v>
      </c>
      <c r="G36" s="2">
        <f>SUM(G35+Table1[[#This Row],[Income]]-Table1[[#This Row],[Debits]])</f>
        <v>1144</v>
      </c>
    </row>
    <row r="37" spans="1:8" x14ac:dyDescent="0.25">
      <c r="A37">
        <f>MONTH(Table1[[#This Row],[Date]])</f>
        <v>9</v>
      </c>
      <c r="B37" s="1">
        <v>44829</v>
      </c>
      <c r="C37" t="s">
        <v>44</v>
      </c>
      <c r="D37" t="s">
        <v>9</v>
      </c>
      <c r="F37" s="2">
        <v>200</v>
      </c>
      <c r="G37" s="2">
        <f>SUM(G36+Table1[[#This Row],[Income]]-Table1[[#This Row],[Debits]])</f>
        <v>944</v>
      </c>
    </row>
    <row r="38" spans="1:8" x14ac:dyDescent="0.25">
      <c r="A38">
        <f>MONTH(Table1[[#This Row],[Date]])</f>
        <v>9</v>
      </c>
      <c r="B38" s="1">
        <v>44829</v>
      </c>
      <c r="C38" t="s">
        <v>43</v>
      </c>
      <c r="D38" t="s">
        <v>9</v>
      </c>
      <c r="F38" s="2">
        <v>375</v>
      </c>
      <c r="G38" s="2">
        <f>SUM(G37+Table1[[#This Row],[Income]]-Table1[[#This Row],[Debits]])</f>
        <v>569</v>
      </c>
    </row>
    <row r="39" spans="1:8" x14ac:dyDescent="0.25">
      <c r="A39">
        <f>MONTH(Table1[[#This Row],[Date]])</f>
        <v>9</v>
      </c>
      <c r="B39" s="1">
        <v>44834</v>
      </c>
      <c r="C39" s="13" t="s">
        <v>35</v>
      </c>
      <c r="D39" s="13" t="s">
        <v>4</v>
      </c>
      <c r="E39" s="2">
        <v>1000</v>
      </c>
      <c r="G39" s="2">
        <f>SUM(G38+Table1[[#This Row],[Income]]-Table1[[#This Row],[Debits]])</f>
        <v>1569</v>
      </c>
    </row>
    <row r="40" spans="1:8" x14ac:dyDescent="0.25">
      <c r="A40">
        <f>MONTH(Table1[[#This Row],[Date]])</f>
        <v>9</v>
      </c>
      <c r="B40" s="1">
        <v>44834</v>
      </c>
      <c r="C40" s="14" t="s">
        <v>22</v>
      </c>
      <c r="D40" s="14" t="s">
        <v>23</v>
      </c>
      <c r="F40" s="2">
        <v>700</v>
      </c>
      <c r="G40" s="2">
        <f>SUM(G39+Table1[[#This Row],[Income]]-Table1[[#This Row],[Debits]])</f>
        <v>869</v>
      </c>
    </row>
    <row r="41" spans="1:8" x14ac:dyDescent="0.25">
      <c r="A41">
        <f>MONTH(Table1[[#This Row],[Date]])</f>
        <v>9</v>
      </c>
      <c r="B41" s="1">
        <v>44834</v>
      </c>
      <c r="C41" t="s">
        <v>46</v>
      </c>
      <c r="D41" t="s">
        <v>11</v>
      </c>
      <c r="F41" s="2">
        <v>100</v>
      </c>
      <c r="G41" s="2">
        <f>SUM(G40+Table1[[#This Row],[Income]]-Table1[[#This Row],[Debits]])</f>
        <v>769</v>
      </c>
    </row>
    <row r="42" spans="1:8" x14ac:dyDescent="0.25">
      <c r="A42">
        <f>MONTH(Table1[[#This Row],[Date]])</f>
        <v>9</v>
      </c>
      <c r="B42" s="1">
        <v>44834</v>
      </c>
      <c r="C42" s="16" t="s">
        <v>47</v>
      </c>
      <c r="D42" s="16" t="s">
        <v>11</v>
      </c>
      <c r="F42" s="2">
        <v>713</v>
      </c>
      <c r="G42" s="2">
        <f>SUM(G41+Table1[[#This Row],[Income]]-Table1[[#This Row],[Debits]])</f>
        <v>56</v>
      </c>
    </row>
    <row r="43" spans="1:8" x14ac:dyDescent="0.25">
      <c r="A43">
        <f>MONTH(Table1[[#This Row],[Date]])</f>
        <v>9</v>
      </c>
      <c r="B43" s="1">
        <v>44834</v>
      </c>
      <c r="C43" t="s">
        <v>49</v>
      </c>
      <c r="D43" t="s">
        <v>20</v>
      </c>
      <c r="F43" s="2">
        <v>56</v>
      </c>
      <c r="G43" s="2">
        <f>SUM(G42+Table1[[#This Row],[Income]]-Table1[[#This Row],[Debits]])</f>
        <v>0</v>
      </c>
    </row>
    <row r="44" spans="1:8" x14ac:dyDescent="0.25">
      <c r="A44">
        <f>MONTH(Table1[[#This Row],[Date]])</f>
        <v>1</v>
      </c>
      <c r="G44" s="2">
        <f>SUM(G43+Table1[[#This Row],[Income]]-Table1[[#This Row],[Debits]])</f>
        <v>0</v>
      </c>
    </row>
    <row r="45" spans="1:8" x14ac:dyDescent="0.25">
      <c r="A45">
        <f>MONTH(Table1[[#This Row],[Date]])</f>
        <v>1</v>
      </c>
      <c r="G45" s="2">
        <f>SUM(G44+Table1[[#This Row],[Income]]-Table1[[#This Row],[Debits]])</f>
        <v>0</v>
      </c>
    </row>
    <row r="46" spans="1:8" x14ac:dyDescent="0.25">
      <c r="A46">
        <f>MONTH(Table1[[#This Row],[Date]])</f>
        <v>1</v>
      </c>
      <c r="G46" s="2">
        <f>SUM(G45+Table1[[#This Row],[Income]]-Table1[[#This Row],[Debits]])</f>
        <v>0</v>
      </c>
    </row>
    <row r="47" spans="1:8" x14ac:dyDescent="0.25">
      <c r="A47">
        <f>MONTH(Table1[[#This Row],[Date]])</f>
        <v>1</v>
      </c>
      <c r="G47" s="2">
        <f>SUM(G46+Table1[[#This Row],[Income]]-Table1[[#This Row],[Debits]])</f>
        <v>0</v>
      </c>
    </row>
    <row r="48" spans="1:8" x14ac:dyDescent="0.25">
      <c r="A48">
        <f>MONTH(Table1[[#This Row],[Date]])</f>
        <v>1</v>
      </c>
      <c r="G48" s="2">
        <f>SUM(G47+Table1[[#This Row],[Income]]-Table1[[#This Row],[Debits]])</f>
        <v>0</v>
      </c>
    </row>
    <row r="49" spans="1:7" x14ac:dyDescent="0.25">
      <c r="A49">
        <f>MONTH(Table1[[#This Row],[Date]])</f>
        <v>1</v>
      </c>
      <c r="G49" s="2">
        <f>SUM(G48+Table1[[#This Row],[Income]]-Table1[[#This Row],[Debits]])</f>
        <v>0</v>
      </c>
    </row>
  </sheetData>
  <sheetProtection algorithmName="SHA-512" hashValue="G1ikFocHlQ1wR2tSgoSC+nmQqrRuZXA5l6DiJbW4+PNKjuinyEyWaE7oyeGvGtqJ7EIeGUycnFkX9GArnZb4qw==" saltValue="D089GU6qj+Vj9btWzBOiUQ==" spinCount="100000" sheet="1" objects="1" scenarios="1"/>
  <mergeCells count="1">
    <mergeCell ref="I12:J12"/>
  </mergeCells>
  <conditionalFormatting sqref="J5">
    <cfRule type="dataBar" priority="5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{CD81A917-5D7F-41D7-B2C5-172BD746100E}</x14:id>
        </ext>
      </extLst>
    </cfRule>
  </conditionalFormatting>
  <conditionalFormatting sqref="J6">
    <cfRule type="dataBar" priority="4">
      <dataBar>
        <cfvo type="num" val="0"/>
        <cfvo type="num" val="800"/>
        <color rgb="FF008AEF"/>
      </dataBar>
      <extLst>
        <ext xmlns:x14="http://schemas.microsoft.com/office/spreadsheetml/2009/9/main" uri="{B025F937-C7B1-47D3-B67F-A62EFF666E3E}">
          <x14:id>{D0A0BA3B-B44F-4562-AC1E-0ACEEC74F29C}</x14:id>
        </ext>
      </extLst>
    </cfRule>
  </conditionalFormatting>
  <conditionalFormatting sqref="J7">
    <cfRule type="dataBar" priority="3">
      <dataBar>
        <cfvo type="num" val="0"/>
        <cfvo type="num" val="800"/>
        <color rgb="FFFFB628"/>
      </dataBar>
      <extLst>
        <ext xmlns:x14="http://schemas.microsoft.com/office/spreadsheetml/2009/9/main" uri="{B025F937-C7B1-47D3-B67F-A62EFF666E3E}">
          <x14:id>{500DB88D-D7A4-4F6E-99AD-0F99615443A1}</x14:id>
        </ext>
      </extLst>
    </cfRule>
  </conditionalFormatting>
  <conditionalFormatting sqref="J8">
    <cfRule type="dataBar" priority="2">
      <dataBar>
        <cfvo type="num" val="0"/>
        <cfvo type="num" val="800"/>
        <color rgb="FFFF555A"/>
      </dataBar>
      <extLst>
        <ext xmlns:x14="http://schemas.microsoft.com/office/spreadsheetml/2009/9/main" uri="{B025F937-C7B1-47D3-B67F-A62EFF666E3E}">
          <x14:id>{E1C98553-9B09-4186-B106-993B808D88A7}</x14:id>
        </ext>
      </extLst>
    </cfRule>
  </conditionalFormatting>
  <conditionalFormatting sqref="J9">
    <cfRule type="dataBar" priority="1">
      <dataBar>
        <cfvo type="num" val="0"/>
        <cfvo type="num" val="800"/>
        <color rgb="FF63C384"/>
      </dataBar>
      <extLst>
        <ext xmlns:x14="http://schemas.microsoft.com/office/spreadsheetml/2009/9/main" uri="{B025F937-C7B1-47D3-B67F-A62EFF666E3E}">
          <x14:id>{35667BE3-25DC-48DA-A980-40225FCA53FA}</x14:id>
        </ext>
      </extLst>
    </cfRule>
  </conditionalFormatting>
  <dataValidations count="1">
    <dataValidation type="list" allowBlank="1" showInputMessage="1" showErrorMessage="1" sqref="D1:D1048576" xr:uid="{A3F53886-87E4-4A74-9443-0798D3C54BD8}">
      <formula1>"Income, Transportation, Savings/Investment, Liabilities, Entertainment/Wants"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1A917-5D7F-41D7-B2C5-172BD746100E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D0A0BA3B-B44F-4562-AC1E-0ACEEC74F29C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500DB88D-D7A4-4F6E-99AD-0F99615443A1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E1C98553-9B09-4186-B106-993B808D88A7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35667BE3-25DC-48DA-A980-40225FCA53FA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F231-879E-45CF-9684-66480BCF8A02}">
  <sheetPr codeName="Sheet2">
    <tabColor rgb="FFFF0000"/>
  </sheetPr>
  <dimension ref="A1:M49"/>
  <sheetViews>
    <sheetView workbookViewId="0">
      <selection activeCell="D34" sqref="D34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3.28515625" customWidth="1"/>
    <col min="9" max="9" width="23.42578125" customWidth="1"/>
    <col min="10" max="10" width="23.5703125" customWidth="1"/>
    <col min="11" max="11" width="33.5703125" customWidth="1"/>
    <col min="12" max="12" width="23.85546875" customWidth="1"/>
    <col min="13" max="13" width="2.85546875" customWidth="1"/>
    <col min="15" max="15" width="10" customWidth="1"/>
  </cols>
  <sheetData>
    <row r="1" spans="1:13" ht="15.75" thickBot="1" x14ac:dyDescent="0.3">
      <c r="A1" t="s">
        <v>1</v>
      </c>
      <c r="B1" s="1" t="s">
        <v>0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13" ht="20.25" thickBot="1" x14ac:dyDescent="0.35">
      <c r="A2" s="19">
        <f>MONTH(Table14[[#This Row],[Date]])</f>
        <v>10</v>
      </c>
      <c r="B2" s="1">
        <v>44841</v>
      </c>
      <c r="C2" s="13" t="s">
        <v>7</v>
      </c>
      <c r="D2" s="13" t="s">
        <v>4</v>
      </c>
      <c r="E2" s="2">
        <v>1000</v>
      </c>
      <c r="G2" s="2">
        <v>1000</v>
      </c>
      <c r="I2" s="29" t="s">
        <v>51</v>
      </c>
    </row>
    <row r="3" spans="1:13" x14ac:dyDescent="0.25">
      <c r="A3" s="18">
        <f>MONTH(Table14[[#This Row],[Date]])</f>
        <v>10</v>
      </c>
      <c r="B3" s="1">
        <v>44843</v>
      </c>
      <c r="C3" s="18" t="s">
        <v>52</v>
      </c>
      <c r="D3" s="18" t="s">
        <v>9</v>
      </c>
      <c r="F3" s="2">
        <v>100</v>
      </c>
      <c r="G3" s="2">
        <f>SUM(G2+Table14[[#This Row],[Income]]-Table14[[#This Row],[Debits]])</f>
        <v>900</v>
      </c>
      <c r="H3" s="11"/>
      <c r="I3" s="11"/>
      <c r="J3" s="11"/>
      <c r="K3" s="11"/>
      <c r="L3" s="11"/>
      <c r="M3" s="12"/>
    </row>
    <row r="4" spans="1:13" x14ac:dyDescent="0.25">
      <c r="A4" s="19">
        <f>MONTH(Table14[[#This Row],[Date]])</f>
        <v>10</v>
      </c>
      <c r="B4" s="1">
        <v>44844</v>
      </c>
      <c r="C4" s="19" t="s">
        <v>53</v>
      </c>
      <c r="D4" s="19" t="s">
        <v>9</v>
      </c>
      <c r="F4" s="8">
        <v>100</v>
      </c>
      <c r="G4" s="2">
        <f>SUM(G3+Table14[[#This Row],[Income]]-Table14[[#This Row],[Debits]])</f>
        <v>800</v>
      </c>
      <c r="H4" s="11"/>
      <c r="I4" s="25">
        <v>10</v>
      </c>
      <c r="J4" s="24" t="s">
        <v>33</v>
      </c>
      <c r="K4" s="24" t="s">
        <v>42</v>
      </c>
      <c r="L4" s="24" t="s">
        <v>37</v>
      </c>
      <c r="M4" s="11"/>
    </row>
    <row r="5" spans="1:13" x14ac:dyDescent="0.25">
      <c r="A5" s="18">
        <f>MONTH(Table14[[#This Row],[Date]])</f>
        <v>10</v>
      </c>
      <c r="B5" s="1">
        <v>44845</v>
      </c>
      <c r="C5" s="18" t="s">
        <v>54</v>
      </c>
      <c r="D5" s="18" t="s">
        <v>9</v>
      </c>
      <c r="F5" s="2">
        <v>375</v>
      </c>
      <c r="G5" s="2">
        <f>SUM(G4+Table14[[#This Row],[Income]]-Table14[[#This Row],[Debits]])</f>
        <v>425</v>
      </c>
      <c r="H5" s="11"/>
      <c r="I5" t="s">
        <v>4</v>
      </c>
      <c r="J5">
        <f>SUMIFS(Table14[[#All],[Income]],Table14[[#All],[Month]],I4,Table14[[#All],[Category]],I5)</f>
        <v>4207</v>
      </c>
      <c r="K5">
        <v>10000</v>
      </c>
      <c r="L5">
        <v>4000</v>
      </c>
      <c r="M5" s="11"/>
    </row>
    <row r="6" spans="1:13" x14ac:dyDescent="0.25">
      <c r="A6" s="19">
        <f>MONTH(Table14[[#This Row],[Date]])</f>
        <v>10</v>
      </c>
      <c r="B6" s="1">
        <v>44845</v>
      </c>
      <c r="C6" t="s">
        <v>22</v>
      </c>
      <c r="D6" t="s">
        <v>23</v>
      </c>
      <c r="F6" s="2">
        <v>200</v>
      </c>
      <c r="G6" s="2">
        <f>SUM(G5+Table14[[#This Row],[Income]]-Table14[[#This Row],[Debits]])</f>
        <v>225</v>
      </c>
      <c r="H6" s="11"/>
      <c r="I6" t="s">
        <v>9</v>
      </c>
      <c r="J6">
        <f>SUMIFS(Table14[[#All],[Debits]],Table14[[#All],[Month]],I4, Table14[[#All],[Category]],I6)</f>
        <v>2017</v>
      </c>
      <c r="K6">
        <v>2000</v>
      </c>
      <c r="M6" s="11"/>
    </row>
    <row r="7" spans="1:13" x14ac:dyDescent="0.25">
      <c r="A7" s="18">
        <f>MONTH(Table14[[#This Row],[Date]])</f>
        <v>10</v>
      </c>
      <c r="B7" s="1">
        <v>44845</v>
      </c>
      <c r="C7" s="18" t="s">
        <v>55</v>
      </c>
      <c r="D7" s="18" t="s">
        <v>9</v>
      </c>
      <c r="F7" s="2">
        <v>30</v>
      </c>
      <c r="G7" s="2">
        <f>SUM(G6+Table14[[#This Row],[Income]]-Table14[[#This Row],[Debits]])</f>
        <v>195</v>
      </c>
      <c r="H7" s="11"/>
      <c r="I7" t="s">
        <v>20</v>
      </c>
      <c r="J7">
        <f>SUMIFS(Table14[[#All],[Debits]],Table14[[#All],[Month]],I4, Table14[[#All],[Category]],I7)</f>
        <v>388</v>
      </c>
      <c r="K7">
        <v>800</v>
      </c>
      <c r="M7" s="11"/>
    </row>
    <row r="8" spans="1:13" x14ac:dyDescent="0.25">
      <c r="A8" s="19">
        <f>MONTH(Table14[[#This Row],[Date]])</f>
        <v>10</v>
      </c>
      <c r="B8" s="1">
        <v>44848</v>
      </c>
      <c r="C8" t="s">
        <v>56</v>
      </c>
      <c r="D8" t="s">
        <v>20</v>
      </c>
      <c r="F8" s="2">
        <v>76</v>
      </c>
      <c r="G8" s="2">
        <f>SUM(G7+Table14[[#This Row],[Income]]-Table14[[#This Row],[Debits]])</f>
        <v>119</v>
      </c>
      <c r="H8" s="11"/>
      <c r="I8" t="s">
        <v>11</v>
      </c>
      <c r="J8">
        <f>SUMIFS(Table14[[#All],[Debits]],Table14[[#All],[Month]],I4, Table14[[#All],[Category]],I8)</f>
        <v>544</v>
      </c>
      <c r="K8">
        <v>800</v>
      </c>
      <c r="M8" s="11"/>
    </row>
    <row r="9" spans="1:13" x14ac:dyDescent="0.25">
      <c r="A9" s="18">
        <f>MONTH(Table14[[#This Row],[Date]])</f>
        <v>10</v>
      </c>
      <c r="B9" s="1">
        <v>44848</v>
      </c>
      <c r="C9" s="13" t="s">
        <v>35</v>
      </c>
      <c r="D9" s="13" t="s">
        <v>4</v>
      </c>
      <c r="E9" s="2">
        <v>1000</v>
      </c>
      <c r="G9" s="2">
        <f>SUM(G8+Table14[[#This Row],[Income]]-Table14[[#This Row],[Debits]])</f>
        <v>1119</v>
      </c>
      <c r="H9" s="11"/>
      <c r="I9" t="s">
        <v>23</v>
      </c>
      <c r="J9">
        <f>SUMIFS(Table14[[#All],[Debits]],Table14[[#All],[Month]],I4, Table14[[#All],[Category]],I9)</f>
        <v>1050</v>
      </c>
      <c r="K9">
        <v>800</v>
      </c>
      <c r="M9" s="11"/>
    </row>
    <row r="10" spans="1:13" x14ac:dyDescent="0.25">
      <c r="A10" s="19">
        <f>MONTH(Table14[[#This Row],[Date]])</f>
        <v>10</v>
      </c>
      <c r="B10" s="1">
        <v>44848</v>
      </c>
      <c r="C10" t="s">
        <v>57</v>
      </c>
      <c r="D10" t="s">
        <v>11</v>
      </c>
      <c r="F10" s="2">
        <v>110</v>
      </c>
      <c r="G10" s="2">
        <f>SUM(G9+Table14[[#This Row],[Income]]-Table14[[#This Row],[Debits]])</f>
        <v>1009</v>
      </c>
      <c r="H10" s="11"/>
      <c r="I10" s="11"/>
      <c r="J10" s="11"/>
      <c r="K10" s="11"/>
      <c r="L10" s="11"/>
      <c r="M10" s="11"/>
    </row>
    <row r="11" spans="1:13" x14ac:dyDescent="0.25">
      <c r="A11" s="18">
        <f>MONTH(Table14[[#This Row],[Date]])</f>
        <v>10</v>
      </c>
      <c r="B11" s="1">
        <v>44848</v>
      </c>
      <c r="C11" s="18" t="s">
        <v>58</v>
      </c>
      <c r="D11" s="18" t="s">
        <v>11</v>
      </c>
      <c r="F11" s="2">
        <v>50</v>
      </c>
      <c r="G11" s="2">
        <f>SUM(G10+Table14[[#This Row],[Income]]-Table14[[#This Row],[Debits]])</f>
        <v>959</v>
      </c>
    </row>
    <row r="12" spans="1:13" x14ac:dyDescent="0.25">
      <c r="A12" s="19">
        <f>MONTH(Table14[[#This Row],[Date]])</f>
        <v>10</v>
      </c>
      <c r="B12" s="1">
        <v>44848</v>
      </c>
      <c r="C12" s="19" t="s">
        <v>59</v>
      </c>
      <c r="D12" s="19" t="s">
        <v>9</v>
      </c>
      <c r="F12" s="2">
        <v>100</v>
      </c>
      <c r="G12" s="2">
        <f>SUM(G11+Table14[[#This Row],[Income]]-Table14[[#This Row],[Debits]])</f>
        <v>859</v>
      </c>
      <c r="I12" s="26" t="s">
        <v>48</v>
      </c>
    </row>
    <row r="13" spans="1:13" x14ac:dyDescent="0.25">
      <c r="A13">
        <f>MONTH(Table14[[#This Row],[Date]])</f>
        <v>10</v>
      </c>
      <c r="B13" s="1">
        <v>44850</v>
      </c>
      <c r="C13" s="18" t="s">
        <v>54</v>
      </c>
      <c r="D13" s="18" t="s">
        <v>9</v>
      </c>
      <c r="F13" s="2">
        <v>375</v>
      </c>
      <c r="G13" s="2">
        <f>SUM(G12+Table14[[#This Row],[Income]]-Table14[[#This Row],[Debits]])</f>
        <v>484</v>
      </c>
      <c r="I13" s="2">
        <f>SUM(F2:F42)</f>
        <v>3999</v>
      </c>
    </row>
    <row r="14" spans="1:13" x14ac:dyDescent="0.25">
      <c r="A14" s="19">
        <f>MONTH(Table14[[#This Row],[Date]])</f>
        <v>10</v>
      </c>
      <c r="B14" s="1">
        <v>44850</v>
      </c>
      <c r="C14" s="19" t="s">
        <v>22</v>
      </c>
      <c r="D14" s="19" t="s">
        <v>23</v>
      </c>
      <c r="F14" s="2">
        <v>200</v>
      </c>
      <c r="G14" s="2">
        <f>SUM(G13+Table14[[#This Row],[Income]]-Table14[[#This Row],[Debits]])</f>
        <v>284</v>
      </c>
    </row>
    <row r="15" spans="1:13" x14ac:dyDescent="0.25">
      <c r="A15">
        <f>MONTH(Table14[[#This Row],[Date]])</f>
        <v>10</v>
      </c>
      <c r="B15" s="1">
        <v>44854</v>
      </c>
      <c r="C15" t="s">
        <v>60</v>
      </c>
      <c r="D15" t="s">
        <v>20</v>
      </c>
      <c r="F15" s="2">
        <v>16</v>
      </c>
      <c r="G15" s="2">
        <f>SUM(G14+Table14[[#This Row],[Income]]-Table14[[#This Row],[Debits]])</f>
        <v>268</v>
      </c>
    </row>
    <row r="16" spans="1:13" x14ac:dyDescent="0.25">
      <c r="A16" s="19">
        <f>MONTH(Table14[[#This Row],[Date]])</f>
        <v>10</v>
      </c>
      <c r="B16" s="1">
        <v>44854</v>
      </c>
      <c r="C16" t="s">
        <v>61</v>
      </c>
      <c r="D16" t="s">
        <v>11</v>
      </c>
      <c r="F16" s="2">
        <v>111</v>
      </c>
      <c r="G16" s="2">
        <f>SUM(G15+Table14[[#This Row],[Income]]-Table14[[#This Row],[Debits]])</f>
        <v>157</v>
      </c>
      <c r="I16" s="4">
        <v>0.5</v>
      </c>
      <c r="J16" s="5">
        <v>0.2</v>
      </c>
      <c r="K16" s="6">
        <v>0.2</v>
      </c>
    </row>
    <row r="17" spans="1:11" x14ac:dyDescent="0.25">
      <c r="A17">
        <f>MONTH(Table14[[#This Row],[Date]])</f>
        <v>10</v>
      </c>
      <c r="B17" s="1">
        <v>44854</v>
      </c>
      <c r="C17" s="20" t="s">
        <v>62</v>
      </c>
      <c r="D17" s="18" t="s">
        <v>4</v>
      </c>
      <c r="E17" s="2">
        <v>207</v>
      </c>
      <c r="G17" s="2">
        <f>SUM(G16+Table14[[#This Row],[Income]]-Table14[[#This Row],[Debits]])</f>
        <v>364</v>
      </c>
      <c r="I17" t="s">
        <v>14</v>
      </c>
      <c r="J17" t="s">
        <v>13</v>
      </c>
      <c r="K17" t="s">
        <v>12</v>
      </c>
    </row>
    <row r="18" spans="1:11" x14ac:dyDescent="0.25">
      <c r="A18">
        <f>MONTH(Table14[[#This Row],[Date]])</f>
        <v>10</v>
      </c>
      <c r="B18" s="1">
        <v>44854</v>
      </c>
      <c r="C18" t="s">
        <v>63</v>
      </c>
      <c r="D18" t="s">
        <v>20</v>
      </c>
      <c r="F18" s="2">
        <v>104</v>
      </c>
      <c r="G18" s="2">
        <f>SUM(G17+Table14[[#This Row],[Income]]-Table14[[#This Row],[Debits]])</f>
        <v>260</v>
      </c>
    </row>
    <row r="19" spans="1:11" x14ac:dyDescent="0.25">
      <c r="A19">
        <f>MONTH(Table14[[#This Row],[Date]])</f>
        <v>10</v>
      </c>
      <c r="B19" s="1">
        <v>44854</v>
      </c>
      <c r="C19" s="18" t="s">
        <v>64</v>
      </c>
      <c r="D19" s="18" t="s">
        <v>11</v>
      </c>
      <c r="F19" s="2">
        <v>15</v>
      </c>
      <c r="G19" s="2">
        <f>SUM(G18+Table14[[#This Row],[Income]]-Table14[[#This Row],[Debits]])</f>
        <v>245</v>
      </c>
      <c r="I19" s="28"/>
      <c r="J19" t="s">
        <v>16</v>
      </c>
    </row>
    <row r="20" spans="1:11" x14ac:dyDescent="0.25">
      <c r="A20">
        <f>MONTH(Table14[[#This Row],[Date]])</f>
        <v>10</v>
      </c>
      <c r="B20" s="1">
        <v>44854</v>
      </c>
      <c r="C20" s="19" t="s">
        <v>65</v>
      </c>
      <c r="D20" s="19" t="s">
        <v>9</v>
      </c>
      <c r="F20" s="2">
        <v>100</v>
      </c>
      <c r="G20" s="2">
        <f>SUM(G19+Table14[[#This Row],[Income]]-Table14[[#This Row],[Debits]])</f>
        <v>145</v>
      </c>
      <c r="I20" s="27"/>
      <c r="J20" t="s">
        <v>15</v>
      </c>
    </row>
    <row r="21" spans="1:11" x14ac:dyDescent="0.25">
      <c r="A21">
        <f>MONTH(Table14[[#This Row],[Date]])</f>
        <v>10</v>
      </c>
      <c r="B21" s="1">
        <v>44855</v>
      </c>
      <c r="C21" s="13" t="s">
        <v>4</v>
      </c>
      <c r="D21" s="13" t="s">
        <v>4</v>
      </c>
      <c r="E21" s="2">
        <v>1000</v>
      </c>
      <c r="G21" s="2">
        <f>SUM(G20+Table14[[#This Row],[Income]]-Table14[[#This Row],[Debits]])</f>
        <v>1145</v>
      </c>
    </row>
    <row r="22" spans="1:11" x14ac:dyDescent="0.25">
      <c r="A22">
        <f>MONTH(Table14[[#This Row],[Date]])</f>
        <v>10</v>
      </c>
      <c r="B22" s="1">
        <v>44855</v>
      </c>
      <c r="C22" s="21" t="s">
        <v>66</v>
      </c>
      <c r="D22" t="s">
        <v>11</v>
      </c>
      <c r="F22" s="2">
        <v>58</v>
      </c>
      <c r="G22" s="2">
        <f>SUM(G21+Table14[[#This Row],[Income]]-Table14[[#This Row],[Debits]])</f>
        <v>1087</v>
      </c>
    </row>
    <row r="23" spans="1:11" x14ac:dyDescent="0.25">
      <c r="A23">
        <f>MONTH(Table14[[#This Row],[Date]])</f>
        <v>10</v>
      </c>
      <c r="B23" s="1">
        <v>44855</v>
      </c>
      <c r="C23" s="18" t="s">
        <v>67</v>
      </c>
      <c r="D23" s="18" t="s">
        <v>11</v>
      </c>
      <c r="F23" s="2">
        <v>100</v>
      </c>
      <c r="G23" s="2">
        <f>SUM(G22+Table14[[#This Row],[Income]]-Table14[[#This Row],[Debits]])</f>
        <v>987</v>
      </c>
    </row>
    <row r="24" spans="1:11" x14ac:dyDescent="0.25">
      <c r="A24">
        <f>MONTH(Table14[[#This Row],[Date]])</f>
        <v>10</v>
      </c>
      <c r="B24" s="1">
        <v>44855</v>
      </c>
      <c r="C24" t="s">
        <v>68</v>
      </c>
      <c r="D24" t="s">
        <v>11</v>
      </c>
      <c r="F24" s="2">
        <v>100</v>
      </c>
      <c r="G24" s="2">
        <f>SUM(G23+Table14[[#This Row],[Income]]-Table14[[#This Row],[Debits]])</f>
        <v>887</v>
      </c>
    </row>
    <row r="25" spans="1:11" x14ac:dyDescent="0.25">
      <c r="A25">
        <f>MONTH(Table14[[#This Row],[Date]])</f>
        <v>10</v>
      </c>
      <c r="B25" s="1">
        <v>44855</v>
      </c>
      <c r="C25" t="s">
        <v>69</v>
      </c>
      <c r="D25" t="s">
        <v>20</v>
      </c>
      <c r="F25" s="2">
        <v>27</v>
      </c>
      <c r="G25" s="2">
        <f>SUM(G24+Table14[[#This Row],[Income]]-Table14[[#This Row],[Debits]])</f>
        <v>860</v>
      </c>
    </row>
    <row r="26" spans="1:11" x14ac:dyDescent="0.25">
      <c r="A26">
        <f>MONTH(Table14[[#This Row],[Date]])</f>
        <v>10</v>
      </c>
      <c r="B26" s="1">
        <v>44856</v>
      </c>
      <c r="C26" t="s">
        <v>22</v>
      </c>
      <c r="D26" t="s">
        <v>23</v>
      </c>
      <c r="F26" s="2">
        <v>350</v>
      </c>
      <c r="G26" s="2">
        <f>SUM(G25+Table14[[#This Row],[Income]]-Table14[[#This Row],[Debits]])</f>
        <v>510</v>
      </c>
      <c r="J26">
        <f>SUM(10+17+11)</f>
        <v>38</v>
      </c>
    </row>
    <row r="27" spans="1:11" x14ac:dyDescent="0.25">
      <c r="A27">
        <f>MONTH(Table14[[#This Row],[Date]])</f>
        <v>10</v>
      </c>
      <c r="B27" s="1">
        <v>44859</v>
      </c>
      <c r="C27" t="s">
        <v>70</v>
      </c>
      <c r="D27" t="s">
        <v>9</v>
      </c>
      <c r="F27" s="2">
        <v>38</v>
      </c>
      <c r="G27" s="2">
        <f>SUM(G26+Table14[[#This Row],[Income]]-Table14[[#This Row],[Debits]])</f>
        <v>472</v>
      </c>
    </row>
    <row r="28" spans="1:11" x14ac:dyDescent="0.25">
      <c r="A28">
        <f>MONTH(Table14[[#This Row],[Date]])</f>
        <v>10</v>
      </c>
      <c r="B28" s="1">
        <v>44859</v>
      </c>
      <c r="C28" t="s">
        <v>71</v>
      </c>
      <c r="D28" t="s">
        <v>9</v>
      </c>
      <c r="F28" s="2">
        <v>10</v>
      </c>
      <c r="G28" s="2">
        <f>SUM(G27+Table14[[#This Row],[Income]]-Table14[[#This Row],[Debits]])</f>
        <v>462</v>
      </c>
    </row>
    <row r="29" spans="1:11" x14ac:dyDescent="0.25">
      <c r="A29">
        <f>MONTH(Table14[[#This Row],[Date]])</f>
        <v>10</v>
      </c>
      <c r="B29" s="1">
        <v>44859</v>
      </c>
      <c r="C29" s="18" t="s">
        <v>56</v>
      </c>
      <c r="D29" s="18" t="s">
        <v>20</v>
      </c>
      <c r="F29" s="2">
        <v>73</v>
      </c>
      <c r="G29" s="2">
        <f>SUM(G28+Table14[[#This Row],[Income]]-Table14[[#This Row],[Debits]])</f>
        <v>389</v>
      </c>
    </row>
    <row r="30" spans="1:11" x14ac:dyDescent="0.25">
      <c r="A30">
        <f>MONTH(Table14[[#This Row],[Date]])</f>
        <v>10</v>
      </c>
      <c r="B30" s="1">
        <v>44861</v>
      </c>
      <c r="C30" t="s">
        <v>72</v>
      </c>
      <c r="D30" t="s">
        <v>9</v>
      </c>
      <c r="F30" s="2">
        <v>389</v>
      </c>
      <c r="G30" s="2">
        <f>SUM(G29+Table14[[#This Row],[Income]]-Table14[[#This Row],[Debits]])</f>
        <v>0</v>
      </c>
    </row>
    <row r="31" spans="1:11" x14ac:dyDescent="0.25">
      <c r="A31">
        <f>MONTH(Table14[[#This Row],[Date]])</f>
        <v>10</v>
      </c>
      <c r="B31" s="1">
        <v>44862</v>
      </c>
      <c r="C31" s="13" t="s">
        <v>4</v>
      </c>
      <c r="D31" s="13" t="s">
        <v>4</v>
      </c>
      <c r="E31" s="2">
        <v>1000</v>
      </c>
      <c r="G31" s="2">
        <f>SUM(G30+Table14[[#This Row],[Income]]-Table14[[#This Row],[Debits]])</f>
        <v>1000</v>
      </c>
      <c r="I31" s="22"/>
    </row>
    <row r="32" spans="1:11" x14ac:dyDescent="0.25">
      <c r="A32">
        <f>MONTH(Table14[[#This Row],[Date]])</f>
        <v>10</v>
      </c>
      <c r="B32" s="1">
        <v>44862</v>
      </c>
      <c r="C32" s="19" t="s">
        <v>22</v>
      </c>
      <c r="D32" s="19" t="s">
        <v>23</v>
      </c>
      <c r="F32" s="2">
        <v>300</v>
      </c>
      <c r="G32" s="2">
        <f>SUM(G31+Table14[[#This Row],[Income]]-Table14[[#This Row],[Debits]])</f>
        <v>700</v>
      </c>
    </row>
    <row r="33" spans="1:8" x14ac:dyDescent="0.25">
      <c r="A33">
        <f>MONTH(Table14[[#This Row],[Date]])</f>
        <v>10</v>
      </c>
      <c r="B33" s="1">
        <v>44862</v>
      </c>
      <c r="C33" t="s">
        <v>73</v>
      </c>
      <c r="D33" t="s">
        <v>20</v>
      </c>
      <c r="F33" s="2">
        <v>32</v>
      </c>
      <c r="G33" s="2">
        <f>SUM(G32+Table14[[#This Row],[Income]]-Table14[[#This Row],[Debits]])</f>
        <v>668</v>
      </c>
    </row>
    <row r="34" spans="1:8" x14ac:dyDescent="0.25">
      <c r="A34">
        <f>MONTH(Table14[[#This Row],[Date]])</f>
        <v>10</v>
      </c>
      <c r="B34" s="1">
        <v>44864</v>
      </c>
      <c r="C34" t="s">
        <v>74</v>
      </c>
      <c r="D34" t="s">
        <v>9</v>
      </c>
      <c r="F34" s="2">
        <v>400</v>
      </c>
      <c r="G34" s="2">
        <f>SUM(G33+Table14[[#This Row],[Income]]-Table14[[#This Row],[Debits]])</f>
        <v>268</v>
      </c>
    </row>
    <row r="35" spans="1:8" x14ac:dyDescent="0.25">
      <c r="A35">
        <f>MONTH(Table14[[#This Row],[Date]])</f>
        <v>10</v>
      </c>
      <c r="B35" s="1">
        <v>44865</v>
      </c>
      <c r="C35" s="18" t="s">
        <v>75</v>
      </c>
      <c r="D35" s="18" t="s">
        <v>20</v>
      </c>
      <c r="F35" s="2">
        <v>60</v>
      </c>
      <c r="G35" s="2">
        <f>SUM(G34+Table14[[#This Row],[Income]]-Table14[[#This Row],[Debits]])</f>
        <v>208</v>
      </c>
      <c r="H35" t="s">
        <v>17</v>
      </c>
    </row>
    <row r="36" spans="1:8" x14ac:dyDescent="0.25">
      <c r="A36">
        <f>MONTH(Table14[[#This Row],[Date]])</f>
        <v>1</v>
      </c>
      <c r="C36" s="15"/>
      <c r="G36" s="2">
        <f>SUM(G35+Table14[[#This Row],[Income]]-Table14[[#This Row],[Debits]])</f>
        <v>208</v>
      </c>
    </row>
    <row r="37" spans="1:8" x14ac:dyDescent="0.25">
      <c r="A37">
        <f>MONTH(Table14[[#This Row],[Date]])</f>
        <v>1</v>
      </c>
      <c r="G37" s="2">
        <f>SUM(G36+Table14[[#This Row],[Income]]-Table14[[#This Row],[Debits]])</f>
        <v>208</v>
      </c>
    </row>
    <row r="38" spans="1:8" x14ac:dyDescent="0.25">
      <c r="A38">
        <f>MONTH(Table14[[#This Row],[Date]])</f>
        <v>1</v>
      </c>
      <c r="G38" s="2">
        <f>SUM(G37+Table14[[#This Row],[Income]]-Table14[[#This Row],[Debits]])</f>
        <v>208</v>
      </c>
    </row>
    <row r="39" spans="1:8" x14ac:dyDescent="0.25">
      <c r="A39">
        <f>MONTH(Table14[[#This Row],[Date]])</f>
        <v>1</v>
      </c>
      <c r="C39" s="18"/>
      <c r="D39" s="18"/>
      <c r="G39" s="2">
        <f>SUM(G38+Table14[[#This Row],[Income]]-Table14[[#This Row],[Debits]])</f>
        <v>208</v>
      </c>
    </row>
    <row r="40" spans="1:8" x14ac:dyDescent="0.25">
      <c r="A40">
        <f>MONTH(Table14[[#This Row],[Date]])</f>
        <v>1</v>
      </c>
      <c r="C40" s="19"/>
      <c r="D40" s="19"/>
      <c r="G40" s="2">
        <f>SUM(G39+Table14[[#This Row],[Income]]-Table14[[#This Row],[Debits]])</f>
        <v>208</v>
      </c>
    </row>
    <row r="41" spans="1:8" x14ac:dyDescent="0.25">
      <c r="A41">
        <f>MONTH(Table14[[#This Row],[Date]])</f>
        <v>1</v>
      </c>
      <c r="G41" s="2">
        <f>SUM(G40+Table14[[#This Row],[Income]]-Table14[[#This Row],[Debits]])</f>
        <v>208</v>
      </c>
    </row>
    <row r="42" spans="1:8" x14ac:dyDescent="0.25">
      <c r="A42">
        <f>MONTH(Table14[[#This Row],[Date]])</f>
        <v>1</v>
      </c>
      <c r="C42" s="19"/>
      <c r="D42" s="19"/>
      <c r="G42" s="2">
        <f>SUM(G41+Table14[[#This Row],[Income]]-Table14[[#This Row],[Debits]])</f>
        <v>208</v>
      </c>
    </row>
    <row r="43" spans="1:8" x14ac:dyDescent="0.25">
      <c r="A43">
        <f>MONTH(Table14[[#This Row],[Date]])</f>
        <v>1</v>
      </c>
      <c r="G43" s="2">
        <f>SUM(G42+Table14[[#This Row],[Income]]-Table14[[#This Row],[Debits]])</f>
        <v>208</v>
      </c>
    </row>
    <row r="44" spans="1:8" x14ac:dyDescent="0.25">
      <c r="A44">
        <f>MONTH(Table14[[#This Row],[Date]])</f>
        <v>1</v>
      </c>
      <c r="G44" s="2">
        <f>SUM(G43+Table14[[#This Row],[Income]]-Table14[[#This Row],[Debits]])</f>
        <v>208</v>
      </c>
    </row>
    <row r="45" spans="1:8" x14ac:dyDescent="0.25">
      <c r="A45">
        <f>MONTH(Table14[[#This Row],[Date]])</f>
        <v>1</v>
      </c>
      <c r="G45" s="2">
        <f>SUM(G44+Table14[[#This Row],[Income]]-Table14[[#This Row],[Debits]])</f>
        <v>208</v>
      </c>
    </row>
    <row r="46" spans="1:8" x14ac:dyDescent="0.25">
      <c r="A46">
        <f>MONTH(Table14[[#This Row],[Date]])</f>
        <v>1</v>
      </c>
      <c r="G46" s="2">
        <f>SUM(G45+Table14[[#This Row],[Income]]-Table14[[#This Row],[Debits]])</f>
        <v>208</v>
      </c>
    </row>
    <row r="47" spans="1:8" x14ac:dyDescent="0.25">
      <c r="A47">
        <f>MONTH(Table14[[#This Row],[Date]])</f>
        <v>1</v>
      </c>
      <c r="G47" s="2">
        <f>SUM(G46+Table14[[#This Row],[Income]]-Table14[[#This Row],[Debits]])</f>
        <v>208</v>
      </c>
    </row>
    <row r="48" spans="1:8" x14ac:dyDescent="0.25">
      <c r="A48">
        <f>MONTH(Table14[[#This Row],[Date]])</f>
        <v>1</v>
      </c>
      <c r="G48" s="2">
        <f>SUM(G47+Table14[[#This Row],[Income]]-Table14[[#This Row],[Debits]])</f>
        <v>208</v>
      </c>
    </row>
    <row r="49" spans="1:7" x14ac:dyDescent="0.25">
      <c r="A49">
        <f>MONTH(Table14[[#This Row],[Date]])</f>
        <v>1</v>
      </c>
      <c r="G49" s="2">
        <f>SUM(G48+Table14[[#This Row],[Income]]-Table14[[#This Row],[Debits]])</f>
        <v>208</v>
      </c>
    </row>
  </sheetData>
  <sheetProtection algorithmName="SHA-512" hashValue="8Pg8KiqWvdCKjRy9CHnwXJLZNVEcLM9Ac5bnXUJSWt69f+1cnAz/ncw+i5GQRZ5A+SjfFwXRpYpIZMONMIcdKw==" saltValue="Of8mncueXh3wNXT1LzxI7Q==" spinCount="100000" sheet="1" objects="1" scenarios="1"/>
  <conditionalFormatting sqref="J5">
    <cfRule type="dataBar" priority="5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{52FA3640-5843-4EA8-8993-AB30C407826F}</x14:id>
        </ext>
      </extLst>
    </cfRule>
  </conditionalFormatting>
  <conditionalFormatting sqref="J6">
    <cfRule type="dataBar" priority="4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{D6D76C84-4A89-454B-9EB8-3BE7D22AB8A2}</x14:id>
        </ext>
      </extLst>
    </cfRule>
  </conditionalFormatting>
  <conditionalFormatting sqref="J7">
    <cfRule type="dataBar" priority="3">
      <dataBar>
        <cfvo type="num" val="0"/>
        <cfvo type="num" val="800"/>
        <color rgb="FFFFB628"/>
      </dataBar>
      <extLst>
        <ext xmlns:x14="http://schemas.microsoft.com/office/spreadsheetml/2009/9/main" uri="{B025F937-C7B1-47D3-B67F-A62EFF666E3E}">
          <x14:id>{1C188CFB-FE42-42AE-A341-D8DE68643E76}</x14:id>
        </ext>
      </extLst>
    </cfRule>
  </conditionalFormatting>
  <conditionalFormatting sqref="J8">
    <cfRule type="dataBar" priority="2">
      <dataBar>
        <cfvo type="num" val="0"/>
        <cfvo type="num" val="1000"/>
        <color rgb="FFFF555A"/>
      </dataBar>
      <extLst>
        <ext xmlns:x14="http://schemas.microsoft.com/office/spreadsheetml/2009/9/main" uri="{B025F937-C7B1-47D3-B67F-A62EFF666E3E}">
          <x14:id>{19863FCD-1FC9-4E31-8B0E-28CE390CD2C1}</x14:id>
        </ext>
      </extLst>
    </cfRule>
  </conditionalFormatting>
  <conditionalFormatting sqref="J9">
    <cfRule type="dataBar" priority="1">
      <dataBar>
        <cfvo type="num" val="0"/>
        <cfvo type="num" val="800"/>
        <color rgb="FF63C384"/>
      </dataBar>
      <extLst>
        <ext xmlns:x14="http://schemas.microsoft.com/office/spreadsheetml/2009/9/main" uri="{B025F937-C7B1-47D3-B67F-A62EFF666E3E}">
          <x14:id>{4B6F80AD-8854-4FC5-BB25-D1250A04E1B8}</x14:id>
        </ext>
      </extLst>
    </cfRule>
  </conditionalFormatting>
  <dataValidations count="1">
    <dataValidation type="list" allowBlank="1" showInputMessage="1" showErrorMessage="1" sqref="D1:D1048576" xr:uid="{1228AFE6-CA73-4D84-9D90-3A94ED0FE8F5}">
      <formula1>"Income, Transportation, Savings/Investment, Liabilities, Entertainment/Wants"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A3640-5843-4EA8-8993-AB30C407826F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D6D76C84-4A89-454B-9EB8-3BE7D22AB8A2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1C188CFB-FE42-42AE-A341-D8DE68643E76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19863FCD-1FC9-4E31-8B0E-28CE390CD2C1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4B6F80AD-8854-4FC5-BB25-D1250A04E1B8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2246-53E1-46D2-9296-CD429B0CBD27}">
  <sheetPr codeName="Sheet3">
    <tabColor rgb="FFFF0000"/>
  </sheetPr>
  <dimension ref="A1:M49"/>
  <sheetViews>
    <sheetView workbookViewId="0">
      <selection activeCell="D36" sqref="D36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3.28515625" customWidth="1"/>
    <col min="9" max="9" width="23.42578125" customWidth="1"/>
    <col min="10" max="10" width="25.140625" customWidth="1"/>
    <col min="11" max="11" width="30.42578125" customWidth="1"/>
    <col min="12" max="12" width="23.85546875" customWidth="1"/>
    <col min="13" max="13" width="2.85546875" customWidth="1"/>
    <col min="15" max="15" width="10" customWidth="1"/>
  </cols>
  <sheetData>
    <row r="1" spans="1:13" ht="15.75" thickBot="1" x14ac:dyDescent="0.3">
      <c r="A1" t="s">
        <v>1</v>
      </c>
      <c r="B1" s="1" t="s">
        <v>0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13" ht="20.25" thickBot="1" x14ac:dyDescent="0.35">
      <c r="A2" s="19">
        <f>MONTH(Table1456[[#This Row],[Date]])</f>
        <v>11</v>
      </c>
      <c r="B2" s="1">
        <v>44869</v>
      </c>
      <c r="C2" s="7" t="s">
        <v>76</v>
      </c>
      <c r="D2" s="7" t="s">
        <v>4</v>
      </c>
      <c r="E2" s="2">
        <v>1000</v>
      </c>
      <c r="G2" s="2">
        <v>1000</v>
      </c>
      <c r="I2" s="29" t="s">
        <v>51</v>
      </c>
    </row>
    <row r="3" spans="1:13" x14ac:dyDescent="0.25">
      <c r="A3" s="18">
        <f>MONTH(Table1456[[#This Row],[Date]])</f>
        <v>11</v>
      </c>
      <c r="B3" s="1">
        <v>44869</v>
      </c>
      <c r="C3" s="18" t="s">
        <v>78</v>
      </c>
      <c r="D3" s="18" t="s">
        <v>11</v>
      </c>
      <c r="F3" s="2">
        <v>245</v>
      </c>
      <c r="G3" s="2">
        <f>SUM(G2+Table1456[[#This Row],[Income]]-Table1456[[#This Row],[Debits]])</f>
        <v>755</v>
      </c>
      <c r="H3" s="11"/>
      <c r="I3" s="11"/>
      <c r="J3" s="11"/>
      <c r="K3" s="11"/>
      <c r="L3" s="11"/>
      <c r="M3" s="12"/>
    </row>
    <row r="4" spans="1:13" x14ac:dyDescent="0.25">
      <c r="A4" s="19">
        <f>MONTH(Table1456[[#This Row],[Date]])</f>
        <v>11</v>
      </c>
      <c r="B4" s="1">
        <v>44869</v>
      </c>
      <c r="C4" t="s">
        <v>56</v>
      </c>
      <c r="D4" t="s">
        <v>20</v>
      </c>
      <c r="F4" s="8">
        <v>88</v>
      </c>
      <c r="G4" s="2">
        <f>SUM(G3+Table1456[[#This Row],[Income]]-Table1456[[#This Row],[Debits]])</f>
        <v>667</v>
      </c>
      <c r="H4" s="11"/>
      <c r="I4">
        <v>11</v>
      </c>
      <c r="J4" t="s">
        <v>33</v>
      </c>
      <c r="K4" t="s">
        <v>42</v>
      </c>
      <c r="L4" t="s">
        <v>37</v>
      </c>
      <c r="M4" s="11"/>
    </row>
    <row r="5" spans="1:13" x14ac:dyDescent="0.25">
      <c r="A5" s="18">
        <f>MONTH(Table1456[[#This Row],[Date]])</f>
        <v>11</v>
      </c>
      <c r="B5" s="1">
        <v>44870</v>
      </c>
      <c r="C5" s="18" t="s">
        <v>77</v>
      </c>
      <c r="D5" s="18" t="s">
        <v>9</v>
      </c>
      <c r="F5" s="2">
        <v>50</v>
      </c>
      <c r="G5" s="2">
        <f>SUM(G4+Table1456[[#This Row],[Income]]-Table1456[[#This Row],[Debits]])</f>
        <v>617</v>
      </c>
      <c r="H5" s="11"/>
      <c r="I5" t="s">
        <v>4</v>
      </c>
      <c r="J5">
        <f>SUMIFS(Table1456[[#All],[Income]],Table1456[[#All],[Month]],I4,Table1456[[#All],[Category]],I5)</f>
        <v>4000</v>
      </c>
      <c r="K5">
        <v>10000</v>
      </c>
      <c r="L5">
        <v>4000</v>
      </c>
      <c r="M5" s="11"/>
    </row>
    <row r="6" spans="1:13" x14ac:dyDescent="0.25">
      <c r="A6" s="19">
        <f>MONTH(Table1456[[#This Row],[Date]])</f>
        <v>11</v>
      </c>
      <c r="B6" s="1">
        <v>44870</v>
      </c>
      <c r="C6" s="30" t="s">
        <v>79</v>
      </c>
      <c r="D6" s="30" t="s">
        <v>9</v>
      </c>
      <c r="F6" s="2">
        <v>375</v>
      </c>
      <c r="G6" s="2">
        <f>SUM(G5+Table1456[[#This Row],[Income]]-Table1456[[#This Row],[Debits]])</f>
        <v>242</v>
      </c>
      <c r="H6" s="11"/>
      <c r="I6" t="s">
        <v>9</v>
      </c>
      <c r="J6">
        <f>SUMIFS(Table1456[[#All],[Debits]],Table1456[[#All],[Month]],I4, Table1456[[#All],[Category]],I6)</f>
        <v>1050</v>
      </c>
      <c r="K6">
        <v>800</v>
      </c>
      <c r="M6" s="11"/>
    </row>
    <row r="7" spans="1:13" x14ac:dyDescent="0.25">
      <c r="A7" s="18">
        <f>MONTH(Table1456[[#This Row],[Date]])</f>
        <v>11</v>
      </c>
      <c r="B7" s="1">
        <v>44870</v>
      </c>
      <c r="C7" s="18" t="s">
        <v>22</v>
      </c>
      <c r="D7" s="18" t="s">
        <v>23</v>
      </c>
      <c r="F7" s="2">
        <v>200</v>
      </c>
      <c r="G7" s="2">
        <f>SUM(G6+Table1456[[#This Row],[Income]]-Table1456[[#This Row],[Debits]])</f>
        <v>42</v>
      </c>
      <c r="H7" s="11"/>
      <c r="I7" t="s">
        <v>20</v>
      </c>
      <c r="J7">
        <f>SUMIFS(Table1456[[#All],[Debits]],Table1456[[#All],[Month]],I4, Table1456[[#All],[Category]],I7)</f>
        <v>232</v>
      </c>
      <c r="K7">
        <v>800</v>
      </c>
      <c r="M7" s="11"/>
    </row>
    <row r="8" spans="1:13" x14ac:dyDescent="0.25">
      <c r="A8" s="19">
        <f>MONTH(Table1456[[#This Row],[Date]])</f>
        <v>11</v>
      </c>
      <c r="B8" s="1">
        <v>44870</v>
      </c>
      <c r="C8" s="30" t="s">
        <v>80</v>
      </c>
      <c r="D8" s="30" t="s">
        <v>9</v>
      </c>
      <c r="F8" s="2">
        <v>100</v>
      </c>
      <c r="G8" s="2">
        <f>SUM(G7+Table1456[[#This Row],[Income]]-Table1456[[#This Row],[Debits]])</f>
        <v>-58</v>
      </c>
      <c r="H8" s="11"/>
      <c r="I8" t="s">
        <v>11</v>
      </c>
      <c r="J8">
        <f>SUMIFS(Table1456[[#All],[Debits]],Table1456[[#All],[Month]],I4, Table1456[[#All],[Category]],I8)</f>
        <v>1444</v>
      </c>
      <c r="K8">
        <v>800</v>
      </c>
      <c r="M8" s="11"/>
    </row>
    <row r="9" spans="1:13" x14ac:dyDescent="0.25">
      <c r="A9" s="18">
        <f>MONTH(Table1456[[#This Row],[Date]])</f>
        <v>11</v>
      </c>
      <c r="B9" s="1">
        <v>44876</v>
      </c>
      <c r="C9" s="7" t="s">
        <v>35</v>
      </c>
      <c r="D9" s="7" t="s">
        <v>4</v>
      </c>
      <c r="E9" s="2">
        <v>1000</v>
      </c>
      <c r="G9" s="2">
        <f>SUM(G8+Table1456[[#This Row],[Income]]-Table1456[[#This Row],[Debits]])</f>
        <v>942</v>
      </c>
      <c r="H9" s="11"/>
      <c r="I9" t="s">
        <v>23</v>
      </c>
      <c r="J9">
        <f>SUMIFS(Table1456[[#All],[Debits]],Table1456[[#All],[Month]],I4, Table1456[[#All],[Category]],I9)</f>
        <v>800</v>
      </c>
      <c r="K9">
        <v>800</v>
      </c>
      <c r="M9" s="11"/>
    </row>
    <row r="10" spans="1:13" x14ac:dyDescent="0.25">
      <c r="A10" s="19">
        <f>MONTH(Table1456[[#This Row],[Date]])</f>
        <v>11</v>
      </c>
      <c r="B10" s="1">
        <v>44876</v>
      </c>
      <c r="C10" t="s">
        <v>81</v>
      </c>
      <c r="D10" t="s">
        <v>11</v>
      </c>
      <c r="F10" s="2">
        <v>59</v>
      </c>
      <c r="G10" s="2">
        <f>SUM(G9+Table1456[[#This Row],[Income]]-Table1456[[#This Row],[Debits]])</f>
        <v>883</v>
      </c>
      <c r="H10" s="11"/>
      <c r="I10" s="11"/>
      <c r="J10" s="11"/>
      <c r="K10" s="11"/>
      <c r="L10" s="11"/>
      <c r="M10" s="11"/>
    </row>
    <row r="11" spans="1:13" x14ac:dyDescent="0.25">
      <c r="A11" s="18">
        <f>MONTH(Table1456[[#This Row],[Date]])</f>
        <v>11</v>
      </c>
      <c r="B11" s="1">
        <v>44876</v>
      </c>
      <c r="C11" t="s">
        <v>56</v>
      </c>
      <c r="D11" t="s">
        <v>20</v>
      </c>
      <c r="F11" s="2">
        <v>61</v>
      </c>
      <c r="G11" s="2">
        <f>SUM(G10+Table1456[[#This Row],[Income]]-Table1456[[#This Row],[Debits]])</f>
        <v>822</v>
      </c>
    </row>
    <row r="12" spans="1:13" x14ac:dyDescent="0.25">
      <c r="A12" s="19">
        <f>MONTH(Table1456[[#This Row],[Date]])</f>
        <v>11</v>
      </c>
      <c r="B12" s="1">
        <v>44877</v>
      </c>
      <c r="C12" s="19" t="s">
        <v>82</v>
      </c>
      <c r="D12" s="19" t="s">
        <v>9</v>
      </c>
      <c r="F12" s="2">
        <v>50</v>
      </c>
      <c r="G12" s="2">
        <f>SUM(G11+Table1456[[#This Row],[Income]]-Table1456[[#This Row],[Debits]])</f>
        <v>772</v>
      </c>
      <c r="I12" s="17" t="s">
        <v>48</v>
      </c>
    </row>
    <row r="13" spans="1:13" x14ac:dyDescent="0.25">
      <c r="A13">
        <f>MONTH(Table1456[[#This Row],[Date]])</f>
        <v>11</v>
      </c>
      <c r="B13" s="1">
        <v>44881</v>
      </c>
      <c r="C13" s="18" t="s">
        <v>22</v>
      </c>
      <c r="D13" s="18" t="s">
        <v>23</v>
      </c>
      <c r="F13" s="2">
        <v>200</v>
      </c>
      <c r="G13" s="2">
        <f>SUM(G12+Table1456[[#This Row],[Income]]-Table1456[[#This Row],[Debits]])</f>
        <v>572</v>
      </c>
      <c r="I13" s="2">
        <f>SUM(F2:F42)</f>
        <v>3526</v>
      </c>
    </row>
    <row r="14" spans="1:13" x14ac:dyDescent="0.25">
      <c r="A14" s="19">
        <f>MONTH(Table1456[[#This Row],[Date]])</f>
        <v>11</v>
      </c>
      <c r="B14" s="1">
        <v>44881</v>
      </c>
      <c r="C14" s="30" t="s">
        <v>80</v>
      </c>
      <c r="D14" s="19" t="s">
        <v>9</v>
      </c>
      <c r="F14" s="2">
        <v>100</v>
      </c>
      <c r="G14" s="2">
        <f>SUM(G13+Table1456[[#This Row],[Income]]-Table1456[[#This Row],[Debits]])</f>
        <v>472</v>
      </c>
    </row>
    <row r="15" spans="1:13" x14ac:dyDescent="0.25">
      <c r="A15">
        <f>MONTH(Table1456[[#This Row],[Date]])</f>
        <v>11</v>
      </c>
      <c r="B15" s="1">
        <v>44883</v>
      </c>
      <c r="C15" s="7" t="s">
        <v>35</v>
      </c>
      <c r="D15" s="7" t="s">
        <v>4</v>
      </c>
      <c r="E15" s="2">
        <v>1000</v>
      </c>
      <c r="G15" s="2">
        <f>SUM(G14+Table1456[[#This Row],[Income]]-Table1456[[#This Row],[Debits]])</f>
        <v>1472</v>
      </c>
    </row>
    <row r="16" spans="1:13" x14ac:dyDescent="0.25">
      <c r="A16" s="19">
        <f>MONTH(Table1456[[#This Row],[Date]])</f>
        <v>11</v>
      </c>
      <c r="B16" s="1">
        <v>44883</v>
      </c>
      <c r="C16" t="s">
        <v>56</v>
      </c>
      <c r="D16" t="s">
        <v>20</v>
      </c>
      <c r="F16" s="2">
        <v>26</v>
      </c>
      <c r="G16" s="2">
        <f>SUM(G15+Table1456[[#This Row],[Income]]-Table1456[[#This Row],[Debits]])</f>
        <v>1446</v>
      </c>
      <c r="I16" s="4">
        <v>0.5</v>
      </c>
      <c r="J16" s="5">
        <v>0.2</v>
      </c>
      <c r="K16" s="6">
        <v>0.2</v>
      </c>
    </row>
    <row r="17" spans="1:11" x14ac:dyDescent="0.25">
      <c r="A17">
        <f>MONTH(Table1456[[#This Row],[Date]])</f>
        <v>11</v>
      </c>
      <c r="B17" s="1">
        <v>44883</v>
      </c>
      <c r="C17" s="20" t="s">
        <v>83</v>
      </c>
      <c r="D17" s="18" t="s">
        <v>9</v>
      </c>
      <c r="F17" s="2">
        <v>55</v>
      </c>
      <c r="G17" s="2">
        <f>SUM(G16+Table1456[[#This Row],[Income]]-Table1456[[#This Row],[Debits]])</f>
        <v>1391</v>
      </c>
      <c r="I17" t="s">
        <v>14</v>
      </c>
      <c r="J17" t="s">
        <v>13</v>
      </c>
      <c r="K17" t="s">
        <v>12</v>
      </c>
    </row>
    <row r="18" spans="1:11" x14ac:dyDescent="0.25">
      <c r="A18">
        <f>MONTH(Table1456[[#This Row],[Date]])</f>
        <v>11</v>
      </c>
      <c r="B18" s="1">
        <v>44884</v>
      </c>
      <c r="C18" s="30" t="s">
        <v>22</v>
      </c>
      <c r="D18" s="30" t="s">
        <v>23</v>
      </c>
      <c r="F18" s="2">
        <v>200</v>
      </c>
      <c r="G18" s="2">
        <f>SUM(G17+Table1456[[#This Row],[Income]]-Table1456[[#This Row],[Debits]])</f>
        <v>1191</v>
      </c>
    </row>
    <row r="19" spans="1:11" x14ac:dyDescent="0.25">
      <c r="A19">
        <f>MONTH(Table1456[[#This Row],[Date]])</f>
        <v>11</v>
      </c>
      <c r="B19" s="1">
        <v>44884</v>
      </c>
      <c r="C19" s="18" t="s">
        <v>80</v>
      </c>
      <c r="D19" s="18" t="s">
        <v>9</v>
      </c>
      <c r="F19" s="2">
        <v>100</v>
      </c>
      <c r="G19" s="2">
        <f>SUM(G18+Table1456[[#This Row],[Income]]-Table1456[[#This Row],[Debits]])</f>
        <v>1091</v>
      </c>
      <c r="I19" s="3"/>
      <c r="J19" t="s">
        <v>16</v>
      </c>
    </row>
    <row r="20" spans="1:11" x14ac:dyDescent="0.25">
      <c r="A20">
        <f>MONTH(Table1456[[#This Row],[Date]])</f>
        <v>11</v>
      </c>
      <c r="B20" s="1">
        <v>44885</v>
      </c>
      <c r="C20" s="30" t="s">
        <v>84</v>
      </c>
      <c r="D20" s="30" t="s">
        <v>11</v>
      </c>
      <c r="F20" s="2">
        <v>300</v>
      </c>
      <c r="G20" s="2">
        <f>SUM(G19+Table1456[[#This Row],[Income]]-Table1456[[#This Row],[Debits]])</f>
        <v>791</v>
      </c>
      <c r="I20" s="7"/>
      <c r="J20" t="s">
        <v>15</v>
      </c>
    </row>
    <row r="21" spans="1:11" x14ac:dyDescent="0.25">
      <c r="A21">
        <f>MONTH(Table1456[[#This Row],[Date]])</f>
        <v>11</v>
      </c>
      <c r="B21" s="1">
        <v>44886</v>
      </c>
      <c r="C21" s="16" t="s">
        <v>85</v>
      </c>
      <c r="D21" s="16" t="s">
        <v>11</v>
      </c>
      <c r="F21" s="2">
        <v>100</v>
      </c>
      <c r="G21" s="2">
        <f>SUM(G20+Table1456[[#This Row],[Income]]-Table1456[[#This Row],[Debits]])</f>
        <v>691</v>
      </c>
    </row>
    <row r="22" spans="1:11" x14ac:dyDescent="0.25">
      <c r="A22">
        <f>MONTH(Table1456[[#This Row],[Date]])</f>
        <v>11</v>
      </c>
      <c r="B22" s="1">
        <v>44887</v>
      </c>
      <c r="C22" s="21" t="s">
        <v>86</v>
      </c>
      <c r="D22" t="s">
        <v>11</v>
      </c>
      <c r="F22" s="2">
        <v>70</v>
      </c>
      <c r="G22" s="2">
        <f>SUM(G21+Table1456[[#This Row],[Income]]-Table1456[[#This Row],[Debits]])</f>
        <v>621</v>
      </c>
    </row>
    <row r="23" spans="1:11" x14ac:dyDescent="0.25">
      <c r="A23">
        <f>MONTH(Table1456[[#This Row],[Date]])</f>
        <v>11</v>
      </c>
      <c r="B23" s="1">
        <v>44890</v>
      </c>
      <c r="C23" s="18" t="s">
        <v>87</v>
      </c>
      <c r="D23" s="18" t="s">
        <v>9</v>
      </c>
      <c r="F23" s="2">
        <v>100</v>
      </c>
      <c r="G23" s="2">
        <f>SUM(G22+Table1456[[#This Row],[Income]]-Table1456[[#This Row],[Debits]])</f>
        <v>521</v>
      </c>
    </row>
    <row r="24" spans="1:11" x14ac:dyDescent="0.25">
      <c r="A24">
        <f>MONTH(Table1456[[#This Row],[Date]])</f>
        <v>11</v>
      </c>
      <c r="B24" s="1">
        <v>44890</v>
      </c>
      <c r="C24" s="7" t="s">
        <v>35</v>
      </c>
      <c r="D24" s="7" t="s">
        <v>4</v>
      </c>
      <c r="E24" s="2">
        <v>1000</v>
      </c>
      <c r="G24" s="2">
        <f>SUM(G23+Table1456[[#This Row],[Income]]-Table1456[[#This Row],[Debits]])</f>
        <v>1521</v>
      </c>
    </row>
    <row r="25" spans="1:11" x14ac:dyDescent="0.25">
      <c r="A25">
        <f>MONTH(Table1456[[#This Row],[Date]])</f>
        <v>11</v>
      </c>
      <c r="B25" s="1">
        <v>44890</v>
      </c>
      <c r="C25" t="s">
        <v>89</v>
      </c>
      <c r="D25" t="s">
        <v>20</v>
      </c>
      <c r="F25" s="2">
        <v>57</v>
      </c>
      <c r="G25" s="2">
        <f>SUM(G24+Table1456[[#This Row],[Income]]-Table1456[[#This Row],[Debits]])</f>
        <v>1464</v>
      </c>
    </row>
    <row r="26" spans="1:11" x14ac:dyDescent="0.25">
      <c r="A26">
        <f>MONTH(Table1456[[#This Row],[Date]])</f>
        <v>11</v>
      </c>
      <c r="B26" s="1">
        <v>44890</v>
      </c>
      <c r="C26" t="s">
        <v>83</v>
      </c>
      <c r="D26" t="s">
        <v>9</v>
      </c>
      <c r="F26" s="2">
        <v>120</v>
      </c>
      <c r="G26" s="2">
        <f>SUM(G25+Table1456[[#This Row],[Income]]-Table1456[[#This Row],[Debits]])</f>
        <v>1344</v>
      </c>
    </row>
    <row r="27" spans="1:11" x14ac:dyDescent="0.25">
      <c r="A27">
        <f>MONTH(Table1456[[#This Row],[Date]])</f>
        <v>11</v>
      </c>
      <c r="B27" s="1">
        <v>44891</v>
      </c>
      <c r="C27" t="s">
        <v>22</v>
      </c>
      <c r="D27" t="s">
        <v>23</v>
      </c>
      <c r="F27" s="2">
        <v>200</v>
      </c>
      <c r="G27" s="2">
        <f>SUM(G26+Table1456[[#This Row],[Income]]-Table1456[[#This Row],[Debits]])</f>
        <v>1144</v>
      </c>
    </row>
    <row r="28" spans="1:11" x14ac:dyDescent="0.25">
      <c r="A28">
        <f>MONTH(Table1456[[#This Row],[Date]])</f>
        <v>11</v>
      </c>
      <c r="B28" s="1">
        <v>44891</v>
      </c>
      <c r="C28" t="s">
        <v>90</v>
      </c>
      <c r="D28" t="s">
        <v>11</v>
      </c>
      <c r="F28" s="2">
        <v>50</v>
      </c>
      <c r="G28" s="2">
        <f>SUM(G27+Table1456[[#This Row],[Income]]-Table1456[[#This Row],[Debits]])</f>
        <v>1094</v>
      </c>
    </row>
    <row r="29" spans="1:11" x14ac:dyDescent="0.25">
      <c r="A29">
        <f>MONTH(Table1456[[#This Row],[Date]])</f>
        <v>11</v>
      </c>
      <c r="B29" s="1">
        <v>44892</v>
      </c>
      <c r="C29" s="18" t="s">
        <v>91</v>
      </c>
      <c r="D29" s="18" t="s">
        <v>11</v>
      </c>
      <c r="F29" s="2">
        <v>620</v>
      </c>
      <c r="G29" s="2">
        <f>SUM(G28+Table1456[[#This Row],[Income]]-Table1456[[#This Row],[Debits]])</f>
        <v>474</v>
      </c>
    </row>
    <row r="30" spans="1:11" x14ac:dyDescent="0.25">
      <c r="A30">
        <f>MONTH(Table1456[[#This Row],[Date]])</f>
        <v>1</v>
      </c>
      <c r="G30" s="2">
        <f>SUM(G29+Table1456[[#This Row],[Income]]-Table1456[[#This Row],[Debits]])</f>
        <v>474</v>
      </c>
    </row>
    <row r="31" spans="1:11" x14ac:dyDescent="0.25">
      <c r="A31">
        <f>MONTH(Table1456[[#This Row],[Date]])</f>
        <v>1</v>
      </c>
      <c r="G31" s="2">
        <f>SUM(G30+Table1456[[#This Row],[Income]]-Table1456[[#This Row],[Debits]])</f>
        <v>474</v>
      </c>
      <c r="I31" s="22"/>
    </row>
    <row r="32" spans="1:11" x14ac:dyDescent="0.25">
      <c r="A32">
        <f>MONTH(Table1456[[#This Row],[Date]])</f>
        <v>1</v>
      </c>
      <c r="C32" s="19"/>
      <c r="D32" s="19"/>
      <c r="G32" s="2">
        <f>SUM(G31+Table1456[[#This Row],[Income]]-Table1456[[#This Row],[Debits]])</f>
        <v>474</v>
      </c>
    </row>
    <row r="33" spans="1:8" x14ac:dyDescent="0.25">
      <c r="A33">
        <f>MONTH(Table1456[[#This Row],[Date]])</f>
        <v>1</v>
      </c>
      <c r="G33" s="2">
        <f>SUM(G32+Table1456[[#This Row],[Income]]-Table1456[[#This Row],[Debits]])</f>
        <v>474</v>
      </c>
    </row>
    <row r="34" spans="1:8" x14ac:dyDescent="0.25">
      <c r="A34">
        <f>MONTH(Table1456[[#This Row],[Date]])</f>
        <v>1</v>
      </c>
      <c r="G34" s="2">
        <f>SUM(G33+Table1456[[#This Row],[Income]]-Table1456[[#This Row],[Debits]])</f>
        <v>474</v>
      </c>
    </row>
    <row r="35" spans="1:8" x14ac:dyDescent="0.25">
      <c r="A35">
        <f>MONTH(Table1456[[#This Row],[Date]])</f>
        <v>1</v>
      </c>
      <c r="C35" s="18"/>
      <c r="D35" s="18"/>
      <c r="G35" s="2">
        <f>SUM(G34+Table1456[[#This Row],[Income]]-Table1456[[#This Row],[Debits]])</f>
        <v>474</v>
      </c>
      <c r="H35" t="s">
        <v>17</v>
      </c>
    </row>
    <row r="36" spans="1:8" x14ac:dyDescent="0.25">
      <c r="A36">
        <f>MONTH(Table1456[[#This Row],[Date]])</f>
        <v>1</v>
      </c>
      <c r="C36" s="15"/>
      <c r="G36" s="2">
        <f>SUM(G35+Table1456[[#This Row],[Income]]-Table1456[[#This Row],[Debits]])</f>
        <v>474</v>
      </c>
    </row>
    <row r="37" spans="1:8" x14ac:dyDescent="0.25">
      <c r="A37">
        <f>MONTH(Table1456[[#This Row],[Date]])</f>
        <v>1</v>
      </c>
      <c r="G37" s="2">
        <f>SUM(G36+Table1456[[#This Row],[Income]]-Table1456[[#This Row],[Debits]])</f>
        <v>474</v>
      </c>
    </row>
    <row r="38" spans="1:8" x14ac:dyDescent="0.25">
      <c r="A38">
        <f>MONTH(Table1456[[#This Row],[Date]])</f>
        <v>1</v>
      </c>
      <c r="G38" s="2">
        <f>SUM(G37+Table1456[[#This Row],[Income]]-Table1456[[#This Row],[Debits]])</f>
        <v>474</v>
      </c>
    </row>
    <row r="39" spans="1:8" x14ac:dyDescent="0.25">
      <c r="A39">
        <f>MONTH(Table1456[[#This Row],[Date]])</f>
        <v>1</v>
      </c>
      <c r="C39" s="18"/>
      <c r="D39" s="18"/>
      <c r="G39" s="2">
        <f>SUM(G38+Table1456[[#This Row],[Income]]-Table1456[[#This Row],[Debits]])</f>
        <v>474</v>
      </c>
    </row>
    <row r="40" spans="1:8" x14ac:dyDescent="0.25">
      <c r="A40">
        <f>MONTH(Table1456[[#This Row],[Date]])</f>
        <v>1</v>
      </c>
      <c r="C40" s="19"/>
      <c r="D40" s="19"/>
      <c r="G40" s="2">
        <f>SUM(G39+Table1456[[#This Row],[Income]]-Table1456[[#This Row],[Debits]])</f>
        <v>474</v>
      </c>
    </row>
    <row r="41" spans="1:8" x14ac:dyDescent="0.25">
      <c r="A41">
        <f>MONTH(Table1456[[#This Row],[Date]])</f>
        <v>1</v>
      </c>
      <c r="G41" s="2">
        <f>SUM(G40+Table1456[[#This Row],[Income]]-Table1456[[#This Row],[Debits]])</f>
        <v>474</v>
      </c>
    </row>
    <row r="42" spans="1:8" x14ac:dyDescent="0.25">
      <c r="A42">
        <f>MONTH(Table1456[[#This Row],[Date]])</f>
        <v>1</v>
      </c>
      <c r="C42" s="19"/>
      <c r="D42" s="19"/>
      <c r="G42" s="2">
        <f>SUM(G41+Table1456[[#This Row],[Income]]-Table1456[[#This Row],[Debits]])</f>
        <v>474</v>
      </c>
    </row>
    <row r="43" spans="1:8" x14ac:dyDescent="0.25">
      <c r="A43">
        <f>MONTH(Table1456[[#This Row],[Date]])</f>
        <v>1</v>
      </c>
      <c r="G43" s="2">
        <f>SUM(G42+Table1456[[#This Row],[Income]]-Table1456[[#This Row],[Debits]])</f>
        <v>474</v>
      </c>
    </row>
    <row r="44" spans="1:8" x14ac:dyDescent="0.25">
      <c r="A44">
        <f>MONTH(Table1456[[#This Row],[Date]])</f>
        <v>1</v>
      </c>
      <c r="G44" s="2">
        <f>SUM(G43+Table1456[[#This Row],[Income]]-Table1456[[#This Row],[Debits]])</f>
        <v>474</v>
      </c>
    </row>
    <row r="45" spans="1:8" x14ac:dyDescent="0.25">
      <c r="A45">
        <f>MONTH(Table1456[[#This Row],[Date]])</f>
        <v>1</v>
      </c>
      <c r="G45" s="2">
        <f>SUM(G44+Table1456[[#This Row],[Income]]-Table1456[[#This Row],[Debits]])</f>
        <v>474</v>
      </c>
    </row>
    <row r="46" spans="1:8" x14ac:dyDescent="0.25">
      <c r="A46">
        <f>MONTH(Table1456[[#This Row],[Date]])</f>
        <v>1</v>
      </c>
      <c r="G46" s="2">
        <f>SUM(G45+Table1456[[#This Row],[Income]]-Table1456[[#This Row],[Debits]])</f>
        <v>474</v>
      </c>
    </row>
    <row r="47" spans="1:8" x14ac:dyDescent="0.25">
      <c r="A47">
        <f>MONTH(Table1456[[#This Row],[Date]])</f>
        <v>1</v>
      </c>
      <c r="G47" s="2">
        <f>SUM(G46+Table1456[[#This Row],[Income]]-Table1456[[#This Row],[Debits]])</f>
        <v>474</v>
      </c>
    </row>
    <row r="48" spans="1:8" x14ac:dyDescent="0.25">
      <c r="A48">
        <f>MONTH(Table1456[[#This Row],[Date]])</f>
        <v>1</v>
      </c>
      <c r="G48" s="2">
        <f>SUM(G47+Table1456[[#This Row],[Income]]-Table1456[[#This Row],[Debits]])</f>
        <v>474</v>
      </c>
    </row>
    <row r="49" spans="1:7" x14ac:dyDescent="0.25">
      <c r="A49">
        <f>MONTH(Table1456[[#This Row],[Date]])</f>
        <v>1</v>
      </c>
      <c r="G49" s="2">
        <f>SUM(G48+Table1456[[#This Row],[Income]]-Table1456[[#This Row],[Debits]])</f>
        <v>474</v>
      </c>
    </row>
  </sheetData>
  <sheetProtection algorithmName="SHA-512" hashValue="N2mAX2Y80TzikHAPKNo3xO+QgMvtCVVMfY9WEstLxaKW8XQm/wRoSLamMY7X5hFbmr+kBkBiWNTg2DkzvozXqg==" saltValue="FPdHYHkclJEt986DLB38Kw==" spinCount="100000" sheet="1" objects="1" scenarios="1"/>
  <conditionalFormatting sqref="J5">
    <cfRule type="dataBar" priority="5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{C911B1C7-2008-4724-A81C-CF659EDC68AC}</x14:id>
        </ext>
      </extLst>
    </cfRule>
  </conditionalFormatting>
  <conditionalFormatting sqref="J6">
    <cfRule type="dataBar" priority="4">
      <dataBar>
        <cfvo type="num" val="0"/>
        <cfvo type="num" val="800"/>
        <color rgb="FF008AEF"/>
      </dataBar>
      <extLst>
        <ext xmlns:x14="http://schemas.microsoft.com/office/spreadsheetml/2009/9/main" uri="{B025F937-C7B1-47D3-B67F-A62EFF666E3E}">
          <x14:id>{43941345-AA4B-4F90-9782-19900C55A19F}</x14:id>
        </ext>
      </extLst>
    </cfRule>
  </conditionalFormatting>
  <conditionalFormatting sqref="J7">
    <cfRule type="dataBar" priority="3">
      <dataBar>
        <cfvo type="num" val="0"/>
        <cfvo type="num" val="800"/>
        <color rgb="FFFFB628"/>
      </dataBar>
      <extLst>
        <ext xmlns:x14="http://schemas.microsoft.com/office/spreadsheetml/2009/9/main" uri="{B025F937-C7B1-47D3-B67F-A62EFF666E3E}">
          <x14:id>{3C5384A4-B866-4F4C-9219-8F61EDDCAD8A}</x14:id>
        </ext>
      </extLst>
    </cfRule>
  </conditionalFormatting>
  <conditionalFormatting sqref="J8">
    <cfRule type="dataBar" priority="2">
      <dataBar>
        <cfvo type="num" val="0"/>
        <cfvo type="num" val="800"/>
        <color rgb="FFFF555A"/>
      </dataBar>
      <extLst>
        <ext xmlns:x14="http://schemas.microsoft.com/office/spreadsheetml/2009/9/main" uri="{B025F937-C7B1-47D3-B67F-A62EFF666E3E}">
          <x14:id>{0FB1BEBA-BC3A-4A76-B11B-7BB63A0A0010}</x14:id>
        </ext>
      </extLst>
    </cfRule>
  </conditionalFormatting>
  <conditionalFormatting sqref="J9">
    <cfRule type="dataBar" priority="1">
      <dataBar>
        <cfvo type="num" val="0"/>
        <cfvo type="num" val="800"/>
        <color rgb="FF63C384"/>
      </dataBar>
      <extLst>
        <ext xmlns:x14="http://schemas.microsoft.com/office/spreadsheetml/2009/9/main" uri="{B025F937-C7B1-47D3-B67F-A62EFF666E3E}">
          <x14:id>{DAC4CDF6-2F77-444F-A4E7-15AAABE8EEB0}</x14:id>
        </ext>
      </extLst>
    </cfRule>
  </conditionalFormatting>
  <dataValidations count="1">
    <dataValidation type="list" allowBlank="1" showInputMessage="1" showErrorMessage="1" sqref="D1:D1048576" xr:uid="{AC56FDE6-4AEC-40A2-AAB3-EE6FE29BE5EB}">
      <formula1>"Income, Transportation, Savings/Investment, Liabilities, Entertainment/Wants"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1B1C7-2008-4724-A81C-CF659EDC68AC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43941345-AA4B-4F90-9782-19900C55A19F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3C5384A4-B866-4F4C-9219-8F61EDDCAD8A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0FB1BEBA-BC3A-4A76-B11B-7BB63A0A0010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DAC4CDF6-2F77-444F-A4E7-15AAABE8EEB0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622E-7C15-4BD5-B7A8-4A38B83D6850}">
  <sheetPr codeName="Sheet4">
    <tabColor rgb="FFFF0000"/>
  </sheetPr>
  <dimension ref="A1:M49"/>
  <sheetViews>
    <sheetView workbookViewId="0">
      <selection activeCell="K25" sqref="K25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3.28515625" customWidth="1"/>
    <col min="9" max="9" width="23.42578125" customWidth="1"/>
    <col min="10" max="10" width="25.140625" customWidth="1"/>
    <col min="11" max="11" width="30.42578125" customWidth="1"/>
    <col min="12" max="12" width="23.85546875" customWidth="1"/>
    <col min="13" max="13" width="2.85546875" customWidth="1"/>
    <col min="15" max="15" width="10" customWidth="1"/>
  </cols>
  <sheetData>
    <row r="1" spans="1:13" x14ac:dyDescent="0.25">
      <c r="A1" t="s">
        <v>1</v>
      </c>
      <c r="B1" s="1" t="s">
        <v>0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 s="19">
        <f>MONTH(Table1457[[#This Row],[Date]])</f>
        <v>12</v>
      </c>
      <c r="B2" s="31">
        <v>44899</v>
      </c>
      <c r="C2" s="7" t="s">
        <v>76</v>
      </c>
      <c r="D2" s="7" t="s">
        <v>4</v>
      </c>
      <c r="E2" s="37">
        <v>1000</v>
      </c>
      <c r="F2" s="37"/>
      <c r="G2" s="2">
        <v>1474</v>
      </c>
    </row>
    <row r="3" spans="1:13" x14ac:dyDescent="0.25">
      <c r="A3" s="18">
        <f>MONTH(Table1457[[#This Row],[Date]])</f>
        <v>12</v>
      </c>
      <c r="B3" s="1">
        <v>44899</v>
      </c>
      <c r="C3" s="18" t="s">
        <v>83</v>
      </c>
      <c r="D3" s="18" t="s">
        <v>9</v>
      </c>
      <c r="F3" s="2">
        <v>205</v>
      </c>
      <c r="G3" s="2">
        <f>SUM(G2+Table1457[[#This Row],[Income]]-Table1457[[#This Row],[Debits]])</f>
        <v>1269</v>
      </c>
      <c r="H3" s="11"/>
      <c r="I3" s="11"/>
      <c r="J3" s="11"/>
      <c r="K3" s="11"/>
      <c r="L3" s="11"/>
      <c r="M3" s="12"/>
    </row>
    <row r="4" spans="1:13" x14ac:dyDescent="0.25">
      <c r="A4" s="19">
        <f>MONTH(Table1457[[#This Row],[Date]])</f>
        <v>12</v>
      </c>
      <c r="B4" s="1">
        <v>44899</v>
      </c>
      <c r="C4" t="s">
        <v>56</v>
      </c>
      <c r="D4" t="s">
        <v>20</v>
      </c>
      <c r="F4" s="8">
        <v>67</v>
      </c>
      <c r="G4" s="2">
        <f>SUM(G3+Table1457[[#This Row],[Income]]-Table1457[[#This Row],[Debits]])</f>
        <v>1202</v>
      </c>
      <c r="H4" s="11"/>
      <c r="I4">
        <v>12</v>
      </c>
      <c r="J4" t="s">
        <v>33</v>
      </c>
      <c r="K4" t="s">
        <v>42</v>
      </c>
      <c r="L4" t="s">
        <v>37</v>
      </c>
      <c r="M4" s="11"/>
    </row>
    <row r="5" spans="1:13" x14ac:dyDescent="0.25">
      <c r="A5" s="18">
        <f>MONTH(Table1457[[#This Row],[Date]])</f>
        <v>12</v>
      </c>
      <c r="B5" s="1">
        <v>44899</v>
      </c>
      <c r="C5" s="18" t="s">
        <v>93</v>
      </c>
      <c r="D5" s="18" t="s">
        <v>11</v>
      </c>
      <c r="F5" s="2">
        <v>50</v>
      </c>
      <c r="G5" s="2">
        <f>SUM(G4+Table1457[[#This Row],[Income]]-Table1457[[#This Row],[Debits]])</f>
        <v>1152</v>
      </c>
      <c r="H5" s="11"/>
      <c r="I5" t="s">
        <v>4</v>
      </c>
      <c r="J5">
        <f>SUMIFS(Table1457[[#All],[Income]],Table1457[[#All],[Month]],I4,Table1457[[#All],[Category]],I5)</f>
        <v>5400</v>
      </c>
      <c r="K5">
        <v>10000</v>
      </c>
      <c r="L5">
        <v>4000</v>
      </c>
      <c r="M5" s="11"/>
    </row>
    <row r="6" spans="1:13" x14ac:dyDescent="0.25">
      <c r="A6" s="19">
        <f>MONTH(Table1457[[#This Row],[Date]])</f>
        <v>12</v>
      </c>
      <c r="B6" s="1">
        <v>44899</v>
      </c>
      <c r="C6" t="s">
        <v>94</v>
      </c>
      <c r="D6" t="s">
        <v>11</v>
      </c>
      <c r="F6" s="2">
        <v>50</v>
      </c>
      <c r="G6" s="2">
        <f>SUM(G5+Table1457[[#This Row],[Income]]-Table1457[[#This Row],[Debits]])</f>
        <v>1102</v>
      </c>
      <c r="H6" s="11"/>
      <c r="I6" t="s">
        <v>9</v>
      </c>
      <c r="J6">
        <f>SUMIFS(Table1457[[#All],[Debits]],Table1457[[#All],[Month]],I4, Table1457[[#All],[Category]],I6)</f>
        <v>823</v>
      </c>
      <c r="K6">
        <v>800</v>
      </c>
      <c r="M6" s="11"/>
    </row>
    <row r="7" spans="1:13" x14ac:dyDescent="0.25">
      <c r="A7" s="18">
        <f>MONTH(Table1457[[#This Row],[Date]])</f>
        <v>12</v>
      </c>
      <c r="B7" s="1">
        <v>44899</v>
      </c>
      <c r="C7" t="s">
        <v>22</v>
      </c>
      <c r="D7" t="s">
        <v>23</v>
      </c>
      <c r="F7" s="2">
        <v>200</v>
      </c>
      <c r="G7" s="2">
        <f>SUM(G6+Table1457[[#This Row],[Income]]-Table1457[[#This Row],[Debits]])</f>
        <v>902</v>
      </c>
      <c r="H7" s="11"/>
      <c r="I7" t="s">
        <v>20</v>
      </c>
      <c r="J7">
        <f>SUMIFS(Table1457[[#All],[Debits]],Table1457[[#All],[Month]],I4, Table1457[[#All],[Category]],I7)</f>
        <v>536</v>
      </c>
      <c r="K7">
        <v>800</v>
      </c>
      <c r="M7" s="11"/>
    </row>
    <row r="8" spans="1:13" x14ac:dyDescent="0.25">
      <c r="A8" s="19">
        <f>MONTH(Table1457[[#This Row],[Date]])</f>
        <v>12</v>
      </c>
      <c r="B8" s="1">
        <v>44899</v>
      </c>
      <c r="C8" t="s">
        <v>95</v>
      </c>
      <c r="D8" t="s">
        <v>9</v>
      </c>
      <c r="F8" s="2">
        <v>100</v>
      </c>
      <c r="G8" s="2">
        <f>SUM(G7+Table1457[[#This Row],[Income]]-Table1457[[#This Row],[Debits]])</f>
        <v>802</v>
      </c>
      <c r="H8" s="11"/>
      <c r="I8" t="s">
        <v>11</v>
      </c>
      <c r="J8">
        <f>SUMIFS(Table1457[[#All],[Debits]],Table1457[[#All],[Month]],I4, Table1457[[#All],[Category]],I8)</f>
        <v>4046</v>
      </c>
      <c r="K8">
        <v>800</v>
      </c>
      <c r="M8" s="11"/>
    </row>
    <row r="9" spans="1:13" x14ac:dyDescent="0.25">
      <c r="A9" s="18">
        <f>MONTH(Table1457[[#This Row],[Date]])</f>
        <v>12</v>
      </c>
      <c r="B9" s="1">
        <v>44899</v>
      </c>
      <c r="C9" s="18" t="s">
        <v>58</v>
      </c>
      <c r="D9" s="18" t="s">
        <v>11</v>
      </c>
      <c r="F9" s="2">
        <v>50</v>
      </c>
      <c r="G9" s="2">
        <f>SUM(G8+Table1457[[#This Row],[Income]]-Table1457[[#This Row],[Debits]])</f>
        <v>752</v>
      </c>
      <c r="H9" s="11"/>
      <c r="I9" t="s">
        <v>23</v>
      </c>
      <c r="J9">
        <f>SUMIFS(Table1457[[#All],[Debits]],Table1457[[#All],[Month]],I4, Table1457[[#All],[Category]],I9)</f>
        <v>300</v>
      </c>
      <c r="K9">
        <v>800</v>
      </c>
      <c r="M9" s="11"/>
    </row>
    <row r="10" spans="1:13" x14ac:dyDescent="0.25">
      <c r="A10" s="19">
        <f>MONTH(Table1457[[#This Row],[Date]])</f>
        <v>12</v>
      </c>
      <c r="B10" s="1">
        <v>44899</v>
      </c>
      <c r="C10" t="s">
        <v>96</v>
      </c>
      <c r="D10" t="s">
        <v>11</v>
      </c>
      <c r="F10" s="2">
        <v>40</v>
      </c>
      <c r="G10" s="2">
        <f>SUM(G9+Table1457[[#This Row],[Income]]-Table1457[[#This Row],[Debits]])</f>
        <v>712</v>
      </c>
      <c r="H10" s="11"/>
      <c r="I10" s="11"/>
      <c r="J10" s="11"/>
      <c r="K10" s="11"/>
      <c r="L10" s="11"/>
      <c r="M10" s="11"/>
    </row>
    <row r="11" spans="1:13" x14ac:dyDescent="0.25">
      <c r="A11" s="18">
        <f>MONTH(Table1457[[#This Row],[Date]])</f>
        <v>12</v>
      </c>
      <c r="B11" s="1">
        <v>44899</v>
      </c>
      <c r="C11" s="18" t="s">
        <v>97</v>
      </c>
      <c r="D11" s="18" t="s">
        <v>11</v>
      </c>
      <c r="E11" s="2">
        <v>66</v>
      </c>
      <c r="F11" s="2">
        <v>66</v>
      </c>
      <c r="G11" s="2">
        <f>SUM(G10+Table1457[[#This Row],[Income]]-Table1457[[#This Row],[Debits]])</f>
        <v>712</v>
      </c>
    </row>
    <row r="12" spans="1:13" x14ac:dyDescent="0.25">
      <c r="A12" s="19">
        <f>MONTH(Table1457[[#This Row],[Date]])</f>
        <v>12</v>
      </c>
      <c r="B12" s="1">
        <v>44900</v>
      </c>
      <c r="C12" s="19" t="s">
        <v>56</v>
      </c>
      <c r="D12" s="19" t="s">
        <v>20</v>
      </c>
      <c r="F12" s="2">
        <v>67</v>
      </c>
      <c r="G12" s="2">
        <f>SUM(G11+Table1457[[#This Row],[Income]]-Table1457[[#This Row],[Debits]])</f>
        <v>645</v>
      </c>
      <c r="I12" s="17" t="s">
        <v>48</v>
      </c>
    </row>
    <row r="13" spans="1:13" x14ac:dyDescent="0.25">
      <c r="A13">
        <f>MONTH(Table1457[[#This Row],[Date]])</f>
        <v>12</v>
      </c>
      <c r="B13" s="1">
        <v>44900</v>
      </c>
      <c r="C13" t="s">
        <v>83</v>
      </c>
      <c r="D13" t="s">
        <v>9</v>
      </c>
      <c r="F13" s="2">
        <v>76</v>
      </c>
      <c r="G13" s="2">
        <f>SUM(G12+Table1457[[#This Row],[Income]]-Table1457[[#This Row],[Debits]])</f>
        <v>569</v>
      </c>
      <c r="I13" s="2">
        <f>SUM(F2:F42)</f>
        <v>4263</v>
      </c>
    </row>
    <row r="14" spans="1:13" x14ac:dyDescent="0.25">
      <c r="A14" s="19">
        <f>MONTH(Table1457[[#This Row],[Date]])</f>
        <v>12</v>
      </c>
      <c r="B14" s="1">
        <v>44900</v>
      </c>
      <c r="C14" s="19" t="s">
        <v>100</v>
      </c>
      <c r="D14" s="19" t="s">
        <v>11</v>
      </c>
      <c r="F14" s="2">
        <v>65</v>
      </c>
      <c r="G14" s="2">
        <f>SUM(G13+Table1457[[#This Row],[Income]]-Table1457[[#This Row],[Debits]])</f>
        <v>504</v>
      </c>
    </row>
    <row r="15" spans="1:13" x14ac:dyDescent="0.25">
      <c r="A15">
        <f>MONTH(Table1457[[#This Row],[Date]])</f>
        <v>12</v>
      </c>
      <c r="B15" s="31">
        <v>44900</v>
      </c>
      <c r="C15" s="7" t="s">
        <v>101</v>
      </c>
      <c r="D15" s="7" t="s">
        <v>4</v>
      </c>
      <c r="E15" s="2">
        <v>300</v>
      </c>
      <c r="G15" s="2">
        <f>SUM(G14+Table1457[[#This Row],[Income]]-Table1457[[#This Row],[Debits]])</f>
        <v>804</v>
      </c>
    </row>
    <row r="16" spans="1:13" x14ac:dyDescent="0.25">
      <c r="A16" s="19">
        <f>MONTH(Table1457[[#This Row],[Date]])</f>
        <v>12</v>
      </c>
      <c r="B16" s="31">
        <v>44902</v>
      </c>
      <c r="C16" s="7" t="s">
        <v>101</v>
      </c>
      <c r="D16" s="7" t="s">
        <v>4</v>
      </c>
      <c r="E16" s="2">
        <v>350</v>
      </c>
      <c r="G16" s="2">
        <f>SUM(G15+Table1457[[#This Row],[Income]]-Table1457[[#This Row],[Debits]])</f>
        <v>1154</v>
      </c>
      <c r="I16" s="4">
        <v>0.5</v>
      </c>
      <c r="J16" s="5">
        <v>0.2</v>
      </c>
      <c r="K16" s="6">
        <v>0.2</v>
      </c>
    </row>
    <row r="17" spans="1:11" x14ac:dyDescent="0.25">
      <c r="A17">
        <f>MONTH(Table1457[[#This Row],[Date]])</f>
        <v>12</v>
      </c>
      <c r="B17" s="1">
        <v>44902</v>
      </c>
      <c r="C17" s="20" t="s">
        <v>102</v>
      </c>
      <c r="D17" s="18" t="s">
        <v>20</v>
      </c>
      <c r="F17" s="2">
        <v>124</v>
      </c>
      <c r="G17" s="2">
        <f>SUM(G16+Table1457[[#This Row],[Income]]-Table1457[[#This Row],[Debits]])</f>
        <v>1030</v>
      </c>
      <c r="I17" t="s">
        <v>14</v>
      </c>
      <c r="J17" t="s">
        <v>13</v>
      </c>
      <c r="K17" t="s">
        <v>12</v>
      </c>
    </row>
    <row r="18" spans="1:11" x14ac:dyDescent="0.25">
      <c r="A18">
        <f>MONTH(Table1457[[#This Row],[Date]])</f>
        <v>12</v>
      </c>
      <c r="B18" s="1">
        <v>44902</v>
      </c>
      <c r="C18" t="s">
        <v>103</v>
      </c>
      <c r="D18" t="s">
        <v>11</v>
      </c>
      <c r="F18" s="2">
        <v>130</v>
      </c>
      <c r="G18" s="2">
        <f>SUM(G17+Table1457[[#This Row],[Income]]-Table1457[[#This Row],[Debits]])</f>
        <v>900</v>
      </c>
    </row>
    <row r="19" spans="1:11" x14ac:dyDescent="0.25">
      <c r="A19">
        <f>MONTH(Table1457[[#This Row],[Date]])</f>
        <v>12</v>
      </c>
      <c r="B19" s="1">
        <v>44904</v>
      </c>
      <c r="C19" s="18" t="s">
        <v>56</v>
      </c>
      <c r="D19" s="18" t="s">
        <v>20</v>
      </c>
      <c r="F19" s="2">
        <v>48</v>
      </c>
      <c r="G19" s="2">
        <f>SUM(G18+Table1457[[#This Row],[Income]]-Table1457[[#This Row],[Debits]])</f>
        <v>852</v>
      </c>
      <c r="I19" s="3"/>
      <c r="J19" t="s">
        <v>16</v>
      </c>
    </row>
    <row r="20" spans="1:11" x14ac:dyDescent="0.25">
      <c r="A20">
        <f>MONTH(Table1457[[#This Row],[Date]])</f>
        <v>12</v>
      </c>
      <c r="B20" s="1">
        <v>44904</v>
      </c>
      <c r="C20" s="19" t="s">
        <v>104</v>
      </c>
      <c r="D20" s="19" t="s">
        <v>9</v>
      </c>
      <c r="F20" s="2">
        <v>10</v>
      </c>
      <c r="G20" s="2">
        <f>SUM(G19+Table1457[[#This Row],[Income]]-Table1457[[#This Row],[Debits]])</f>
        <v>842</v>
      </c>
      <c r="I20" s="7"/>
      <c r="J20" t="s">
        <v>15</v>
      </c>
    </row>
    <row r="21" spans="1:11" x14ac:dyDescent="0.25">
      <c r="A21">
        <f>MONTH(Table1457[[#This Row],[Date]])</f>
        <v>12</v>
      </c>
      <c r="B21" s="1">
        <v>44904</v>
      </c>
      <c r="C21" t="s">
        <v>30</v>
      </c>
      <c r="D21" t="s">
        <v>11</v>
      </c>
      <c r="F21" s="2">
        <v>75</v>
      </c>
      <c r="G21" s="2">
        <f>SUM(G20+Table1457[[#This Row],[Income]]-Table1457[[#This Row],[Debits]])</f>
        <v>767</v>
      </c>
    </row>
    <row r="22" spans="1:11" x14ac:dyDescent="0.25">
      <c r="A22">
        <f>MONTH(Table1457[[#This Row],[Date]])</f>
        <v>12</v>
      </c>
      <c r="B22" s="1">
        <v>44904</v>
      </c>
      <c r="C22" s="21" t="s">
        <v>21</v>
      </c>
      <c r="D22" t="s">
        <v>11</v>
      </c>
      <c r="F22" s="2">
        <v>60</v>
      </c>
      <c r="G22" s="2">
        <f>SUM(G21+Table1457[[#This Row],[Income]]-Table1457[[#This Row],[Debits]])</f>
        <v>707</v>
      </c>
    </row>
    <row r="23" spans="1:11" x14ac:dyDescent="0.25">
      <c r="A23">
        <f>MONTH(Table1457[[#This Row],[Date]])</f>
        <v>12</v>
      </c>
      <c r="B23" s="1">
        <v>44904</v>
      </c>
      <c r="C23" s="18" t="s">
        <v>105</v>
      </c>
      <c r="D23" s="18" t="s">
        <v>11</v>
      </c>
      <c r="F23" s="2">
        <v>40</v>
      </c>
      <c r="G23" s="2">
        <f>SUM(G22+Table1457[[#This Row],[Income]]-Table1457[[#This Row],[Debits]])</f>
        <v>667</v>
      </c>
    </row>
    <row r="24" spans="1:11" x14ac:dyDescent="0.25">
      <c r="A24">
        <f>MONTH(Table1457[[#This Row],[Date]])</f>
        <v>12</v>
      </c>
      <c r="B24" s="1">
        <v>44905</v>
      </c>
      <c r="C24" t="s">
        <v>106</v>
      </c>
      <c r="D24" t="s">
        <v>11</v>
      </c>
      <c r="F24" s="2">
        <v>500</v>
      </c>
      <c r="G24" s="2">
        <f>SUM(G23+Table1457[[#This Row],[Income]]-Table1457[[#This Row],[Debits]])</f>
        <v>167</v>
      </c>
    </row>
    <row r="25" spans="1:11" x14ac:dyDescent="0.25">
      <c r="A25">
        <f>MONTH(Table1457[[#This Row],[Date]])</f>
        <v>12</v>
      </c>
      <c r="B25" s="1">
        <v>44905</v>
      </c>
      <c r="C25" t="s">
        <v>107</v>
      </c>
      <c r="D25" t="s">
        <v>20</v>
      </c>
      <c r="F25" s="2">
        <v>44</v>
      </c>
      <c r="G25" s="2">
        <f>SUM(G24+Table1457[[#This Row],[Income]]-Table1457[[#This Row],[Debits]])</f>
        <v>123</v>
      </c>
    </row>
    <row r="26" spans="1:11" x14ac:dyDescent="0.25">
      <c r="A26">
        <f>MONTH(Table1457[[#This Row],[Date]])</f>
        <v>12</v>
      </c>
      <c r="B26" s="1">
        <v>44905</v>
      </c>
      <c r="C26" t="s">
        <v>108</v>
      </c>
      <c r="D26" t="s">
        <v>11</v>
      </c>
      <c r="F26" s="2">
        <v>150</v>
      </c>
      <c r="G26" s="2">
        <f>SUM(G25+Table1457[[#This Row],[Income]]-Table1457[[#This Row],[Debits]])</f>
        <v>-27</v>
      </c>
    </row>
    <row r="27" spans="1:11" x14ac:dyDescent="0.25">
      <c r="A27">
        <f>MONTH(Table1457[[#This Row],[Date]])</f>
        <v>12</v>
      </c>
      <c r="B27" s="1">
        <v>44905</v>
      </c>
      <c r="C27" t="s">
        <v>109</v>
      </c>
      <c r="D27" t="s">
        <v>20</v>
      </c>
      <c r="F27" s="2">
        <v>186</v>
      </c>
      <c r="G27" s="2">
        <f>SUM(G26+Table1457[[#This Row],[Income]]-Table1457[[#This Row],[Debits]])</f>
        <v>-213</v>
      </c>
    </row>
    <row r="28" spans="1:11" x14ac:dyDescent="0.25">
      <c r="A28">
        <f>MONTH(Table1457[[#This Row],[Date]])</f>
        <v>12</v>
      </c>
      <c r="B28" s="1">
        <v>44905</v>
      </c>
      <c r="C28" t="s">
        <v>110</v>
      </c>
      <c r="D28" t="s">
        <v>11</v>
      </c>
      <c r="F28" s="2">
        <v>90</v>
      </c>
      <c r="G28" s="2">
        <f>SUM(G27+Table1457[[#This Row],[Income]]-Table1457[[#This Row],[Debits]])</f>
        <v>-303</v>
      </c>
    </row>
    <row r="29" spans="1:11" x14ac:dyDescent="0.25">
      <c r="A29">
        <f>MONTH(Table1457[[#This Row],[Date]])</f>
        <v>12</v>
      </c>
      <c r="B29" s="33">
        <v>44905</v>
      </c>
      <c r="C29" s="16" t="s">
        <v>111</v>
      </c>
      <c r="D29" s="16" t="s">
        <v>11</v>
      </c>
      <c r="E29" s="2">
        <v>300</v>
      </c>
      <c r="G29" s="2">
        <f>SUM(G28+Table1457[[#This Row],[Income]]-Table1457[[#This Row],[Debits]])</f>
        <v>-3</v>
      </c>
    </row>
    <row r="30" spans="1:11" x14ac:dyDescent="0.25">
      <c r="A30">
        <f>MONTH(Table1457[[#This Row],[Date]])</f>
        <v>12</v>
      </c>
      <c r="B30" s="1">
        <v>44905</v>
      </c>
      <c r="C30" t="s">
        <v>112</v>
      </c>
      <c r="D30" t="s">
        <v>9</v>
      </c>
      <c r="F30" s="2">
        <v>150</v>
      </c>
      <c r="G30" s="2">
        <f>SUM(G29+Table1457[[#This Row],[Income]]-Table1457[[#This Row],[Debits]])</f>
        <v>-153</v>
      </c>
    </row>
    <row r="31" spans="1:11" x14ac:dyDescent="0.25">
      <c r="A31">
        <f>MONTH(Table1457[[#This Row],[Date]])</f>
        <v>12</v>
      </c>
      <c r="B31" s="31">
        <v>44911</v>
      </c>
      <c r="C31" s="7" t="s">
        <v>35</v>
      </c>
      <c r="D31" s="7" t="s">
        <v>4</v>
      </c>
      <c r="E31" s="2">
        <v>1000</v>
      </c>
      <c r="G31" s="2">
        <f>SUM(G30+Table1457[[#This Row],[Income]]-Table1457[[#This Row],[Debits]])</f>
        <v>847</v>
      </c>
      <c r="I31" s="22"/>
    </row>
    <row r="32" spans="1:11" x14ac:dyDescent="0.25">
      <c r="A32">
        <f>MONTH(Table1457[[#This Row],[Date]])</f>
        <v>12</v>
      </c>
      <c r="B32" s="33">
        <v>44911</v>
      </c>
      <c r="C32" s="16" t="s">
        <v>95</v>
      </c>
      <c r="D32" s="16" t="s">
        <v>9</v>
      </c>
      <c r="F32" s="2">
        <v>100</v>
      </c>
      <c r="G32" s="2">
        <f>SUM(G31+Table1457[[#This Row],[Income]]-Table1457[[#This Row],[Debits]])</f>
        <v>747</v>
      </c>
    </row>
    <row r="33" spans="1:8" x14ac:dyDescent="0.25">
      <c r="A33">
        <f>MONTH(Table1457[[#This Row],[Date]])</f>
        <v>12</v>
      </c>
      <c r="B33" s="34">
        <v>44911</v>
      </c>
      <c r="C33" s="18" t="s">
        <v>113</v>
      </c>
      <c r="D33" s="18" t="s">
        <v>23</v>
      </c>
      <c r="F33" s="2">
        <v>100</v>
      </c>
      <c r="G33" s="2">
        <f>SUM(G32+Table1457[[#This Row],[Income]]-Table1457[[#This Row],[Debits]])</f>
        <v>647</v>
      </c>
    </row>
    <row r="34" spans="1:8" x14ac:dyDescent="0.25">
      <c r="A34">
        <f>MONTH(Table1457[[#This Row],[Date]])</f>
        <v>12</v>
      </c>
      <c r="B34" s="1">
        <v>44911</v>
      </c>
      <c r="C34" t="s">
        <v>115</v>
      </c>
      <c r="D34" t="s">
        <v>11</v>
      </c>
      <c r="F34" s="2">
        <v>300</v>
      </c>
      <c r="G34" s="2">
        <f>SUM(G33+Table1457[[#This Row],[Income]]-Table1457[[#This Row],[Debits]])</f>
        <v>347</v>
      </c>
    </row>
    <row r="35" spans="1:8" x14ac:dyDescent="0.25">
      <c r="A35">
        <f>MONTH(Table1457[[#This Row],[Date]])</f>
        <v>12</v>
      </c>
      <c r="B35" s="1">
        <v>44912</v>
      </c>
      <c r="C35" t="s">
        <v>117</v>
      </c>
      <c r="D35" s="18" t="s">
        <v>11</v>
      </c>
      <c r="F35" s="2">
        <v>300</v>
      </c>
      <c r="G35" s="2">
        <f>SUM(G34+Table1457[[#This Row],[Income]]-Table1457[[#This Row],[Debits]])</f>
        <v>47</v>
      </c>
      <c r="H35" t="s">
        <v>17</v>
      </c>
    </row>
    <row r="36" spans="1:8" x14ac:dyDescent="0.25">
      <c r="A36">
        <f>MONTH(Table1457[[#This Row],[Date]])</f>
        <v>12</v>
      </c>
      <c r="B36" s="1">
        <v>44913</v>
      </c>
      <c r="C36" s="35" t="s">
        <v>116</v>
      </c>
      <c r="D36" s="36"/>
      <c r="E36" s="37"/>
      <c r="G36" s="2">
        <f>SUM(G35+Table1457[[#This Row],[Income]]-Table1457[[#This Row],[Debits]])</f>
        <v>47</v>
      </c>
    </row>
    <row r="37" spans="1:8" x14ac:dyDescent="0.25">
      <c r="A37">
        <f>MONTH(Table1457[[#This Row],[Date]])</f>
        <v>12</v>
      </c>
      <c r="B37" s="1">
        <v>44914</v>
      </c>
      <c r="C37" t="s">
        <v>117</v>
      </c>
      <c r="D37" t="s">
        <v>11</v>
      </c>
      <c r="F37" s="2">
        <v>200</v>
      </c>
      <c r="G37" s="2">
        <f>SUM(G36+Table1457[[#This Row],[Income]]-Table1457[[#This Row],[Debits]])</f>
        <v>-153</v>
      </c>
    </row>
    <row r="38" spans="1:8" x14ac:dyDescent="0.25">
      <c r="A38">
        <f>MONTH(Table1457[[#This Row],[Date]])</f>
        <v>12</v>
      </c>
      <c r="B38" s="1">
        <v>44914</v>
      </c>
      <c r="C38" t="s">
        <v>115</v>
      </c>
      <c r="D38" t="s">
        <v>11</v>
      </c>
      <c r="F38" s="2">
        <v>200</v>
      </c>
      <c r="G38" s="2">
        <f>SUM(G37+Table1457[[#This Row],[Income]]-Table1457[[#This Row],[Debits]])</f>
        <v>-353</v>
      </c>
    </row>
    <row r="39" spans="1:8" x14ac:dyDescent="0.25">
      <c r="A39">
        <f>MONTH(Table1457[[#This Row],[Date]])</f>
        <v>12</v>
      </c>
      <c r="B39" s="1">
        <v>44916</v>
      </c>
      <c r="C39" s="18" t="s">
        <v>118</v>
      </c>
      <c r="D39" s="18" t="s">
        <v>11</v>
      </c>
      <c r="F39" s="2">
        <v>20</v>
      </c>
      <c r="G39" s="2">
        <f>SUM(G38+Table1457[[#This Row],[Income]]-Table1457[[#This Row],[Debits]])</f>
        <v>-373</v>
      </c>
    </row>
    <row r="40" spans="1:8" x14ac:dyDescent="0.25">
      <c r="A40">
        <f>MONTH(Table1457[[#This Row],[Date]])</f>
        <v>12</v>
      </c>
      <c r="B40" s="31">
        <v>44918</v>
      </c>
      <c r="C40" s="7" t="s">
        <v>35</v>
      </c>
      <c r="D40" s="7" t="s">
        <v>4</v>
      </c>
      <c r="E40" s="2">
        <v>1000</v>
      </c>
      <c r="G40" s="2">
        <f>SUM(G39+Table1457[[#This Row],[Income]]-Table1457[[#This Row],[Debits]])</f>
        <v>627</v>
      </c>
    </row>
    <row r="41" spans="1:8" x14ac:dyDescent="0.25">
      <c r="A41">
        <f>MONTH(Table1457[[#This Row],[Date]])</f>
        <v>12</v>
      </c>
      <c r="B41" s="1">
        <v>44917</v>
      </c>
      <c r="C41" t="s">
        <v>119</v>
      </c>
      <c r="D41" t="s">
        <v>11</v>
      </c>
      <c r="F41" s="2">
        <v>400</v>
      </c>
      <c r="G41" s="2">
        <f>SUM(G40+Table1457[[#This Row],[Income]]-Table1457[[#This Row],[Debits]])</f>
        <v>227</v>
      </c>
    </row>
    <row r="42" spans="1:8" x14ac:dyDescent="0.25">
      <c r="A42">
        <f>MONTH(Table1457[[#This Row],[Date]])</f>
        <v>12</v>
      </c>
      <c r="B42" s="1">
        <v>44919</v>
      </c>
      <c r="C42" s="19" t="s">
        <v>4</v>
      </c>
      <c r="D42" s="19" t="s">
        <v>4</v>
      </c>
      <c r="E42" s="2">
        <v>750</v>
      </c>
      <c r="G42" s="2">
        <f>SUM(G41+Table1457[[#This Row],[Income]]-Table1457[[#This Row],[Debits]])</f>
        <v>977</v>
      </c>
    </row>
    <row r="43" spans="1:8" x14ac:dyDescent="0.25">
      <c r="A43">
        <f>MONTH(Table1457[[#This Row],[Date]])</f>
        <v>12</v>
      </c>
      <c r="B43" s="1">
        <v>44919</v>
      </c>
      <c r="C43" t="s">
        <v>120</v>
      </c>
      <c r="D43" t="s">
        <v>11</v>
      </c>
      <c r="F43" s="2">
        <v>50</v>
      </c>
      <c r="G43" s="2">
        <f>SUM(G42+Table1457[[#This Row],[Income]]-Table1457[[#This Row],[Debits]])</f>
        <v>927</v>
      </c>
    </row>
    <row r="44" spans="1:8" x14ac:dyDescent="0.25">
      <c r="A44">
        <f>MONTH(Table1457[[#This Row],[Date]])</f>
        <v>12</v>
      </c>
      <c r="B44" s="1">
        <v>44919</v>
      </c>
      <c r="C44" t="s">
        <v>58</v>
      </c>
      <c r="D44" t="s">
        <v>11</v>
      </c>
      <c r="F44" s="2">
        <v>100</v>
      </c>
      <c r="G44" s="2">
        <f>SUM(G43+Table1457[[#This Row],[Income]]-Table1457[[#This Row],[Debits]])</f>
        <v>827</v>
      </c>
    </row>
    <row r="45" spans="1:8" x14ac:dyDescent="0.25">
      <c r="A45">
        <f>MONTH(Table1457[[#This Row],[Date]])</f>
        <v>12</v>
      </c>
      <c r="B45" s="1">
        <v>44919</v>
      </c>
      <c r="C45" t="s">
        <v>121</v>
      </c>
      <c r="D45" t="s">
        <v>9</v>
      </c>
      <c r="F45" s="2">
        <v>182</v>
      </c>
      <c r="G45" s="2">
        <f>SUM(G44+Table1457[[#This Row],[Income]]-Table1457[[#This Row],[Debits]])</f>
        <v>645</v>
      </c>
    </row>
    <row r="46" spans="1:8" x14ac:dyDescent="0.25">
      <c r="A46">
        <f>MONTH(Table1457[[#This Row],[Date]])</f>
        <v>12</v>
      </c>
      <c r="B46" s="1">
        <v>44925</v>
      </c>
      <c r="C46" t="s">
        <v>122</v>
      </c>
      <c r="D46" t="s">
        <v>11</v>
      </c>
      <c r="E46" s="2">
        <v>500</v>
      </c>
      <c r="F46" s="2">
        <v>1110</v>
      </c>
      <c r="G46" s="2">
        <f>SUM(G45+Table1457[[#This Row],[Income]]-Table1457[[#This Row],[Debits]])</f>
        <v>35</v>
      </c>
    </row>
    <row r="47" spans="1:8" x14ac:dyDescent="0.25">
      <c r="A47">
        <f>MONTH(Table1457[[#This Row],[Date]])</f>
        <v>12</v>
      </c>
      <c r="B47" s="31">
        <v>44925</v>
      </c>
      <c r="C47" s="7" t="s">
        <v>4</v>
      </c>
      <c r="D47" s="7" t="s">
        <v>4</v>
      </c>
      <c r="E47" s="2">
        <v>1000</v>
      </c>
      <c r="G47" s="2">
        <f>SUM(G46+Table1457[[#This Row],[Income]]-Table1457[[#This Row],[Debits]])</f>
        <v>1035</v>
      </c>
    </row>
    <row r="48" spans="1:8" x14ac:dyDescent="0.25">
      <c r="A48">
        <f>MONTH(Table1457[[#This Row],[Date]])</f>
        <v>1</v>
      </c>
      <c r="G48" s="2">
        <f>SUM(G47+Table1457[[#This Row],[Income]]-Table1457[[#This Row],[Debits]])</f>
        <v>1035</v>
      </c>
    </row>
    <row r="49" spans="1:7" x14ac:dyDescent="0.25">
      <c r="A49">
        <f>MONTH(Table1457[[#This Row],[Date]])</f>
        <v>1</v>
      </c>
      <c r="G49" s="2">
        <f>SUM(G48+Table1457[[#This Row],[Income]]-Table1457[[#This Row],[Debits]])</f>
        <v>1035</v>
      </c>
    </row>
  </sheetData>
  <conditionalFormatting sqref="J5">
    <cfRule type="dataBar" priority="5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{E33B1645-41D9-45A5-82CC-AAD8C85DAF51}</x14:id>
        </ext>
      </extLst>
    </cfRule>
  </conditionalFormatting>
  <conditionalFormatting sqref="J6">
    <cfRule type="dataBar" priority="4">
      <dataBar>
        <cfvo type="num" val="0"/>
        <cfvo type="num" val="800"/>
        <color rgb="FF008AEF"/>
      </dataBar>
      <extLst>
        <ext xmlns:x14="http://schemas.microsoft.com/office/spreadsheetml/2009/9/main" uri="{B025F937-C7B1-47D3-B67F-A62EFF666E3E}">
          <x14:id>{74DB314A-0255-4770-86CF-1B36988DC292}</x14:id>
        </ext>
      </extLst>
    </cfRule>
  </conditionalFormatting>
  <conditionalFormatting sqref="J7">
    <cfRule type="dataBar" priority="3">
      <dataBar>
        <cfvo type="num" val="0"/>
        <cfvo type="num" val="800"/>
        <color rgb="FFFFB628"/>
      </dataBar>
      <extLst>
        <ext xmlns:x14="http://schemas.microsoft.com/office/spreadsheetml/2009/9/main" uri="{B025F937-C7B1-47D3-B67F-A62EFF666E3E}">
          <x14:id>{3553CC83-3F1E-4BFD-ABF5-852EC095BE48}</x14:id>
        </ext>
      </extLst>
    </cfRule>
  </conditionalFormatting>
  <conditionalFormatting sqref="J8">
    <cfRule type="dataBar" priority="2">
      <dataBar>
        <cfvo type="num" val="0"/>
        <cfvo type="num" val="800"/>
        <color rgb="FFFF555A"/>
      </dataBar>
      <extLst>
        <ext xmlns:x14="http://schemas.microsoft.com/office/spreadsheetml/2009/9/main" uri="{B025F937-C7B1-47D3-B67F-A62EFF666E3E}">
          <x14:id>{AAE03221-D54C-4C14-89C8-39590B7D0ACB}</x14:id>
        </ext>
      </extLst>
    </cfRule>
  </conditionalFormatting>
  <conditionalFormatting sqref="J9">
    <cfRule type="dataBar" priority="1">
      <dataBar>
        <cfvo type="num" val="0"/>
        <cfvo type="num" val="800"/>
        <color rgb="FF63C384"/>
      </dataBar>
      <extLst>
        <ext xmlns:x14="http://schemas.microsoft.com/office/spreadsheetml/2009/9/main" uri="{B025F937-C7B1-47D3-B67F-A62EFF666E3E}">
          <x14:id>{EA649C62-6E0A-4D0D-8C3A-910921F8D92D}</x14:id>
        </ext>
      </extLst>
    </cfRule>
  </conditionalFormatting>
  <dataValidations count="1">
    <dataValidation type="list" allowBlank="1" showInputMessage="1" showErrorMessage="1" sqref="D1:D1048576" xr:uid="{51AFFFF8-455A-4617-9D21-95A8325E882A}">
      <formula1>"Income, Transportation, Savings/Investment, Liabilities, Entertainment/Wants"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3B1645-41D9-45A5-82CC-AAD8C85DAF51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74DB314A-0255-4770-86CF-1B36988DC292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3553CC83-3F1E-4BFD-ABF5-852EC095BE48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AAE03221-D54C-4C14-89C8-39590B7D0ACB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EA649C62-6E0A-4D0D-8C3A-910921F8D92D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32ED-FBB3-46FF-972C-E2D2D75D39B2}">
  <sheetPr codeName="Sheet5"/>
  <dimension ref="A1:M34"/>
  <sheetViews>
    <sheetView workbookViewId="0">
      <selection activeCell="E17" sqref="E1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10" max="10" width="13.28515625" customWidth="1"/>
    <col min="11" max="11" width="26.5703125" customWidth="1"/>
    <col min="12" max="12" width="23.85546875" customWidth="1"/>
    <col min="13" max="13" width="20.42578125" customWidth="1"/>
    <col min="15" max="15" width="10" customWidth="1"/>
  </cols>
  <sheetData>
    <row r="1" spans="1:13" x14ac:dyDescent="0.25">
      <c r="A1" t="s">
        <v>1</v>
      </c>
      <c r="B1" s="1" t="s">
        <v>0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f>MONTH(Table13[[#This Row],[Date]])</f>
        <v>11</v>
      </c>
      <c r="B2" s="1">
        <v>44881</v>
      </c>
      <c r="C2" t="s">
        <v>50</v>
      </c>
      <c r="D2" t="s">
        <v>4</v>
      </c>
      <c r="G2" s="2">
        <v>2700</v>
      </c>
    </row>
    <row r="3" spans="1:13" x14ac:dyDescent="0.25">
      <c r="A3">
        <f>MONTH(Table13[[#This Row],[Date]])</f>
        <v>11</v>
      </c>
      <c r="B3" s="1">
        <v>44890</v>
      </c>
      <c r="C3" t="s">
        <v>88</v>
      </c>
      <c r="F3" s="2">
        <v>230</v>
      </c>
      <c r="G3" s="2">
        <f>SUM(G2+Table13[[#This Row],[Income]]-Table13[[#This Row],[Debits]])</f>
        <v>2470</v>
      </c>
    </row>
    <row r="4" spans="1:13" x14ac:dyDescent="0.25">
      <c r="A4">
        <f>MONTH(Table13[[#This Row],[Date]])</f>
        <v>11</v>
      </c>
      <c r="B4" s="1">
        <v>44894</v>
      </c>
      <c r="C4" t="s">
        <v>92</v>
      </c>
      <c r="F4" s="23">
        <v>800</v>
      </c>
      <c r="G4" s="2">
        <f>SUM(G3+Table13[[#This Row],[Income]]-Table13[[#This Row],[Debits]])</f>
        <v>1670</v>
      </c>
      <c r="K4" s="4">
        <v>0.6</v>
      </c>
      <c r="L4" s="5">
        <v>0.2</v>
      </c>
      <c r="M4" s="6">
        <v>0.2</v>
      </c>
    </row>
    <row r="5" spans="1:13" x14ac:dyDescent="0.25">
      <c r="A5">
        <f>MONTH(Table13[[#This Row],[Date]])</f>
        <v>12</v>
      </c>
      <c r="B5" s="1">
        <v>44911</v>
      </c>
      <c r="C5" t="s">
        <v>114</v>
      </c>
      <c r="E5" s="2">
        <v>1000</v>
      </c>
      <c r="G5" s="2">
        <f>SUM(G4+Table13[[#This Row],[Income]]-Table13[[#This Row],[Debits]])</f>
        <v>2670</v>
      </c>
      <c r="K5" t="s">
        <v>14</v>
      </c>
      <c r="L5" t="s">
        <v>13</v>
      </c>
      <c r="M5" t="s">
        <v>12</v>
      </c>
    </row>
    <row r="6" spans="1:13" x14ac:dyDescent="0.25">
      <c r="A6">
        <f>MONTH(Table13[[#This Row],[Date]])</f>
        <v>1</v>
      </c>
      <c r="B6" s="1">
        <v>44931</v>
      </c>
      <c r="C6" t="s">
        <v>130</v>
      </c>
      <c r="F6" s="2">
        <v>600</v>
      </c>
      <c r="G6" s="2">
        <f>SUM(G5+Table13[[#This Row],[Income]]-Table13[[#This Row],[Debits]])</f>
        <v>2070</v>
      </c>
      <c r="I6" s="3"/>
      <c r="J6" t="s">
        <v>16</v>
      </c>
    </row>
    <row r="7" spans="1:13" x14ac:dyDescent="0.25">
      <c r="A7">
        <f>MONTH(Table13[[#This Row],[Date]])</f>
        <v>1</v>
      </c>
      <c r="B7" s="1">
        <v>44937</v>
      </c>
      <c r="C7" t="s">
        <v>140</v>
      </c>
      <c r="E7" s="2">
        <v>600</v>
      </c>
      <c r="G7" s="2">
        <f>SUM(G6+Table13[[#This Row],[Income]]-Table13[[#This Row],[Debits]])</f>
        <v>2670</v>
      </c>
      <c r="I7" s="7"/>
      <c r="J7" t="s">
        <v>15</v>
      </c>
    </row>
    <row r="8" spans="1:13" x14ac:dyDescent="0.25">
      <c r="A8">
        <f>MONTH(Table13[[#This Row],[Date]])</f>
        <v>1</v>
      </c>
      <c r="B8" s="1">
        <v>44937</v>
      </c>
      <c r="C8" t="s">
        <v>141</v>
      </c>
      <c r="F8" s="2">
        <v>200</v>
      </c>
      <c r="G8" s="2">
        <f>SUM(G7+Table13[[#This Row],[Income]]-Table13[[#This Row],[Debits]])</f>
        <v>2470</v>
      </c>
    </row>
    <row r="9" spans="1:13" x14ac:dyDescent="0.25">
      <c r="A9">
        <f>MONTH(Table13[[#This Row],[Date]])</f>
        <v>1</v>
      </c>
      <c r="B9" s="1">
        <v>44937</v>
      </c>
      <c r="C9" t="s">
        <v>142</v>
      </c>
      <c r="F9" s="2">
        <v>1100</v>
      </c>
      <c r="G9" s="2">
        <f>SUM(G8+Table13[[#This Row],[Income]]-Table13[[#This Row],[Debits]])</f>
        <v>1370</v>
      </c>
    </row>
    <row r="10" spans="1:13" x14ac:dyDescent="0.25">
      <c r="A10">
        <f>MONTH(Table13[[#This Row],[Date]])</f>
        <v>1</v>
      </c>
      <c r="B10" s="1">
        <v>44941</v>
      </c>
      <c r="C10" t="s">
        <v>140</v>
      </c>
      <c r="E10" s="2">
        <v>600</v>
      </c>
      <c r="G10" s="2">
        <f>SUM(G9+Table13[[#This Row],[Income]]-Table13[[#This Row],[Debits]])</f>
        <v>1970</v>
      </c>
    </row>
    <row r="11" spans="1:13" x14ac:dyDescent="0.25">
      <c r="A11">
        <f>MONTH(Table13[[#This Row],[Date]])</f>
        <v>1</v>
      </c>
      <c r="B11" s="1">
        <v>44941</v>
      </c>
      <c r="C11" t="s">
        <v>141</v>
      </c>
      <c r="F11" s="2">
        <v>200</v>
      </c>
      <c r="G11" s="2">
        <f>SUM(G10+Table13[[#This Row],[Income]]-Table13[[#This Row],[Debits]])</f>
        <v>1770</v>
      </c>
    </row>
    <row r="12" spans="1:13" x14ac:dyDescent="0.25">
      <c r="A12">
        <f>MONTH(Table13[[#This Row],[Date]])</f>
        <v>1</v>
      </c>
      <c r="B12" s="1">
        <v>44945</v>
      </c>
      <c r="C12" t="s">
        <v>141</v>
      </c>
      <c r="F12" s="2">
        <v>500</v>
      </c>
      <c r="G12" s="2">
        <f>SUM(G11+Table13[[#This Row],[Income]]-Table13[[#This Row],[Debits]])</f>
        <v>1270</v>
      </c>
    </row>
    <row r="13" spans="1:13" x14ac:dyDescent="0.25">
      <c r="A13">
        <f>MONTH(Table13[[#This Row],[Date]])</f>
        <v>1</v>
      </c>
      <c r="B13" s="1">
        <v>44946</v>
      </c>
      <c r="C13" t="s">
        <v>140</v>
      </c>
      <c r="E13" s="2">
        <v>200</v>
      </c>
      <c r="G13" s="2">
        <f>SUM(G12+Table13[[#This Row],[Income]]-Table13[[#This Row],[Debits]])</f>
        <v>1470</v>
      </c>
    </row>
    <row r="14" spans="1:13" x14ac:dyDescent="0.25">
      <c r="A14">
        <f>MONTH(Table13[[#This Row],[Date]])</f>
        <v>1</v>
      </c>
      <c r="B14" s="1">
        <v>44946</v>
      </c>
      <c r="C14" t="s">
        <v>151</v>
      </c>
      <c r="F14" s="2">
        <v>365</v>
      </c>
      <c r="G14" s="2">
        <f>SUM(G13+Table13[[#This Row],[Income]]-Table13[[#This Row],[Debits]])</f>
        <v>1105</v>
      </c>
    </row>
    <row r="15" spans="1:13" x14ac:dyDescent="0.25">
      <c r="A15">
        <f>MONTH(Table13[[#This Row],[Date]])</f>
        <v>1</v>
      </c>
      <c r="G15" s="2">
        <f>SUM(G14+Table13[[#This Row],[Income]]-Table13[[#This Row],[Debits]])</f>
        <v>1105</v>
      </c>
    </row>
    <row r="16" spans="1:13" x14ac:dyDescent="0.25">
      <c r="A16">
        <f>MONTH(Table13[[#This Row],[Date]])</f>
        <v>1</v>
      </c>
      <c r="G16" s="2">
        <f>SUM(G15+Table13[[#This Row],[Income]]-Table13[[#This Row],[Debits]])</f>
        <v>1105</v>
      </c>
    </row>
    <row r="17" spans="1:7" x14ac:dyDescent="0.25">
      <c r="A17">
        <f>MONTH(Table13[[#This Row],[Date]])</f>
        <v>1</v>
      </c>
      <c r="G17" s="2">
        <f>SUM(G16+Table13[[#This Row],[Income]]-Table13[[#This Row],[Debits]])</f>
        <v>1105</v>
      </c>
    </row>
    <row r="18" spans="1:7" x14ac:dyDescent="0.25">
      <c r="A18">
        <f>MONTH(Table13[[#This Row],[Date]])</f>
        <v>1</v>
      </c>
      <c r="G18" s="2">
        <f>SUM(G17+Table13[[#This Row],[Income]]-Table13[[#This Row],[Debits]])</f>
        <v>1105</v>
      </c>
    </row>
    <row r="19" spans="1:7" x14ac:dyDescent="0.25">
      <c r="A19">
        <f>MONTH(Table13[[#This Row],[Date]])</f>
        <v>1</v>
      </c>
      <c r="G19" s="2">
        <f>SUM(G18+Table13[[#This Row],[Income]]-Table13[[#This Row],[Debits]])</f>
        <v>1105</v>
      </c>
    </row>
    <row r="20" spans="1:7" x14ac:dyDescent="0.25">
      <c r="A20">
        <f>MONTH(Table13[[#This Row],[Date]])</f>
        <v>1</v>
      </c>
      <c r="G20" s="2">
        <f>SUM(G19+Table13[[#This Row],[Income]]-Table13[[#This Row],[Debits]])</f>
        <v>1105</v>
      </c>
    </row>
    <row r="21" spans="1:7" x14ac:dyDescent="0.25">
      <c r="A21">
        <f>MONTH(Table13[[#This Row],[Date]])</f>
        <v>1</v>
      </c>
      <c r="G21" s="2">
        <f>SUM(G20+Table13[[#This Row],[Income]]-Table13[[#This Row],[Debits]])</f>
        <v>1105</v>
      </c>
    </row>
    <row r="22" spans="1:7" x14ac:dyDescent="0.25">
      <c r="A22">
        <f>MONTH(Table13[[#This Row],[Date]])</f>
        <v>1</v>
      </c>
      <c r="G22" s="2">
        <f>SUM(G21+Table13[[#This Row],[Income]]-Table13[[#This Row],[Debits]])</f>
        <v>1105</v>
      </c>
    </row>
    <row r="23" spans="1:7" x14ac:dyDescent="0.25">
      <c r="A23">
        <f>MONTH(Table13[[#This Row],[Date]])</f>
        <v>1</v>
      </c>
      <c r="G23" s="2">
        <f>SUM(G22+Table13[[#This Row],[Income]]-Table13[[#This Row],[Debits]])</f>
        <v>1105</v>
      </c>
    </row>
    <row r="24" spans="1:7" x14ac:dyDescent="0.25">
      <c r="A24">
        <f>MONTH(Table13[[#This Row],[Date]])</f>
        <v>1</v>
      </c>
      <c r="G24" s="2">
        <f>SUM(G23+Table13[[#This Row],[Income]]-Table13[[#This Row],[Debits]])</f>
        <v>1105</v>
      </c>
    </row>
    <row r="25" spans="1:7" x14ac:dyDescent="0.25">
      <c r="A25">
        <f>MONTH(Table13[[#This Row],[Date]])</f>
        <v>1</v>
      </c>
      <c r="G25" s="2">
        <f>SUM(G24+Table13[[#This Row],[Income]]-Table13[[#This Row],[Debits]])</f>
        <v>1105</v>
      </c>
    </row>
    <row r="26" spans="1:7" x14ac:dyDescent="0.25">
      <c r="A26">
        <f>MONTH(Table13[[#This Row],[Date]])</f>
        <v>1</v>
      </c>
      <c r="G26" s="2">
        <f>SUM(G25+Table13[[#This Row],[Income]]-Table13[[#This Row],[Debits]])</f>
        <v>1105</v>
      </c>
    </row>
    <row r="27" spans="1:7" x14ac:dyDescent="0.25">
      <c r="A27">
        <f>MONTH(Table13[[#This Row],[Date]])</f>
        <v>1</v>
      </c>
      <c r="E27" s="2" t="s">
        <v>17</v>
      </c>
      <c r="G27" s="2" t="e">
        <f>SUM(G26+Table13[[#This Row],[Income]]-Table13[[#This Row],[Debits]])</f>
        <v>#VALUE!</v>
      </c>
    </row>
    <row r="28" spans="1:7" x14ac:dyDescent="0.25">
      <c r="A28">
        <f>MONTH(Table13[[#This Row],[Date]])</f>
        <v>1</v>
      </c>
      <c r="G28" s="2" t="e">
        <f>SUM(G27+Table13[[#This Row],[Income]]-Table13[[#This Row],[Debits]])</f>
        <v>#VALUE!</v>
      </c>
    </row>
    <row r="29" spans="1:7" x14ac:dyDescent="0.25">
      <c r="A29">
        <f>MONTH(Table13[[#This Row],[Date]])</f>
        <v>1</v>
      </c>
      <c r="G29" s="2" t="e">
        <f>SUM(G28+Table13[[#This Row],[Income]]-Table13[[#This Row],[Debits]])</f>
        <v>#VALUE!</v>
      </c>
    </row>
    <row r="30" spans="1:7" x14ac:dyDescent="0.25">
      <c r="A30">
        <f>MONTH(Table13[[#This Row],[Date]])</f>
        <v>1</v>
      </c>
      <c r="G30" s="2" t="e">
        <f>SUM(G29+Table13[[#This Row],[Income]]-Table13[[#This Row],[Debits]])</f>
        <v>#VALUE!</v>
      </c>
    </row>
    <row r="31" spans="1:7" x14ac:dyDescent="0.25">
      <c r="A31">
        <f>MONTH(Table13[[#This Row],[Date]])</f>
        <v>1</v>
      </c>
      <c r="G31" s="2" t="e">
        <f>SUM(G30+Table13[[#This Row],[Income]]-Table13[[#This Row],[Debits]])</f>
        <v>#VALUE!</v>
      </c>
    </row>
    <row r="32" spans="1:7" x14ac:dyDescent="0.25">
      <c r="A32">
        <f>MONTH(Table13[[#This Row],[Date]])</f>
        <v>1</v>
      </c>
      <c r="G32" s="2" t="e">
        <f>SUM(G31+Table13[[#This Row],[Income]]-Table13[[#This Row],[Debits]])</f>
        <v>#VALUE!</v>
      </c>
    </row>
    <row r="33" spans="1:7" x14ac:dyDescent="0.25">
      <c r="A33">
        <f>MONTH(Table13[[#This Row],[Date]])</f>
        <v>1</v>
      </c>
      <c r="G33" s="2" t="e">
        <f>SUM(G32+Table13[[#This Row],[Income]]-Table13[[#This Row],[Debits]])</f>
        <v>#VALUE!</v>
      </c>
    </row>
    <row r="34" spans="1:7" x14ac:dyDescent="0.25">
      <c r="A34">
        <f>MONTH(Table13[[#This Row],[Date]])</f>
        <v>1</v>
      </c>
      <c r="G34" s="2" t="e">
        <f>SUM(G33+Table13[[#This Row],[Income]]-Table13[[#This Row],[Debits]])</f>
        <v>#VALUE!</v>
      </c>
    </row>
  </sheetData>
  <dataValidations count="1">
    <dataValidation type="list" allowBlank="1" showInputMessage="1" showErrorMessage="1" sqref="D1:D1048576" xr:uid="{52F9D3C8-8FB5-4B79-9CF7-2E9A6B3804AD}">
      <formula1>"Income, Transportation, Savings/Investment, Liabilities, Entertainment/Wants"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EEF9-F680-458C-B82D-5EA54C00E434}">
  <sheetPr codeName="Sheet6"/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E298-0700-470B-9B73-5E426B1C6DDC}">
  <sheetPr codeName="Sheet8"/>
  <dimension ref="A1:M49"/>
  <sheetViews>
    <sheetView workbookViewId="0">
      <selection activeCell="E27" sqref="E2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3.28515625" customWidth="1"/>
    <col min="9" max="9" width="23.42578125" customWidth="1"/>
    <col min="10" max="10" width="25.140625" customWidth="1"/>
    <col min="11" max="11" width="30.42578125" customWidth="1"/>
    <col min="12" max="12" width="23.85546875" customWidth="1"/>
    <col min="13" max="13" width="2.85546875" customWidth="1"/>
    <col min="15" max="15" width="10" customWidth="1"/>
  </cols>
  <sheetData>
    <row r="1" spans="1:13" x14ac:dyDescent="0.25">
      <c r="A1" t="s">
        <v>1</v>
      </c>
      <c r="B1" s="1" t="s">
        <v>0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 s="19">
        <f>MONTH(Table145[[#This Row],[Date]])</f>
        <v>1</v>
      </c>
      <c r="G2" s="2">
        <v>1000</v>
      </c>
    </row>
    <row r="3" spans="1:13" x14ac:dyDescent="0.25">
      <c r="A3" s="18">
        <f>MONTH(Table145[[#This Row],[Date]])</f>
        <v>1</v>
      </c>
      <c r="C3" s="18"/>
      <c r="D3" s="18"/>
      <c r="G3" s="2">
        <f>SUM(G2+Table145[[#This Row],[Income]]-Table145[[#This Row],[Debits]])</f>
        <v>1000</v>
      </c>
      <c r="H3" s="11"/>
      <c r="I3" s="11"/>
      <c r="J3" s="11"/>
      <c r="K3" s="11"/>
      <c r="L3" s="11"/>
      <c r="M3" s="12"/>
    </row>
    <row r="4" spans="1:13" x14ac:dyDescent="0.25">
      <c r="A4" s="19">
        <f>MONTH(Table145[[#This Row],[Date]])</f>
        <v>1</v>
      </c>
      <c r="F4" s="8"/>
      <c r="G4" s="2">
        <f>SUM(G3+Table145[[#This Row],[Income]]-Table145[[#This Row],[Debits]])</f>
        <v>1000</v>
      </c>
      <c r="H4" s="11"/>
      <c r="I4">
        <v>9</v>
      </c>
      <c r="J4" t="s">
        <v>33</v>
      </c>
      <c r="K4" t="s">
        <v>42</v>
      </c>
      <c r="L4" t="s">
        <v>37</v>
      </c>
      <c r="M4" s="11"/>
    </row>
    <row r="5" spans="1:13" x14ac:dyDescent="0.25">
      <c r="A5" s="18">
        <f>MONTH(Table145[[#This Row],[Date]])</f>
        <v>1</v>
      </c>
      <c r="C5" s="18"/>
      <c r="D5" s="18"/>
      <c r="G5" s="2">
        <f>SUM(G4+Table145[[#This Row],[Income]]-Table145[[#This Row],[Debits]])</f>
        <v>1000</v>
      </c>
      <c r="H5" s="11"/>
      <c r="I5" t="s">
        <v>4</v>
      </c>
      <c r="J5">
        <f>SUMIFS(Table145[[#All],[Income]],Table145[[#All],[Month]],I4,Table145[[#All],[Category]],I5)</f>
        <v>0</v>
      </c>
      <c r="K5">
        <v>10000</v>
      </c>
      <c r="L5">
        <v>4000</v>
      </c>
      <c r="M5" s="11"/>
    </row>
    <row r="6" spans="1:13" x14ac:dyDescent="0.25">
      <c r="A6" s="19">
        <f>MONTH(Table145[[#This Row],[Date]])</f>
        <v>1</v>
      </c>
      <c r="G6" s="2">
        <f>SUM(G5+Table145[[#This Row],[Income]]-Table145[[#This Row],[Debits]])</f>
        <v>1000</v>
      </c>
      <c r="H6" s="11"/>
      <c r="I6" t="s">
        <v>9</v>
      </c>
      <c r="J6">
        <f>SUMIFS(Table145[[#All],[Debits]],Table145[[#All],[Month]],I4, Table145[[#All],[Category]],I6)</f>
        <v>0</v>
      </c>
      <c r="K6">
        <v>800</v>
      </c>
      <c r="M6" s="11"/>
    </row>
    <row r="7" spans="1:13" x14ac:dyDescent="0.25">
      <c r="A7" s="18">
        <f>MONTH(Table145[[#This Row],[Date]])</f>
        <v>1</v>
      </c>
      <c r="G7" s="2">
        <f>SUM(G6+Table145[[#This Row],[Income]]-Table145[[#This Row],[Debits]])</f>
        <v>1000</v>
      </c>
      <c r="H7" s="11"/>
      <c r="I7" t="s">
        <v>20</v>
      </c>
      <c r="J7">
        <f>SUMIFS(Table145[[#All],[Debits]],Table145[[#All],[Month]],I4, Table145[[#All],[Category]],I7)</f>
        <v>0</v>
      </c>
      <c r="K7">
        <v>800</v>
      </c>
      <c r="M7" s="11"/>
    </row>
    <row r="8" spans="1:13" x14ac:dyDescent="0.25">
      <c r="A8" s="19">
        <f>MONTH(Table145[[#This Row],[Date]])</f>
        <v>1</v>
      </c>
      <c r="G8" s="2">
        <f>SUM(G7+Table145[[#This Row],[Income]]-Table145[[#This Row],[Debits]])</f>
        <v>1000</v>
      </c>
      <c r="H8" s="11"/>
      <c r="I8" t="s">
        <v>11</v>
      </c>
      <c r="J8">
        <f>SUMIFS(Table145[[#All],[Debits]],Table145[[#All],[Month]],I4, Table145[[#All],[Category]],I8)</f>
        <v>0</v>
      </c>
      <c r="K8">
        <v>800</v>
      </c>
      <c r="M8" s="11"/>
    </row>
    <row r="9" spans="1:13" x14ac:dyDescent="0.25">
      <c r="A9" s="18">
        <f>MONTH(Table145[[#This Row],[Date]])</f>
        <v>1</v>
      </c>
      <c r="C9" s="18"/>
      <c r="D9" s="18"/>
      <c r="G9" s="2">
        <f>SUM(G8+Table145[[#This Row],[Income]]-Table145[[#This Row],[Debits]])</f>
        <v>1000</v>
      </c>
      <c r="H9" s="11"/>
      <c r="I9" t="s">
        <v>23</v>
      </c>
      <c r="J9">
        <f>SUMIFS(Table145[[#All],[Debits]],Table145[[#All],[Month]],I4, Table145[[#All],[Category]],I9)</f>
        <v>0</v>
      </c>
      <c r="K9">
        <v>800</v>
      </c>
      <c r="M9" s="11"/>
    </row>
    <row r="10" spans="1:13" x14ac:dyDescent="0.25">
      <c r="A10" s="19">
        <f>MONTH(Table145[[#This Row],[Date]])</f>
        <v>1</v>
      </c>
      <c r="G10" s="2">
        <f>SUM(G9+Table145[[#This Row],[Income]]-Table145[[#This Row],[Debits]])</f>
        <v>1000</v>
      </c>
      <c r="H10" s="11"/>
      <c r="I10" s="11"/>
      <c r="J10" s="11"/>
      <c r="K10" s="11"/>
      <c r="L10" s="11"/>
      <c r="M10" s="11"/>
    </row>
    <row r="11" spans="1:13" x14ac:dyDescent="0.25">
      <c r="A11" s="18">
        <f>MONTH(Table145[[#This Row],[Date]])</f>
        <v>1</v>
      </c>
      <c r="G11" s="2">
        <f>SUM(G10+Table145[[#This Row],[Income]]-Table145[[#This Row],[Debits]])</f>
        <v>1000</v>
      </c>
    </row>
    <row r="12" spans="1:13" x14ac:dyDescent="0.25">
      <c r="A12" s="19">
        <f>MONTH(Table145[[#This Row],[Date]])</f>
        <v>1</v>
      </c>
      <c r="C12" s="19"/>
      <c r="D12" s="19"/>
      <c r="G12" s="2">
        <f>SUM(G11+Table145[[#This Row],[Income]]-Table145[[#This Row],[Debits]])</f>
        <v>1000</v>
      </c>
      <c r="I12" s="17" t="s">
        <v>48</v>
      </c>
    </row>
    <row r="13" spans="1:13" x14ac:dyDescent="0.25">
      <c r="A13">
        <f>MONTH(Table145[[#This Row],[Date]])</f>
        <v>1</v>
      </c>
      <c r="G13" s="2">
        <f>SUM(G12+Table145[[#This Row],[Income]]-Table145[[#This Row],[Debits]])</f>
        <v>1000</v>
      </c>
      <c r="I13" s="2">
        <f>SUM(F2:F42)</f>
        <v>0</v>
      </c>
    </row>
    <row r="14" spans="1:13" x14ac:dyDescent="0.25">
      <c r="A14" s="19">
        <f>MONTH(Table145[[#This Row],[Date]])</f>
        <v>1</v>
      </c>
      <c r="C14" s="19"/>
      <c r="D14" s="19"/>
      <c r="G14" s="2">
        <f>SUM(G13+Table145[[#This Row],[Income]]-Table145[[#This Row],[Debits]])</f>
        <v>1000</v>
      </c>
    </row>
    <row r="15" spans="1:13" x14ac:dyDescent="0.25">
      <c r="A15">
        <f>MONTH(Table145[[#This Row],[Date]])</f>
        <v>1</v>
      </c>
      <c r="G15" s="2">
        <f>SUM(G14+Table145[[#This Row],[Income]]-Table145[[#This Row],[Debits]])</f>
        <v>1000</v>
      </c>
    </row>
    <row r="16" spans="1:13" x14ac:dyDescent="0.25">
      <c r="A16" s="19">
        <f>MONTH(Table145[[#This Row],[Date]])</f>
        <v>1</v>
      </c>
      <c r="G16" s="2">
        <f>SUM(G15+Table145[[#This Row],[Income]]-Table145[[#This Row],[Debits]])</f>
        <v>1000</v>
      </c>
      <c r="I16" s="4">
        <v>0.5</v>
      </c>
      <c r="J16" s="5">
        <v>0.2</v>
      </c>
      <c r="K16" s="6">
        <v>0.2</v>
      </c>
    </row>
    <row r="17" spans="1:11" x14ac:dyDescent="0.25">
      <c r="A17">
        <f>MONTH(Table145[[#This Row],[Date]])</f>
        <v>1</v>
      </c>
      <c r="C17" s="20"/>
      <c r="D17" s="18"/>
      <c r="G17" s="2">
        <f>SUM(G16+Table145[[#This Row],[Income]]-Table145[[#This Row],[Debits]])</f>
        <v>1000</v>
      </c>
      <c r="I17" t="s">
        <v>14</v>
      </c>
      <c r="J17" t="s">
        <v>13</v>
      </c>
      <c r="K17" t="s">
        <v>12</v>
      </c>
    </row>
    <row r="18" spans="1:11" x14ac:dyDescent="0.25">
      <c r="A18">
        <f>MONTH(Table145[[#This Row],[Date]])</f>
        <v>1</v>
      </c>
      <c r="G18" s="2">
        <f>SUM(G17+Table145[[#This Row],[Income]]-Table145[[#This Row],[Debits]])</f>
        <v>1000</v>
      </c>
    </row>
    <row r="19" spans="1:11" x14ac:dyDescent="0.25">
      <c r="A19">
        <f>MONTH(Table145[[#This Row],[Date]])</f>
        <v>1</v>
      </c>
      <c r="C19" s="18"/>
      <c r="D19" s="18"/>
      <c r="G19" s="2">
        <f>SUM(G18+Table145[[#This Row],[Income]]-Table145[[#This Row],[Debits]])</f>
        <v>1000</v>
      </c>
      <c r="I19" s="3"/>
      <c r="J19" t="s">
        <v>16</v>
      </c>
    </row>
    <row r="20" spans="1:11" x14ac:dyDescent="0.25">
      <c r="A20">
        <f>MONTH(Table145[[#This Row],[Date]])</f>
        <v>1</v>
      </c>
      <c r="C20" s="19"/>
      <c r="D20" s="19"/>
      <c r="G20" s="2">
        <f>SUM(G19+Table145[[#This Row],[Income]]-Table145[[#This Row],[Debits]])</f>
        <v>1000</v>
      </c>
      <c r="I20" s="7"/>
      <c r="J20" t="s">
        <v>15</v>
      </c>
    </row>
    <row r="21" spans="1:11" x14ac:dyDescent="0.25">
      <c r="A21">
        <f>MONTH(Table145[[#This Row],[Date]])</f>
        <v>1</v>
      </c>
      <c r="G21" s="2">
        <f>SUM(G20+Table145[[#This Row],[Income]]-Table145[[#This Row],[Debits]])</f>
        <v>1000</v>
      </c>
    </row>
    <row r="22" spans="1:11" x14ac:dyDescent="0.25">
      <c r="A22">
        <f>MONTH(Table145[[#This Row],[Date]])</f>
        <v>1</v>
      </c>
      <c r="C22" s="21"/>
      <c r="G22" s="2">
        <f>SUM(G21+Table145[[#This Row],[Income]]-Table145[[#This Row],[Debits]])</f>
        <v>1000</v>
      </c>
    </row>
    <row r="23" spans="1:11" x14ac:dyDescent="0.25">
      <c r="A23">
        <f>MONTH(Table145[[#This Row],[Date]])</f>
        <v>1</v>
      </c>
      <c r="C23" s="18"/>
      <c r="D23" s="18"/>
      <c r="G23" s="2">
        <f>SUM(G22+Table145[[#This Row],[Income]]-Table145[[#This Row],[Debits]])</f>
        <v>1000</v>
      </c>
    </row>
    <row r="24" spans="1:11" x14ac:dyDescent="0.25">
      <c r="A24">
        <f>MONTH(Table145[[#This Row],[Date]])</f>
        <v>1</v>
      </c>
      <c r="G24" s="2">
        <f>SUM(G23+Table145[[#This Row],[Income]]-Table145[[#This Row],[Debits]])</f>
        <v>1000</v>
      </c>
    </row>
    <row r="25" spans="1:11" x14ac:dyDescent="0.25">
      <c r="A25">
        <f>MONTH(Table145[[#This Row],[Date]])</f>
        <v>1</v>
      </c>
      <c r="G25" s="2">
        <f>SUM(G24+Table145[[#This Row],[Income]]-Table145[[#This Row],[Debits]])</f>
        <v>1000</v>
      </c>
    </row>
    <row r="26" spans="1:11" x14ac:dyDescent="0.25">
      <c r="A26">
        <f>MONTH(Table145[[#This Row],[Date]])</f>
        <v>1</v>
      </c>
      <c r="G26" s="2">
        <f>SUM(G25+Table145[[#This Row],[Income]]-Table145[[#This Row],[Debits]])</f>
        <v>1000</v>
      </c>
    </row>
    <row r="27" spans="1:11" x14ac:dyDescent="0.25">
      <c r="A27">
        <f>MONTH(Table145[[#This Row],[Date]])</f>
        <v>1</v>
      </c>
      <c r="G27" s="2">
        <f>SUM(G26+Table145[[#This Row],[Income]]-Table145[[#This Row],[Debits]])</f>
        <v>1000</v>
      </c>
    </row>
    <row r="28" spans="1:11" x14ac:dyDescent="0.25">
      <c r="A28">
        <f>MONTH(Table145[[#This Row],[Date]])</f>
        <v>1</v>
      </c>
      <c r="G28" s="2">
        <f>SUM(G27+Table145[[#This Row],[Income]]-Table145[[#This Row],[Debits]])</f>
        <v>1000</v>
      </c>
    </row>
    <row r="29" spans="1:11" x14ac:dyDescent="0.25">
      <c r="A29">
        <f>MONTH(Table145[[#This Row],[Date]])</f>
        <v>1</v>
      </c>
      <c r="C29" s="18"/>
      <c r="D29" s="18"/>
      <c r="G29" s="2">
        <f>SUM(G28+Table145[[#This Row],[Income]]-Table145[[#This Row],[Debits]])</f>
        <v>1000</v>
      </c>
    </row>
    <row r="30" spans="1:11" x14ac:dyDescent="0.25">
      <c r="A30">
        <f>MONTH(Table145[[#This Row],[Date]])</f>
        <v>1</v>
      </c>
      <c r="G30" s="2">
        <f>SUM(G29+Table145[[#This Row],[Income]]-Table145[[#This Row],[Debits]])</f>
        <v>1000</v>
      </c>
    </row>
    <row r="31" spans="1:11" x14ac:dyDescent="0.25">
      <c r="A31">
        <f>MONTH(Table145[[#This Row],[Date]])</f>
        <v>1</v>
      </c>
      <c r="G31" s="2">
        <f>SUM(G30+Table145[[#This Row],[Income]]-Table145[[#This Row],[Debits]])</f>
        <v>1000</v>
      </c>
      <c r="I31" s="22"/>
    </row>
    <row r="32" spans="1:11" x14ac:dyDescent="0.25">
      <c r="A32">
        <f>MONTH(Table145[[#This Row],[Date]])</f>
        <v>1</v>
      </c>
      <c r="C32" s="19"/>
      <c r="D32" s="19"/>
      <c r="G32" s="2">
        <f>SUM(G31+Table145[[#This Row],[Income]]-Table145[[#This Row],[Debits]])</f>
        <v>1000</v>
      </c>
    </row>
    <row r="33" spans="1:8" x14ac:dyDescent="0.25">
      <c r="A33">
        <f>MONTH(Table145[[#This Row],[Date]])</f>
        <v>1</v>
      </c>
      <c r="G33" s="2">
        <f>SUM(G32+Table145[[#This Row],[Income]]-Table145[[#This Row],[Debits]])</f>
        <v>1000</v>
      </c>
    </row>
    <row r="34" spans="1:8" x14ac:dyDescent="0.25">
      <c r="A34">
        <f>MONTH(Table145[[#This Row],[Date]])</f>
        <v>1</v>
      </c>
      <c r="G34" s="2">
        <f>SUM(G33+Table145[[#This Row],[Income]]-Table145[[#This Row],[Debits]])</f>
        <v>1000</v>
      </c>
    </row>
    <row r="35" spans="1:8" x14ac:dyDescent="0.25">
      <c r="A35">
        <f>MONTH(Table145[[#This Row],[Date]])</f>
        <v>1</v>
      </c>
      <c r="C35" s="18"/>
      <c r="D35" s="18"/>
      <c r="G35" s="2">
        <f>SUM(G34+Table145[[#This Row],[Income]]-Table145[[#This Row],[Debits]])</f>
        <v>1000</v>
      </c>
      <c r="H35" t="s">
        <v>17</v>
      </c>
    </row>
    <row r="36" spans="1:8" x14ac:dyDescent="0.25">
      <c r="A36">
        <f>MONTH(Table145[[#This Row],[Date]])</f>
        <v>1</v>
      </c>
      <c r="C36" s="15"/>
      <c r="G36" s="2">
        <f>SUM(G35+Table145[[#This Row],[Income]]-Table145[[#This Row],[Debits]])</f>
        <v>1000</v>
      </c>
    </row>
    <row r="37" spans="1:8" x14ac:dyDescent="0.25">
      <c r="A37">
        <f>MONTH(Table145[[#This Row],[Date]])</f>
        <v>1</v>
      </c>
      <c r="G37" s="2">
        <f>SUM(G36+Table145[[#This Row],[Income]]-Table145[[#This Row],[Debits]])</f>
        <v>1000</v>
      </c>
    </row>
    <row r="38" spans="1:8" x14ac:dyDescent="0.25">
      <c r="A38">
        <f>MONTH(Table145[[#This Row],[Date]])</f>
        <v>1</v>
      </c>
      <c r="G38" s="2">
        <f>SUM(G37+Table145[[#This Row],[Income]]-Table145[[#This Row],[Debits]])</f>
        <v>1000</v>
      </c>
    </row>
    <row r="39" spans="1:8" x14ac:dyDescent="0.25">
      <c r="A39">
        <f>MONTH(Table145[[#This Row],[Date]])</f>
        <v>1</v>
      </c>
      <c r="C39" s="18"/>
      <c r="D39" s="18"/>
      <c r="G39" s="2">
        <f>SUM(G38+Table145[[#This Row],[Income]]-Table145[[#This Row],[Debits]])</f>
        <v>1000</v>
      </c>
    </row>
    <row r="40" spans="1:8" x14ac:dyDescent="0.25">
      <c r="A40">
        <f>MONTH(Table145[[#This Row],[Date]])</f>
        <v>1</v>
      </c>
      <c r="C40" s="19"/>
      <c r="D40" s="19"/>
      <c r="G40" s="2">
        <f>SUM(G39+Table145[[#This Row],[Income]]-Table145[[#This Row],[Debits]])</f>
        <v>1000</v>
      </c>
    </row>
    <row r="41" spans="1:8" x14ac:dyDescent="0.25">
      <c r="A41">
        <f>MONTH(Table145[[#This Row],[Date]])</f>
        <v>1</v>
      </c>
      <c r="G41" s="2">
        <f>SUM(G40+Table145[[#This Row],[Income]]-Table145[[#This Row],[Debits]])</f>
        <v>1000</v>
      </c>
    </row>
    <row r="42" spans="1:8" x14ac:dyDescent="0.25">
      <c r="A42">
        <f>MONTH(Table145[[#This Row],[Date]])</f>
        <v>1</v>
      </c>
      <c r="C42" s="19"/>
      <c r="D42" s="19"/>
      <c r="G42" s="2">
        <f>SUM(G41+Table145[[#This Row],[Income]]-Table145[[#This Row],[Debits]])</f>
        <v>1000</v>
      </c>
    </row>
    <row r="43" spans="1:8" x14ac:dyDescent="0.25">
      <c r="A43">
        <f>MONTH(Table145[[#This Row],[Date]])</f>
        <v>1</v>
      </c>
      <c r="G43" s="2">
        <f>SUM(G42+Table145[[#This Row],[Income]]-Table145[[#This Row],[Debits]])</f>
        <v>1000</v>
      </c>
    </row>
    <row r="44" spans="1:8" x14ac:dyDescent="0.25">
      <c r="A44">
        <f>MONTH(Table145[[#This Row],[Date]])</f>
        <v>1</v>
      </c>
      <c r="G44" s="2">
        <f>SUM(G43+Table145[[#This Row],[Income]]-Table145[[#This Row],[Debits]])</f>
        <v>1000</v>
      </c>
    </row>
    <row r="45" spans="1:8" x14ac:dyDescent="0.25">
      <c r="A45">
        <f>MONTH(Table145[[#This Row],[Date]])</f>
        <v>1</v>
      </c>
      <c r="G45" s="2">
        <f>SUM(G44+Table145[[#This Row],[Income]]-Table145[[#This Row],[Debits]])</f>
        <v>1000</v>
      </c>
    </row>
    <row r="46" spans="1:8" x14ac:dyDescent="0.25">
      <c r="A46">
        <f>MONTH(Table145[[#This Row],[Date]])</f>
        <v>1</v>
      </c>
      <c r="G46" s="2">
        <f>SUM(G45+Table145[[#This Row],[Income]]-Table145[[#This Row],[Debits]])</f>
        <v>1000</v>
      </c>
    </row>
    <row r="47" spans="1:8" x14ac:dyDescent="0.25">
      <c r="A47">
        <f>MONTH(Table145[[#This Row],[Date]])</f>
        <v>1</v>
      </c>
      <c r="G47" s="2">
        <f>SUM(G46+Table145[[#This Row],[Income]]-Table145[[#This Row],[Debits]])</f>
        <v>1000</v>
      </c>
    </row>
    <row r="48" spans="1:8" x14ac:dyDescent="0.25">
      <c r="A48">
        <f>MONTH(Table145[[#This Row],[Date]])</f>
        <v>1</v>
      </c>
      <c r="G48" s="2">
        <f>SUM(G47+Table145[[#This Row],[Income]]-Table145[[#This Row],[Debits]])</f>
        <v>1000</v>
      </c>
    </row>
    <row r="49" spans="1:7" x14ac:dyDescent="0.25">
      <c r="A49">
        <f>MONTH(Table145[[#This Row],[Date]])</f>
        <v>1</v>
      </c>
      <c r="G49" s="2">
        <f>SUM(G48+Table145[[#This Row],[Income]]-Table145[[#This Row],[Debits]])</f>
        <v>1000</v>
      </c>
    </row>
  </sheetData>
  <conditionalFormatting sqref="J5">
    <cfRule type="dataBar" priority="5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{0F7A916E-6532-4210-86FE-0440214DA235}</x14:id>
        </ext>
      </extLst>
    </cfRule>
  </conditionalFormatting>
  <conditionalFormatting sqref="J6">
    <cfRule type="dataBar" priority="4">
      <dataBar>
        <cfvo type="num" val="0"/>
        <cfvo type="num" val="800"/>
        <color rgb="FF008AEF"/>
      </dataBar>
      <extLst>
        <ext xmlns:x14="http://schemas.microsoft.com/office/spreadsheetml/2009/9/main" uri="{B025F937-C7B1-47D3-B67F-A62EFF666E3E}">
          <x14:id>{764BC55A-603D-422A-B2DE-49A985A59212}</x14:id>
        </ext>
      </extLst>
    </cfRule>
  </conditionalFormatting>
  <conditionalFormatting sqref="J7">
    <cfRule type="dataBar" priority="3">
      <dataBar>
        <cfvo type="num" val="0"/>
        <cfvo type="num" val="800"/>
        <color rgb="FFFFB628"/>
      </dataBar>
      <extLst>
        <ext xmlns:x14="http://schemas.microsoft.com/office/spreadsheetml/2009/9/main" uri="{B025F937-C7B1-47D3-B67F-A62EFF666E3E}">
          <x14:id>{E2AE1110-15D7-4D39-842C-CDC96736B989}</x14:id>
        </ext>
      </extLst>
    </cfRule>
  </conditionalFormatting>
  <conditionalFormatting sqref="J8">
    <cfRule type="dataBar" priority="2">
      <dataBar>
        <cfvo type="num" val="0"/>
        <cfvo type="num" val="800"/>
        <color rgb="FFFF555A"/>
      </dataBar>
      <extLst>
        <ext xmlns:x14="http://schemas.microsoft.com/office/spreadsheetml/2009/9/main" uri="{B025F937-C7B1-47D3-B67F-A62EFF666E3E}">
          <x14:id>{01DEC032-210A-4572-A13B-458874FCDD91}</x14:id>
        </ext>
      </extLst>
    </cfRule>
  </conditionalFormatting>
  <conditionalFormatting sqref="J9">
    <cfRule type="dataBar" priority="1">
      <dataBar>
        <cfvo type="num" val="0"/>
        <cfvo type="num" val="800"/>
        <color rgb="FF63C384"/>
      </dataBar>
      <extLst>
        <ext xmlns:x14="http://schemas.microsoft.com/office/spreadsheetml/2009/9/main" uri="{B025F937-C7B1-47D3-B67F-A62EFF666E3E}">
          <x14:id>{93699A9D-4A15-4140-87BC-AB772C2C4302}</x14:id>
        </ext>
      </extLst>
    </cfRule>
  </conditionalFormatting>
  <dataValidations count="1">
    <dataValidation type="list" allowBlank="1" showInputMessage="1" showErrorMessage="1" sqref="D1:D1048576" xr:uid="{4B2F2473-391D-4EF4-944C-A57E0D50C8AE}">
      <formula1>"Income, Transportation, Savings/Investment, Liabilities, Entertainment/Wants"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7A916E-6532-4210-86FE-0440214DA235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764BC55A-603D-422A-B2DE-49A985A59212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E2AE1110-15D7-4D39-842C-CDC96736B989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01DEC032-210A-4572-A13B-458874FCDD91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3699A9D-4A15-4140-87BC-AB772C2C4302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D5F4-9E8A-493D-9619-72696F2D3178}">
  <sheetPr>
    <tabColor theme="4"/>
  </sheetPr>
  <dimension ref="A1:M49"/>
  <sheetViews>
    <sheetView workbookViewId="0">
      <selection activeCell="B34" sqref="B34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3.28515625" customWidth="1"/>
    <col min="9" max="9" width="23.42578125" customWidth="1"/>
    <col min="10" max="10" width="25.140625" customWidth="1"/>
    <col min="11" max="11" width="30.42578125" customWidth="1"/>
    <col min="12" max="12" width="23.85546875" customWidth="1"/>
    <col min="13" max="13" width="2.85546875" customWidth="1"/>
    <col min="15" max="15" width="10" customWidth="1"/>
  </cols>
  <sheetData>
    <row r="1" spans="1:13" x14ac:dyDescent="0.25">
      <c r="A1" t="s">
        <v>1</v>
      </c>
      <c r="B1" s="1" t="s">
        <v>0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 s="19">
        <f>MONTH(Table1458[[#This Row],[Date]])</f>
        <v>1</v>
      </c>
      <c r="B2" s="1">
        <v>44927</v>
      </c>
      <c r="C2" t="s">
        <v>123</v>
      </c>
      <c r="G2" s="2">
        <v>1035</v>
      </c>
    </row>
    <row r="3" spans="1:13" x14ac:dyDescent="0.25">
      <c r="A3" s="18">
        <f>MONTH(Table1458[[#This Row],[Date]])</f>
        <v>1</v>
      </c>
      <c r="B3" s="1">
        <v>44928</v>
      </c>
      <c r="C3" s="18" t="s">
        <v>124</v>
      </c>
      <c r="D3" s="18" t="s">
        <v>9</v>
      </c>
      <c r="F3" s="2">
        <v>800</v>
      </c>
      <c r="G3" s="2">
        <f>SUM(G2+Table1458[[#This Row],[Income]]-Table1458[[#This Row],[Debits]])</f>
        <v>235</v>
      </c>
      <c r="H3" s="11"/>
      <c r="I3" s="11"/>
      <c r="J3" s="11"/>
      <c r="K3" s="11"/>
      <c r="L3" s="11"/>
      <c r="M3" s="12"/>
    </row>
    <row r="4" spans="1:13" x14ac:dyDescent="0.25">
      <c r="A4" s="19">
        <f>MONTH(Table1458[[#This Row],[Date]])</f>
        <v>1</v>
      </c>
      <c r="B4" s="1">
        <v>44928</v>
      </c>
      <c r="C4" t="s">
        <v>125</v>
      </c>
      <c r="D4" t="s">
        <v>11</v>
      </c>
      <c r="F4" s="8">
        <v>50</v>
      </c>
      <c r="G4" s="2">
        <f>SUM(G3+Table1458[[#This Row],[Income]]-Table1458[[#This Row],[Debits]])</f>
        <v>185</v>
      </c>
      <c r="H4" s="11"/>
      <c r="I4">
        <v>1</v>
      </c>
      <c r="J4" t="s">
        <v>33</v>
      </c>
      <c r="K4" t="s">
        <v>42</v>
      </c>
      <c r="L4" t="s">
        <v>37</v>
      </c>
      <c r="M4" s="11"/>
    </row>
    <row r="5" spans="1:13" x14ac:dyDescent="0.25">
      <c r="A5" s="18">
        <f>MONTH(Table1458[[#This Row],[Date]])</f>
        <v>1</v>
      </c>
      <c r="B5" s="1">
        <v>44928</v>
      </c>
      <c r="C5" s="18" t="s">
        <v>126</v>
      </c>
      <c r="D5" s="18" t="s">
        <v>9</v>
      </c>
      <c r="F5" s="2">
        <v>10</v>
      </c>
      <c r="G5" s="2">
        <f>SUM(G4+Table1458[[#This Row],[Income]]-Table1458[[#This Row],[Debits]])</f>
        <v>175</v>
      </c>
      <c r="H5" s="11"/>
      <c r="I5" t="s">
        <v>4</v>
      </c>
      <c r="J5">
        <f>SUMIFS(Table1458[[#All],[Income]],Table1458[[#All],[Month]],I4,Table1458[[#All],[Category]],I5)</f>
        <v>3000</v>
      </c>
      <c r="K5">
        <v>10000</v>
      </c>
      <c r="L5">
        <v>4000</v>
      </c>
      <c r="M5" s="11"/>
    </row>
    <row r="6" spans="1:13" x14ac:dyDescent="0.25">
      <c r="A6" s="19">
        <f>MONTH(Table1458[[#This Row],[Date]])</f>
        <v>1</v>
      </c>
      <c r="B6" s="1">
        <v>44928</v>
      </c>
      <c r="C6" t="s">
        <v>127</v>
      </c>
      <c r="D6" t="s">
        <v>4</v>
      </c>
      <c r="E6" s="2">
        <v>500</v>
      </c>
      <c r="G6" s="2">
        <f>SUM(G5+Table1458[[#This Row],[Income]]-Table1458[[#This Row],[Debits]])</f>
        <v>675</v>
      </c>
      <c r="H6" s="11"/>
      <c r="I6" t="s">
        <v>9</v>
      </c>
      <c r="J6">
        <f>SUMIFS(Table1458[[#All],[Debits]],Table1458[[#All],[Month]],I4, Table1458[[#All],[Category]],I6)</f>
        <v>1316</v>
      </c>
      <c r="K6">
        <v>800</v>
      </c>
      <c r="M6" s="11"/>
    </row>
    <row r="7" spans="1:13" x14ac:dyDescent="0.25">
      <c r="A7" s="18">
        <f>MONTH(Table1458[[#This Row],[Date]])</f>
        <v>1</v>
      </c>
      <c r="B7" s="1">
        <v>44930</v>
      </c>
      <c r="C7" t="s">
        <v>128</v>
      </c>
      <c r="D7" t="s">
        <v>11</v>
      </c>
      <c r="F7" s="2">
        <v>200</v>
      </c>
      <c r="G7" s="2">
        <f>SUM(G6+Table1458[[#This Row],[Income]]-Table1458[[#This Row],[Debits]])</f>
        <v>475</v>
      </c>
      <c r="H7" s="11"/>
      <c r="I7" t="s">
        <v>20</v>
      </c>
      <c r="J7">
        <f>SUMIFS(Table1458[[#All],[Debits]],Table1458[[#All],[Month]],I4, Table1458[[#All],[Category]],I7)</f>
        <v>426</v>
      </c>
      <c r="K7">
        <v>800</v>
      </c>
      <c r="M7" s="11"/>
    </row>
    <row r="8" spans="1:13" x14ac:dyDescent="0.25">
      <c r="A8" s="19">
        <f>MONTH(Table1458[[#This Row],[Date]])</f>
        <v>1</v>
      </c>
      <c r="B8" s="1">
        <v>44930</v>
      </c>
      <c r="C8" t="s">
        <v>129</v>
      </c>
      <c r="D8" t="s">
        <v>9</v>
      </c>
      <c r="F8" s="2">
        <v>100</v>
      </c>
      <c r="G8" s="2">
        <f>SUM(G7+Table1458[[#This Row],[Income]]-Table1458[[#This Row],[Debits]])</f>
        <v>375</v>
      </c>
      <c r="H8" s="11"/>
      <c r="I8" t="s">
        <v>11</v>
      </c>
      <c r="J8">
        <f>SUMIFS(Table1458[[#All],[Debits]],Table1458[[#All],[Month]],I4, Table1458[[#All],[Category]],I8)</f>
        <v>978</v>
      </c>
      <c r="K8">
        <v>800</v>
      </c>
      <c r="M8" s="11"/>
    </row>
    <row r="9" spans="1:13" x14ac:dyDescent="0.25">
      <c r="A9" s="18">
        <f>MONTH(Table1458[[#This Row],[Date]])</f>
        <v>1</v>
      </c>
      <c r="B9" s="1">
        <v>44932</v>
      </c>
      <c r="C9" s="18" t="s">
        <v>132</v>
      </c>
      <c r="D9" s="18" t="s">
        <v>20</v>
      </c>
      <c r="F9" s="2">
        <v>72</v>
      </c>
      <c r="G9" s="2">
        <f>SUM(G8+Table1458[[#This Row],[Income]]-Table1458[[#This Row],[Debits]])</f>
        <v>303</v>
      </c>
      <c r="H9" s="11"/>
      <c r="I9" t="s">
        <v>23</v>
      </c>
      <c r="J9">
        <f>SUMIFS(Table1458[[#All],[Debits]],Table1458[[#All],[Month]],I4, Table1458[[#All],[Category]],I9)</f>
        <v>1500</v>
      </c>
      <c r="K9">
        <v>800</v>
      </c>
      <c r="M9" s="11"/>
    </row>
    <row r="10" spans="1:13" x14ac:dyDescent="0.25">
      <c r="A10" s="19">
        <f>MONTH(Table1458[[#This Row],[Date]])</f>
        <v>1</v>
      </c>
      <c r="B10" s="1">
        <v>44932</v>
      </c>
      <c r="C10" t="s">
        <v>133</v>
      </c>
      <c r="D10" t="s">
        <v>11</v>
      </c>
      <c r="F10" s="2">
        <v>20</v>
      </c>
      <c r="G10" s="2">
        <f>SUM(G9+Table1458[[#This Row],[Income]]-Table1458[[#This Row],[Debits]])</f>
        <v>283</v>
      </c>
      <c r="H10" s="11"/>
      <c r="I10" s="38" t="s">
        <v>131</v>
      </c>
      <c r="M10" s="11"/>
    </row>
    <row r="11" spans="1:13" x14ac:dyDescent="0.25">
      <c r="A11" s="18">
        <f>MONTH(Table1458[[#This Row],[Date]])</f>
        <v>1</v>
      </c>
      <c r="B11" s="1">
        <v>44932</v>
      </c>
      <c r="C11" t="s">
        <v>134</v>
      </c>
      <c r="D11" t="s">
        <v>11</v>
      </c>
      <c r="F11" s="2">
        <v>100</v>
      </c>
      <c r="G11" s="2">
        <f>SUM(G10+Table1458[[#This Row],[Income]]-Table1458[[#This Row],[Debits]])</f>
        <v>183</v>
      </c>
      <c r="H11" s="11"/>
      <c r="I11" s="11"/>
      <c r="J11" s="11"/>
      <c r="K11" s="11"/>
      <c r="L11" s="11"/>
      <c r="M11" s="11"/>
    </row>
    <row r="12" spans="1:13" x14ac:dyDescent="0.25">
      <c r="A12" s="19">
        <f>MONTH(Table1458[[#This Row],[Date]])</f>
        <v>1</v>
      </c>
      <c r="B12" s="1">
        <v>44932</v>
      </c>
      <c r="C12" s="19" t="s">
        <v>35</v>
      </c>
      <c r="D12" s="19" t="s">
        <v>4</v>
      </c>
      <c r="E12" s="2">
        <v>1000</v>
      </c>
      <c r="G12" s="2">
        <f>SUM(G11+Table1458[[#This Row],[Income]]-Table1458[[#This Row],[Debits]])</f>
        <v>1183</v>
      </c>
      <c r="I12" s="17" t="s">
        <v>48</v>
      </c>
    </row>
    <row r="13" spans="1:13" x14ac:dyDescent="0.25">
      <c r="A13">
        <f>MONTH(Table1458[[#This Row],[Date]])</f>
        <v>1</v>
      </c>
      <c r="B13" s="1">
        <v>44934</v>
      </c>
      <c r="C13" t="s">
        <v>135</v>
      </c>
      <c r="D13" t="s">
        <v>9</v>
      </c>
      <c r="F13" s="2">
        <v>200</v>
      </c>
      <c r="G13" s="2">
        <f>SUM(G12+Table1458[[#This Row],[Income]]-Table1458[[#This Row],[Debits]])</f>
        <v>983</v>
      </c>
      <c r="I13" s="2">
        <f>SUM(F2:F42)</f>
        <v>4220</v>
      </c>
    </row>
    <row r="14" spans="1:13" x14ac:dyDescent="0.25">
      <c r="A14" s="19">
        <f>MONTH(Table1458[[#This Row],[Date]])</f>
        <v>1</v>
      </c>
      <c r="B14" s="1">
        <v>44934</v>
      </c>
      <c r="C14" t="s">
        <v>137</v>
      </c>
      <c r="D14" t="s">
        <v>20</v>
      </c>
      <c r="F14" s="2">
        <v>58</v>
      </c>
      <c r="G14" s="2">
        <f>SUM(G13+Table1458[[#This Row],[Income]]-Table1458[[#This Row],[Debits]])</f>
        <v>925</v>
      </c>
    </row>
    <row r="15" spans="1:13" x14ac:dyDescent="0.25">
      <c r="A15">
        <f>MONTH(Table1458[[#This Row],[Date]])</f>
        <v>1</v>
      </c>
      <c r="B15" s="1">
        <v>44934</v>
      </c>
      <c r="C15" t="s">
        <v>136</v>
      </c>
      <c r="D15" t="s">
        <v>4</v>
      </c>
      <c r="E15" s="2">
        <v>300</v>
      </c>
      <c r="G15" s="2">
        <f>SUM(G14+Table1458[[#This Row],[Income]]-Table1458[[#This Row],[Debits]])</f>
        <v>1225</v>
      </c>
    </row>
    <row r="16" spans="1:13" x14ac:dyDescent="0.25">
      <c r="A16" s="19">
        <f>MONTH(Table1458[[#This Row],[Date]])</f>
        <v>1</v>
      </c>
      <c r="B16" s="1">
        <v>44935</v>
      </c>
      <c r="C16" t="s">
        <v>0</v>
      </c>
      <c r="D16" t="s">
        <v>9</v>
      </c>
      <c r="F16" s="2">
        <v>170</v>
      </c>
      <c r="G16" s="2">
        <f>SUM(G15+Table1458[[#This Row],[Income]]-Table1458[[#This Row],[Debits]])</f>
        <v>1055</v>
      </c>
      <c r="I16" s="4">
        <v>0.5</v>
      </c>
      <c r="J16" s="5">
        <v>0.2</v>
      </c>
      <c r="K16" s="6">
        <v>0.2</v>
      </c>
    </row>
    <row r="17" spans="1:11" x14ac:dyDescent="0.25">
      <c r="A17">
        <f>MONTH(Table1458[[#This Row],[Date]])</f>
        <v>1</v>
      </c>
      <c r="B17" s="33">
        <v>44935</v>
      </c>
      <c r="C17" s="9" t="s">
        <v>138</v>
      </c>
      <c r="D17" s="16" t="s">
        <v>11</v>
      </c>
      <c r="E17" s="2">
        <v>100</v>
      </c>
      <c r="F17" s="2">
        <v>200</v>
      </c>
      <c r="G17" s="2">
        <f>SUM(G16+Table1458[[#This Row],[Income]]-Table1458[[#This Row],[Debits]])</f>
        <v>955</v>
      </c>
      <c r="I17" t="s">
        <v>14</v>
      </c>
      <c r="J17" t="s">
        <v>13</v>
      </c>
      <c r="K17" t="s">
        <v>12</v>
      </c>
    </row>
    <row r="18" spans="1:11" x14ac:dyDescent="0.25">
      <c r="A18">
        <f>MONTH(Table1458[[#This Row],[Date]])</f>
        <v>1</v>
      </c>
      <c r="B18" s="1">
        <v>44936</v>
      </c>
      <c r="C18" t="s">
        <v>139</v>
      </c>
      <c r="D18" t="s">
        <v>20</v>
      </c>
      <c r="F18" s="2">
        <v>64</v>
      </c>
      <c r="G18" s="2">
        <f>SUM(G17+Table1458[[#This Row],[Income]]-Table1458[[#This Row],[Debits]])</f>
        <v>891</v>
      </c>
    </row>
    <row r="19" spans="1:11" x14ac:dyDescent="0.25">
      <c r="A19">
        <f>MONTH(Table1458[[#This Row],[Date]])</f>
        <v>1</v>
      </c>
      <c r="B19" s="1">
        <v>44936</v>
      </c>
      <c r="C19" t="s">
        <v>134</v>
      </c>
      <c r="D19" s="18" t="s">
        <v>11</v>
      </c>
      <c r="F19" s="2">
        <v>50</v>
      </c>
      <c r="G19" s="2">
        <f>SUM(G18+Table1458[[#This Row],[Income]]-Table1458[[#This Row],[Debits]])</f>
        <v>841</v>
      </c>
      <c r="I19" s="3"/>
      <c r="J19" t="s">
        <v>16</v>
      </c>
    </row>
    <row r="20" spans="1:11" x14ac:dyDescent="0.25">
      <c r="A20">
        <f>MONTH(Table1458[[#This Row],[Date]])</f>
        <v>1</v>
      </c>
      <c r="B20" s="1">
        <v>44936</v>
      </c>
      <c r="C20" s="19" t="s">
        <v>22</v>
      </c>
      <c r="D20" s="19" t="s">
        <v>23</v>
      </c>
      <c r="F20" s="2">
        <v>600</v>
      </c>
      <c r="G20" s="2">
        <f>SUM(G19+Table1458[[#This Row],[Income]]-Table1458[[#This Row],[Debits]])</f>
        <v>241</v>
      </c>
      <c r="I20" s="7"/>
      <c r="J20" t="s">
        <v>15</v>
      </c>
    </row>
    <row r="21" spans="1:11" x14ac:dyDescent="0.25">
      <c r="A21">
        <f>MONTH(Table1458[[#This Row],[Date]])</f>
        <v>1</v>
      </c>
      <c r="B21" s="1">
        <v>44938</v>
      </c>
      <c r="C21" t="s">
        <v>143</v>
      </c>
      <c r="D21" t="s">
        <v>20</v>
      </c>
      <c r="F21" s="2">
        <v>20</v>
      </c>
      <c r="G21" s="2">
        <f>SUM(G20+Table1458[[#This Row],[Income]]-Table1458[[#This Row],[Debits]])</f>
        <v>221</v>
      </c>
    </row>
    <row r="22" spans="1:11" x14ac:dyDescent="0.25">
      <c r="A22">
        <f>MONTH(Table1458[[#This Row],[Date]])</f>
        <v>1</v>
      </c>
      <c r="B22" s="1">
        <v>44941</v>
      </c>
      <c r="C22" s="21" t="s">
        <v>22</v>
      </c>
      <c r="D22" t="s">
        <v>23</v>
      </c>
      <c r="F22" s="2">
        <v>600</v>
      </c>
      <c r="G22" s="2">
        <f>SUM(G21+Table1458[[#This Row],[Income]]-Table1458[[#This Row],[Debits]])</f>
        <v>-379</v>
      </c>
    </row>
    <row r="23" spans="1:11" x14ac:dyDescent="0.25">
      <c r="A23">
        <f>MONTH(Table1458[[#This Row],[Date]])</f>
        <v>1</v>
      </c>
      <c r="B23" s="1">
        <v>44941</v>
      </c>
      <c r="C23" s="18" t="s">
        <v>144</v>
      </c>
      <c r="D23" s="18" t="s">
        <v>11</v>
      </c>
      <c r="F23" s="2">
        <v>223</v>
      </c>
      <c r="G23" s="2">
        <f>SUM(G22+Table1458[[#This Row],[Income]]-Table1458[[#This Row],[Debits]])</f>
        <v>-602</v>
      </c>
    </row>
    <row r="24" spans="1:11" x14ac:dyDescent="0.25">
      <c r="A24">
        <f>MONTH(Table1458[[#This Row],[Date]])</f>
        <v>1</v>
      </c>
      <c r="B24" s="1">
        <v>44941</v>
      </c>
      <c r="C24" t="s">
        <v>145</v>
      </c>
      <c r="D24" t="s">
        <v>20</v>
      </c>
      <c r="F24" s="2">
        <v>82</v>
      </c>
      <c r="G24" s="2">
        <f>SUM(G23+Table1458[[#This Row],[Income]]-Table1458[[#This Row],[Debits]])</f>
        <v>-684</v>
      </c>
    </row>
    <row r="25" spans="1:11" x14ac:dyDescent="0.25">
      <c r="A25">
        <f>MONTH(Table1458[[#This Row],[Date]])</f>
        <v>1</v>
      </c>
      <c r="B25" s="1">
        <v>44941</v>
      </c>
      <c r="C25" t="s">
        <v>146</v>
      </c>
      <c r="D25" t="s">
        <v>9</v>
      </c>
      <c r="F25" s="2">
        <v>36</v>
      </c>
      <c r="G25" s="2">
        <f>SUM(G24+Table1458[[#This Row],[Income]]-Table1458[[#This Row],[Debits]])</f>
        <v>-720</v>
      </c>
    </row>
    <row r="26" spans="1:11" x14ac:dyDescent="0.25">
      <c r="A26">
        <f>MONTH(Table1458[[#This Row],[Date]])</f>
        <v>1</v>
      </c>
      <c r="B26" s="1">
        <v>44939</v>
      </c>
      <c r="C26" t="s">
        <v>35</v>
      </c>
      <c r="D26" t="s">
        <v>4</v>
      </c>
      <c r="E26" s="2">
        <v>1000</v>
      </c>
      <c r="G26" s="2">
        <f>SUM(G25+Table1458[[#This Row],[Income]]-Table1458[[#This Row],[Debits]])</f>
        <v>280</v>
      </c>
    </row>
    <row r="27" spans="1:11" x14ac:dyDescent="0.25">
      <c r="A27">
        <f>MONTH(Table1458[[#This Row],[Date]])</f>
        <v>1</v>
      </c>
      <c r="B27" s="1">
        <v>44942</v>
      </c>
      <c r="C27" t="s">
        <v>147</v>
      </c>
      <c r="D27" t="s">
        <v>4</v>
      </c>
      <c r="E27" s="2">
        <v>200</v>
      </c>
      <c r="G27" s="2">
        <f>SUM(G26+Table1458[[#This Row],[Income]]-Table1458[[#This Row],[Debits]])</f>
        <v>480</v>
      </c>
    </row>
    <row r="28" spans="1:11" x14ac:dyDescent="0.25">
      <c r="A28">
        <f>MONTH(Table1458[[#This Row],[Date]])</f>
        <v>1</v>
      </c>
      <c r="B28" s="1">
        <v>44942</v>
      </c>
      <c r="C28" t="s">
        <v>148</v>
      </c>
      <c r="D28" t="s">
        <v>20</v>
      </c>
      <c r="F28" s="2">
        <v>65</v>
      </c>
      <c r="G28" s="2">
        <f>SUM(G27+Table1458[[#This Row],[Income]]-Table1458[[#This Row],[Debits]])</f>
        <v>415</v>
      </c>
    </row>
    <row r="29" spans="1:11" x14ac:dyDescent="0.25">
      <c r="A29">
        <f>MONTH(Table1458[[#This Row],[Date]])</f>
        <v>1</v>
      </c>
      <c r="B29" s="1">
        <v>44942</v>
      </c>
      <c r="C29" s="18" t="s">
        <v>134</v>
      </c>
      <c r="D29" s="18" t="s">
        <v>11</v>
      </c>
      <c r="F29" s="2">
        <v>45</v>
      </c>
      <c r="G29" s="2">
        <f>SUM(G28+Table1458[[#This Row],[Income]]-Table1458[[#This Row],[Debits]])</f>
        <v>370</v>
      </c>
    </row>
    <row r="30" spans="1:11" x14ac:dyDescent="0.25">
      <c r="A30">
        <f>MONTH(Table1458[[#This Row],[Date]])</f>
        <v>1</v>
      </c>
      <c r="B30" s="1">
        <v>44943</v>
      </c>
      <c r="C30" t="s">
        <v>148</v>
      </c>
      <c r="D30" t="s">
        <v>20</v>
      </c>
      <c r="F30" s="2">
        <v>65</v>
      </c>
      <c r="G30" s="2">
        <f>SUM(G29+Table1458[[#This Row],[Income]]-Table1458[[#This Row],[Debits]])</f>
        <v>305</v>
      </c>
    </row>
    <row r="31" spans="1:11" x14ac:dyDescent="0.25">
      <c r="A31">
        <f>MONTH(Table1458[[#This Row],[Date]])</f>
        <v>1</v>
      </c>
      <c r="B31" s="1">
        <v>44943</v>
      </c>
      <c r="C31" t="s">
        <v>134</v>
      </c>
      <c r="D31" t="s">
        <v>11</v>
      </c>
      <c r="F31" s="2">
        <v>90</v>
      </c>
      <c r="G31" s="2">
        <f>SUM(G30+Table1458[[#This Row],[Income]]-Table1458[[#This Row],[Debits]])</f>
        <v>215</v>
      </c>
      <c r="I31" s="22"/>
    </row>
    <row r="32" spans="1:11" x14ac:dyDescent="0.25">
      <c r="A32">
        <f>MONTH(Table1458[[#This Row],[Date]])</f>
        <v>1</v>
      </c>
      <c r="B32" s="1">
        <v>44943</v>
      </c>
      <c r="C32" s="19" t="s">
        <v>149</v>
      </c>
      <c r="D32" s="19" t="s">
        <v>23</v>
      </c>
      <c r="F32" s="2">
        <v>100</v>
      </c>
      <c r="G32" s="2">
        <f>SUM(G31+Table1458[[#This Row],[Income]]-Table1458[[#This Row],[Debits]])</f>
        <v>115</v>
      </c>
    </row>
    <row r="33" spans="1:8" x14ac:dyDescent="0.25">
      <c r="A33">
        <f>MONTH(Table1458[[#This Row],[Date]])</f>
        <v>1</v>
      </c>
      <c r="B33" s="1">
        <v>44945</v>
      </c>
      <c r="C33" t="s">
        <v>150</v>
      </c>
      <c r="D33" t="s">
        <v>23</v>
      </c>
      <c r="F33" s="2">
        <v>200</v>
      </c>
      <c r="G33" s="2">
        <f>SUM(G32+Table1458[[#This Row],[Income]]-Table1458[[#This Row],[Debits]])</f>
        <v>-85</v>
      </c>
    </row>
    <row r="34" spans="1:8" x14ac:dyDescent="0.25">
      <c r="A34">
        <f>MONTH(Table1458[[#This Row],[Date]])</f>
        <v>1</v>
      </c>
      <c r="G34" s="2">
        <f>SUM(G33+Table1458[[#This Row],[Income]]-Table1458[[#This Row],[Debits]])</f>
        <v>-85</v>
      </c>
    </row>
    <row r="35" spans="1:8" x14ac:dyDescent="0.25">
      <c r="A35">
        <f>MONTH(Table1458[[#This Row],[Date]])</f>
        <v>1</v>
      </c>
      <c r="C35" s="18"/>
      <c r="D35" s="18"/>
      <c r="G35" s="2">
        <f>SUM(G34+Table1458[[#This Row],[Income]]-Table1458[[#This Row],[Debits]])</f>
        <v>-85</v>
      </c>
      <c r="H35" t="s">
        <v>17</v>
      </c>
    </row>
    <row r="36" spans="1:8" x14ac:dyDescent="0.25">
      <c r="A36">
        <f>MONTH(Table1458[[#This Row],[Date]])</f>
        <v>1</v>
      </c>
      <c r="C36" s="15"/>
      <c r="G36" s="2">
        <f>SUM(G35+Table1458[[#This Row],[Income]]-Table1458[[#This Row],[Debits]])</f>
        <v>-85</v>
      </c>
    </row>
    <row r="37" spans="1:8" x14ac:dyDescent="0.25">
      <c r="A37">
        <f>MONTH(Table1458[[#This Row],[Date]])</f>
        <v>1</v>
      </c>
      <c r="G37" s="2">
        <f>SUM(G36+Table1458[[#This Row],[Income]]-Table1458[[#This Row],[Debits]])</f>
        <v>-85</v>
      </c>
    </row>
    <row r="38" spans="1:8" x14ac:dyDescent="0.25">
      <c r="A38">
        <f>MONTH(Table1458[[#This Row],[Date]])</f>
        <v>1</v>
      </c>
      <c r="G38" s="2">
        <f>SUM(G37+Table1458[[#This Row],[Income]]-Table1458[[#This Row],[Debits]])</f>
        <v>-85</v>
      </c>
    </row>
    <row r="39" spans="1:8" x14ac:dyDescent="0.25">
      <c r="A39">
        <f>MONTH(Table1458[[#This Row],[Date]])</f>
        <v>1</v>
      </c>
      <c r="C39" s="18"/>
      <c r="D39" s="18"/>
      <c r="G39" s="2">
        <f>SUM(G38+Table1458[[#This Row],[Income]]-Table1458[[#This Row],[Debits]])</f>
        <v>-85</v>
      </c>
    </row>
    <row r="40" spans="1:8" x14ac:dyDescent="0.25">
      <c r="A40">
        <f>MONTH(Table1458[[#This Row],[Date]])</f>
        <v>1</v>
      </c>
      <c r="C40" s="19"/>
      <c r="D40" s="19"/>
      <c r="G40" s="2">
        <f>SUM(G39+Table1458[[#This Row],[Income]]-Table1458[[#This Row],[Debits]])</f>
        <v>-85</v>
      </c>
    </row>
    <row r="41" spans="1:8" x14ac:dyDescent="0.25">
      <c r="A41">
        <f>MONTH(Table1458[[#This Row],[Date]])</f>
        <v>1</v>
      </c>
      <c r="G41" s="2">
        <f>SUM(G40+Table1458[[#This Row],[Income]]-Table1458[[#This Row],[Debits]])</f>
        <v>-85</v>
      </c>
    </row>
    <row r="42" spans="1:8" x14ac:dyDescent="0.25">
      <c r="A42">
        <f>MONTH(Table1458[[#This Row],[Date]])</f>
        <v>1</v>
      </c>
      <c r="C42" s="19"/>
      <c r="D42" s="19"/>
      <c r="G42" s="2">
        <f>SUM(G41+Table1458[[#This Row],[Income]]-Table1458[[#This Row],[Debits]])</f>
        <v>-85</v>
      </c>
    </row>
    <row r="43" spans="1:8" x14ac:dyDescent="0.25">
      <c r="A43">
        <f>MONTH(Table1458[[#This Row],[Date]])</f>
        <v>1</v>
      </c>
      <c r="G43" s="2">
        <f>SUM(G42+Table1458[[#This Row],[Income]]-Table1458[[#This Row],[Debits]])</f>
        <v>-85</v>
      </c>
    </row>
    <row r="44" spans="1:8" x14ac:dyDescent="0.25">
      <c r="A44">
        <f>MONTH(Table1458[[#This Row],[Date]])</f>
        <v>1</v>
      </c>
      <c r="G44" s="2">
        <f>SUM(G43+Table1458[[#This Row],[Income]]-Table1458[[#This Row],[Debits]])</f>
        <v>-85</v>
      </c>
    </row>
    <row r="45" spans="1:8" x14ac:dyDescent="0.25">
      <c r="A45">
        <f>MONTH(Table1458[[#This Row],[Date]])</f>
        <v>1</v>
      </c>
      <c r="G45" s="2">
        <f>SUM(G44+Table1458[[#This Row],[Income]]-Table1458[[#This Row],[Debits]])</f>
        <v>-85</v>
      </c>
    </row>
    <row r="46" spans="1:8" x14ac:dyDescent="0.25">
      <c r="A46">
        <f>MONTH(Table1458[[#This Row],[Date]])</f>
        <v>1</v>
      </c>
      <c r="G46" s="2">
        <f>SUM(G45+Table1458[[#This Row],[Income]]-Table1458[[#This Row],[Debits]])</f>
        <v>-85</v>
      </c>
    </row>
    <row r="47" spans="1:8" x14ac:dyDescent="0.25">
      <c r="A47">
        <f>MONTH(Table1458[[#This Row],[Date]])</f>
        <v>1</v>
      </c>
      <c r="G47" s="2">
        <f>SUM(G46+Table1458[[#This Row],[Income]]-Table1458[[#This Row],[Debits]])</f>
        <v>-85</v>
      </c>
    </row>
    <row r="48" spans="1:8" x14ac:dyDescent="0.25">
      <c r="A48">
        <f>MONTH(Table1458[[#This Row],[Date]])</f>
        <v>1</v>
      </c>
      <c r="G48" s="2">
        <f>SUM(G47+Table1458[[#This Row],[Income]]-Table1458[[#This Row],[Debits]])</f>
        <v>-85</v>
      </c>
    </row>
    <row r="49" spans="1:7" x14ac:dyDescent="0.25">
      <c r="A49">
        <f>MONTH(Table1458[[#This Row],[Date]])</f>
        <v>1</v>
      </c>
      <c r="G49" s="2">
        <f>SUM(G48+Table1458[[#This Row],[Income]]-Table1458[[#This Row],[Debits]])</f>
        <v>-85</v>
      </c>
    </row>
  </sheetData>
  <conditionalFormatting sqref="J5">
    <cfRule type="dataBar" priority="5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{178CB6D8-B076-43DE-BFA1-9DE84F28664E}</x14:id>
        </ext>
      </extLst>
    </cfRule>
  </conditionalFormatting>
  <conditionalFormatting sqref="J6">
    <cfRule type="dataBar" priority="4">
      <dataBar>
        <cfvo type="num" val="0"/>
        <cfvo type="num" val="800"/>
        <color rgb="FF008AEF"/>
      </dataBar>
      <extLst>
        <ext xmlns:x14="http://schemas.microsoft.com/office/spreadsheetml/2009/9/main" uri="{B025F937-C7B1-47D3-B67F-A62EFF666E3E}">
          <x14:id>{1F7F2CF7-4E2D-4D63-AC83-6A7A190AF5E3}</x14:id>
        </ext>
      </extLst>
    </cfRule>
  </conditionalFormatting>
  <conditionalFormatting sqref="J7">
    <cfRule type="dataBar" priority="3">
      <dataBar>
        <cfvo type="num" val="0"/>
        <cfvo type="num" val="800"/>
        <color rgb="FFFFB628"/>
      </dataBar>
      <extLst>
        <ext xmlns:x14="http://schemas.microsoft.com/office/spreadsheetml/2009/9/main" uri="{B025F937-C7B1-47D3-B67F-A62EFF666E3E}">
          <x14:id>{D37BB84B-44C6-464E-8B52-3E7321C15693}</x14:id>
        </ext>
      </extLst>
    </cfRule>
  </conditionalFormatting>
  <conditionalFormatting sqref="J8">
    <cfRule type="dataBar" priority="2">
      <dataBar>
        <cfvo type="num" val="0"/>
        <cfvo type="num" val="800"/>
        <color rgb="FFFF555A"/>
      </dataBar>
      <extLst>
        <ext xmlns:x14="http://schemas.microsoft.com/office/spreadsheetml/2009/9/main" uri="{B025F937-C7B1-47D3-B67F-A62EFF666E3E}">
          <x14:id>{7CE56205-BFAB-4458-A5A7-EE2130258B8E}</x14:id>
        </ext>
      </extLst>
    </cfRule>
  </conditionalFormatting>
  <conditionalFormatting sqref="J9">
    <cfRule type="dataBar" priority="1">
      <dataBar>
        <cfvo type="num" val="0"/>
        <cfvo type="num" val="800"/>
        <color rgb="FF63C384"/>
      </dataBar>
      <extLst>
        <ext xmlns:x14="http://schemas.microsoft.com/office/spreadsheetml/2009/9/main" uri="{B025F937-C7B1-47D3-B67F-A62EFF666E3E}">
          <x14:id>{ED0E5A4F-65B6-42B3-A11E-0525B54533F7}</x14:id>
        </ext>
      </extLst>
    </cfRule>
  </conditionalFormatting>
  <dataValidations count="1">
    <dataValidation type="list" allowBlank="1" showInputMessage="1" showErrorMessage="1" sqref="D1:D1048576" xr:uid="{0FB02FDB-1384-4DBE-8DB2-305158281C0D}">
      <formula1>"Income, Transportation, Savings/Investment, Liabilities, Entertainment/Wants"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8CB6D8-B076-43DE-BFA1-9DE84F28664E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1F7F2CF7-4E2D-4D63-AC83-6A7A190AF5E3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D37BB84B-44C6-464E-8B52-3E7321C15693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7CE56205-BFAB-4458-A5A7-EE2130258B8E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ED0E5A4F-65B6-42B3-A11E-0525B54533F7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AUG &amp; SEPT</vt:lpstr>
      <vt:lpstr>OCTOBER</vt:lpstr>
      <vt:lpstr>NOVEMBER</vt:lpstr>
      <vt:lpstr>DECEMBER</vt:lpstr>
      <vt:lpstr>Savings Inventory</vt:lpstr>
      <vt:lpstr>Liabilities Inventory</vt:lpstr>
      <vt:lpstr>Template </vt:lpstr>
      <vt:lpstr>January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2022-08-29T00:28:49Z</dcterms:created>
  <dcterms:modified xsi:type="dcterms:W3CDTF">2023-06-10T17:50:51Z</dcterms:modified>
</cp:coreProperties>
</file>