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Creative Cloud Files\Desktop\PERSONAL BUSINESS\"/>
    </mc:Choice>
  </mc:AlternateContent>
  <xr:revisionPtr revIDLastSave="0" documentId="13_ncr:1_{11733EB0-AC77-4BE2-8752-B38B50BC0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ptember" sheetId="13" r:id="rId1"/>
    <sheet name="July" sheetId="11" r:id="rId2"/>
    <sheet name="Sheet1" sheetId="12" r:id="rId3"/>
    <sheet name="June" sheetId="10" r:id="rId4"/>
    <sheet name="May" sheetId="8" r:id="rId5"/>
    <sheet name="January" sheetId="1" r:id="rId6"/>
    <sheet name="February" sheetId="4" r:id="rId7"/>
    <sheet name="March" sheetId="6" r:id="rId8"/>
    <sheet name="April" sheetId="7" r:id="rId9"/>
    <sheet name="New Template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3" l="1"/>
  <c r="I49" i="13"/>
  <c r="A49" i="13"/>
  <c r="I48" i="13"/>
  <c r="A48" i="13"/>
  <c r="I47" i="13"/>
  <c r="A47" i="13"/>
  <c r="I46" i="13"/>
  <c r="A46" i="13"/>
  <c r="I45" i="13"/>
  <c r="A45" i="13"/>
  <c r="I44" i="13"/>
  <c r="A44" i="13"/>
  <c r="I43" i="13"/>
  <c r="A43" i="13"/>
  <c r="I42" i="13"/>
  <c r="A42" i="13"/>
  <c r="I41" i="13"/>
  <c r="A41" i="13"/>
  <c r="I40" i="13"/>
  <c r="A40" i="13"/>
  <c r="I39" i="13"/>
  <c r="A39" i="13"/>
  <c r="I38" i="13"/>
  <c r="A38" i="13"/>
  <c r="I37" i="13"/>
  <c r="A37" i="13"/>
  <c r="I36" i="13"/>
  <c r="A36" i="13"/>
  <c r="I35" i="13"/>
  <c r="A35" i="13"/>
  <c r="I34" i="13"/>
  <c r="A34" i="13"/>
  <c r="I33" i="13"/>
  <c r="A33" i="13"/>
  <c r="I32" i="13"/>
  <c r="A32" i="13"/>
  <c r="I31" i="13"/>
  <c r="A31" i="13"/>
  <c r="I30" i="13"/>
  <c r="A30" i="13"/>
  <c r="I29" i="13"/>
  <c r="A29" i="13"/>
  <c r="I28" i="13"/>
  <c r="A28" i="13"/>
  <c r="I27" i="13"/>
  <c r="A27" i="13"/>
  <c r="I26" i="13"/>
  <c r="A26" i="13"/>
  <c r="I25" i="13"/>
  <c r="A25" i="13"/>
  <c r="I24" i="13"/>
  <c r="A24" i="13"/>
  <c r="I23" i="13"/>
  <c r="A23" i="13"/>
  <c r="I22" i="13"/>
  <c r="A22" i="13"/>
  <c r="I21" i="13"/>
  <c r="A21" i="13"/>
  <c r="I20" i="13"/>
  <c r="A20" i="13"/>
  <c r="I19" i="13"/>
  <c r="A19" i="13"/>
  <c r="I18" i="13"/>
  <c r="A18" i="13"/>
  <c r="I17" i="13"/>
  <c r="A17" i="13"/>
  <c r="I16" i="13"/>
  <c r="A16" i="13"/>
  <c r="A15" i="13"/>
  <c r="I14" i="13"/>
  <c r="A14" i="13"/>
  <c r="K13" i="13"/>
  <c r="I13" i="13"/>
  <c r="A13" i="13"/>
  <c r="I12" i="13"/>
  <c r="A12" i="13"/>
  <c r="I11" i="13"/>
  <c r="A11" i="13"/>
  <c r="I10" i="13"/>
  <c r="A10" i="13"/>
  <c r="A9" i="13"/>
  <c r="I8" i="13"/>
  <c r="A8" i="13"/>
  <c r="A7" i="13"/>
  <c r="A6" i="13"/>
  <c r="A5" i="13"/>
  <c r="A4" i="13"/>
  <c r="G3" i="13"/>
  <c r="G4" i="13" s="1"/>
  <c r="G5" i="13" s="1"/>
  <c r="G6" i="13" s="1"/>
  <c r="G7" i="13" s="1"/>
  <c r="G8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A3" i="13"/>
  <c r="A2" i="13"/>
  <c r="I15" i="6"/>
  <c r="I15" i="8"/>
  <c r="I15" i="10"/>
  <c r="I15" i="11"/>
  <c r="I15" i="5"/>
  <c r="I5" i="11"/>
  <c r="I49" i="11"/>
  <c r="A49" i="11"/>
  <c r="I48" i="11"/>
  <c r="A48" i="11"/>
  <c r="I47" i="11"/>
  <c r="A47" i="11"/>
  <c r="I46" i="11"/>
  <c r="A46" i="11"/>
  <c r="I45" i="11"/>
  <c r="A45" i="11"/>
  <c r="I44" i="11"/>
  <c r="A44" i="11"/>
  <c r="I43" i="11"/>
  <c r="A43" i="11"/>
  <c r="I42" i="11"/>
  <c r="A42" i="11"/>
  <c r="I41" i="11"/>
  <c r="A41" i="11"/>
  <c r="I40" i="11"/>
  <c r="A40" i="11"/>
  <c r="I39" i="11"/>
  <c r="A39" i="11"/>
  <c r="I38" i="11"/>
  <c r="A38" i="11"/>
  <c r="I37" i="11"/>
  <c r="A37" i="11"/>
  <c r="I36" i="11"/>
  <c r="A36" i="11"/>
  <c r="I35" i="11"/>
  <c r="A35" i="11"/>
  <c r="I34" i="11"/>
  <c r="A34" i="11"/>
  <c r="I33" i="11"/>
  <c r="A33" i="11"/>
  <c r="I32" i="11"/>
  <c r="A32" i="11"/>
  <c r="I31" i="11"/>
  <c r="A31" i="11"/>
  <c r="I30" i="11"/>
  <c r="A30" i="11"/>
  <c r="I29" i="11"/>
  <c r="A29" i="11"/>
  <c r="I28" i="11"/>
  <c r="A28" i="11"/>
  <c r="I27" i="11"/>
  <c r="A27" i="11"/>
  <c r="I26" i="11"/>
  <c r="A26" i="11"/>
  <c r="I25" i="11"/>
  <c r="A25" i="11"/>
  <c r="I24" i="11"/>
  <c r="A24" i="11"/>
  <c r="I23" i="11"/>
  <c r="A23" i="11"/>
  <c r="I22" i="11"/>
  <c r="A22" i="11"/>
  <c r="I21" i="11"/>
  <c r="A21" i="11"/>
  <c r="I20" i="11"/>
  <c r="A20" i="11"/>
  <c r="I19" i="11"/>
  <c r="A19" i="11"/>
  <c r="I18" i="11"/>
  <c r="A18" i="11"/>
  <c r="I17" i="11"/>
  <c r="A17" i="11"/>
  <c r="I16" i="11"/>
  <c r="A16" i="11"/>
  <c r="A15" i="11"/>
  <c r="I14" i="11"/>
  <c r="A14" i="11"/>
  <c r="K13" i="11"/>
  <c r="I13" i="11"/>
  <c r="A13" i="11"/>
  <c r="I12" i="11"/>
  <c r="A12" i="11"/>
  <c r="I11" i="11"/>
  <c r="A11" i="11"/>
  <c r="I10" i="11"/>
  <c r="A10" i="11"/>
  <c r="A9" i="11"/>
  <c r="I8" i="11"/>
  <c r="A8" i="11"/>
  <c r="A7" i="11"/>
  <c r="A6" i="11"/>
  <c r="A5" i="11"/>
  <c r="A4" i="11"/>
  <c r="G3" i="11"/>
  <c r="G4" i="11" s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A3" i="11"/>
  <c r="L8" i="11" s="1"/>
  <c r="A2" i="11"/>
  <c r="I63" i="10"/>
  <c r="A63" i="10"/>
  <c r="I62" i="10"/>
  <c r="A62" i="10"/>
  <c r="I61" i="10"/>
  <c r="A61" i="10"/>
  <c r="I60" i="10"/>
  <c r="A60" i="10"/>
  <c r="I59" i="10"/>
  <c r="A59" i="10"/>
  <c r="I58" i="10"/>
  <c r="A58" i="10"/>
  <c r="I57" i="10"/>
  <c r="A57" i="10"/>
  <c r="I56" i="10"/>
  <c r="A56" i="10"/>
  <c r="I55" i="10"/>
  <c r="A55" i="10"/>
  <c r="I54" i="10"/>
  <c r="A54" i="10"/>
  <c r="I53" i="10"/>
  <c r="A53" i="10"/>
  <c r="I52" i="10"/>
  <c r="A52" i="10"/>
  <c r="I51" i="10"/>
  <c r="A51" i="10"/>
  <c r="I50" i="10"/>
  <c r="A50" i="10"/>
  <c r="I5" i="10"/>
  <c r="I49" i="10"/>
  <c r="A49" i="10"/>
  <c r="I48" i="10"/>
  <c r="A48" i="10"/>
  <c r="I47" i="10"/>
  <c r="A47" i="10"/>
  <c r="I46" i="10"/>
  <c r="A46" i="10"/>
  <c r="I45" i="10"/>
  <c r="A45" i="10"/>
  <c r="I44" i="10"/>
  <c r="A44" i="10"/>
  <c r="I43" i="10"/>
  <c r="A43" i="10"/>
  <c r="I42" i="10"/>
  <c r="A42" i="10"/>
  <c r="I41" i="10"/>
  <c r="A41" i="10"/>
  <c r="I40" i="10"/>
  <c r="A40" i="10"/>
  <c r="I39" i="10"/>
  <c r="A39" i="10"/>
  <c r="I38" i="10"/>
  <c r="A38" i="10"/>
  <c r="I37" i="10"/>
  <c r="A37" i="10"/>
  <c r="I36" i="10"/>
  <c r="A36" i="10"/>
  <c r="I35" i="10"/>
  <c r="A35" i="10"/>
  <c r="I34" i="10"/>
  <c r="A34" i="10"/>
  <c r="I33" i="10"/>
  <c r="A33" i="10"/>
  <c r="I32" i="10"/>
  <c r="A32" i="10"/>
  <c r="I31" i="10"/>
  <c r="A31" i="10"/>
  <c r="I30" i="10"/>
  <c r="A30" i="10"/>
  <c r="I29" i="10"/>
  <c r="A29" i="10"/>
  <c r="I28" i="10"/>
  <c r="A28" i="10"/>
  <c r="I27" i="10"/>
  <c r="A27" i="10"/>
  <c r="I26" i="10"/>
  <c r="A26" i="10"/>
  <c r="I25" i="10"/>
  <c r="A25" i="10"/>
  <c r="I24" i="10"/>
  <c r="A24" i="10"/>
  <c r="I23" i="10"/>
  <c r="A23" i="10"/>
  <c r="I22" i="10"/>
  <c r="A22" i="10"/>
  <c r="I21" i="10"/>
  <c r="A21" i="10"/>
  <c r="I20" i="10"/>
  <c r="A20" i="10"/>
  <c r="I19" i="10"/>
  <c r="A19" i="10"/>
  <c r="I18" i="10"/>
  <c r="A18" i="10"/>
  <c r="I17" i="10"/>
  <c r="A17" i="10"/>
  <c r="I16" i="10"/>
  <c r="A16" i="10"/>
  <c r="A15" i="10"/>
  <c r="I14" i="10"/>
  <c r="A14" i="10"/>
  <c r="K13" i="10"/>
  <c r="I13" i="10"/>
  <c r="A13" i="10"/>
  <c r="I12" i="10"/>
  <c r="A12" i="10"/>
  <c r="I11" i="10"/>
  <c r="A11" i="10"/>
  <c r="I10" i="10"/>
  <c r="A10" i="10"/>
  <c r="A9" i="10"/>
  <c r="I8" i="10"/>
  <c r="A8" i="10"/>
  <c r="A7" i="10"/>
  <c r="A6" i="10"/>
  <c r="A5" i="10"/>
  <c r="A4" i="10"/>
  <c r="G3" i="10"/>
  <c r="G4" i="10" s="1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A3" i="10"/>
  <c r="A2" i="10"/>
  <c r="I49" i="8"/>
  <c r="A49" i="8"/>
  <c r="I48" i="8"/>
  <c r="A48" i="8"/>
  <c r="I47" i="8"/>
  <c r="A47" i="8"/>
  <c r="I46" i="8"/>
  <c r="A46" i="8"/>
  <c r="I45" i="8"/>
  <c r="A45" i="8"/>
  <c r="I44" i="8"/>
  <c r="A44" i="8"/>
  <c r="I43" i="8"/>
  <c r="A43" i="8"/>
  <c r="I42" i="8"/>
  <c r="A42" i="8"/>
  <c r="I41" i="8"/>
  <c r="A41" i="8"/>
  <c r="I40" i="8"/>
  <c r="A40" i="8"/>
  <c r="I39" i="8"/>
  <c r="A39" i="8"/>
  <c r="I38" i="8"/>
  <c r="A38" i="8"/>
  <c r="I37" i="8"/>
  <c r="A37" i="8"/>
  <c r="I36" i="8"/>
  <c r="A36" i="8"/>
  <c r="I35" i="8"/>
  <c r="A35" i="8"/>
  <c r="I34" i="8"/>
  <c r="A34" i="8"/>
  <c r="I33" i="8"/>
  <c r="A33" i="8"/>
  <c r="I32" i="8"/>
  <c r="A32" i="8"/>
  <c r="I31" i="8"/>
  <c r="A31" i="8"/>
  <c r="I30" i="8"/>
  <c r="A30" i="8"/>
  <c r="I29" i="8"/>
  <c r="A29" i="8"/>
  <c r="I28" i="8"/>
  <c r="A28" i="8"/>
  <c r="I27" i="8"/>
  <c r="A27" i="8"/>
  <c r="I26" i="8"/>
  <c r="A26" i="8"/>
  <c r="I25" i="8"/>
  <c r="A25" i="8"/>
  <c r="I24" i="8"/>
  <c r="A24" i="8"/>
  <c r="I23" i="8"/>
  <c r="A23" i="8"/>
  <c r="I22" i="8"/>
  <c r="A22" i="8"/>
  <c r="I21" i="8"/>
  <c r="A21" i="8"/>
  <c r="I20" i="8"/>
  <c r="A20" i="8"/>
  <c r="I19" i="8"/>
  <c r="A19" i="8"/>
  <c r="I18" i="8"/>
  <c r="A18" i="8"/>
  <c r="I17" i="8"/>
  <c r="A17" i="8"/>
  <c r="I16" i="8"/>
  <c r="A16" i="8"/>
  <c r="A15" i="8"/>
  <c r="I14" i="8"/>
  <c r="A14" i="8"/>
  <c r="K13" i="8"/>
  <c r="I13" i="8"/>
  <c r="A13" i="8"/>
  <c r="I12" i="8"/>
  <c r="A12" i="8"/>
  <c r="I11" i="8"/>
  <c r="A11" i="8"/>
  <c r="I10" i="8"/>
  <c r="A10" i="8"/>
  <c r="A9" i="8"/>
  <c r="I8" i="8"/>
  <c r="A8" i="8"/>
  <c r="I7" i="8"/>
  <c r="A7" i="8"/>
  <c r="I5" i="8"/>
  <c r="A5" i="8"/>
  <c r="A4" i="8"/>
  <c r="G3" i="8"/>
  <c r="G4" i="8" s="1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A3" i="8"/>
  <c r="A2" i="8"/>
  <c r="I49" i="7"/>
  <c r="A49" i="7"/>
  <c r="I48" i="7"/>
  <c r="A48" i="7"/>
  <c r="I47" i="7"/>
  <c r="A47" i="7"/>
  <c r="I46" i="7"/>
  <c r="A46" i="7"/>
  <c r="I45" i="7"/>
  <c r="A45" i="7"/>
  <c r="I44" i="7"/>
  <c r="A44" i="7"/>
  <c r="I43" i="7"/>
  <c r="A43" i="7"/>
  <c r="I42" i="7"/>
  <c r="A42" i="7"/>
  <c r="I41" i="7"/>
  <c r="A41" i="7"/>
  <c r="I40" i="7"/>
  <c r="A40" i="7"/>
  <c r="I39" i="7"/>
  <c r="A39" i="7"/>
  <c r="I38" i="7"/>
  <c r="A38" i="7"/>
  <c r="I37" i="7"/>
  <c r="A37" i="7"/>
  <c r="I36" i="7"/>
  <c r="A36" i="7"/>
  <c r="I35" i="7"/>
  <c r="A35" i="7"/>
  <c r="I34" i="7"/>
  <c r="A34" i="7"/>
  <c r="I33" i="7"/>
  <c r="A33" i="7"/>
  <c r="I32" i="7"/>
  <c r="A32" i="7"/>
  <c r="I31" i="7"/>
  <c r="A31" i="7"/>
  <c r="I30" i="7"/>
  <c r="A30" i="7"/>
  <c r="I29" i="7"/>
  <c r="A29" i="7"/>
  <c r="I28" i="7"/>
  <c r="A28" i="7"/>
  <c r="I27" i="7"/>
  <c r="A27" i="7"/>
  <c r="I26" i="7"/>
  <c r="A26" i="7"/>
  <c r="I25" i="7"/>
  <c r="A25" i="7"/>
  <c r="I24" i="7"/>
  <c r="A24" i="7"/>
  <c r="I23" i="7"/>
  <c r="A23" i="7"/>
  <c r="I22" i="7"/>
  <c r="A22" i="7"/>
  <c r="I21" i="7"/>
  <c r="A21" i="7"/>
  <c r="I20" i="7"/>
  <c r="A20" i="7"/>
  <c r="I19" i="7"/>
  <c r="A19" i="7"/>
  <c r="I18" i="7"/>
  <c r="A18" i="7"/>
  <c r="I17" i="7"/>
  <c r="A17" i="7"/>
  <c r="I16" i="7"/>
  <c r="A16" i="7"/>
  <c r="I15" i="7"/>
  <c r="A15" i="7"/>
  <c r="I14" i="7"/>
  <c r="A14" i="7"/>
  <c r="K13" i="7"/>
  <c r="I13" i="7"/>
  <c r="A13" i="7"/>
  <c r="I12" i="7"/>
  <c r="A12" i="7"/>
  <c r="I11" i="7"/>
  <c r="A11" i="7"/>
  <c r="I10" i="7"/>
  <c r="A10" i="7"/>
  <c r="A9" i="7"/>
  <c r="I8" i="7"/>
  <c r="A8" i="7"/>
  <c r="I7" i="7"/>
  <c r="A7" i="7"/>
  <c r="I6" i="7"/>
  <c r="A6" i="7"/>
  <c r="I5" i="7"/>
  <c r="A5" i="7"/>
  <c r="I4" i="7"/>
  <c r="G4" i="7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A4" i="7"/>
  <c r="G3" i="7"/>
  <c r="A3" i="7"/>
  <c r="I3" i="7" s="1"/>
  <c r="L13" i="7" s="1"/>
  <c r="A2" i="7"/>
  <c r="M10" i="6" a="1"/>
  <c r="M10" i="6" s="1"/>
  <c r="I49" i="6"/>
  <c r="A49" i="6"/>
  <c r="I48" i="6"/>
  <c r="A48" i="6"/>
  <c r="I47" i="6"/>
  <c r="A47" i="6"/>
  <c r="I46" i="6"/>
  <c r="A46" i="6"/>
  <c r="I45" i="6"/>
  <c r="A45" i="6"/>
  <c r="I44" i="6"/>
  <c r="A44" i="6"/>
  <c r="I43" i="6"/>
  <c r="A43" i="6"/>
  <c r="I42" i="6"/>
  <c r="A42" i="6"/>
  <c r="I41" i="6"/>
  <c r="A41" i="6"/>
  <c r="I40" i="6"/>
  <c r="A40" i="6"/>
  <c r="I39" i="6"/>
  <c r="A39" i="6"/>
  <c r="I38" i="6"/>
  <c r="A38" i="6"/>
  <c r="I37" i="6"/>
  <c r="A37" i="6"/>
  <c r="I36" i="6"/>
  <c r="A36" i="6"/>
  <c r="I35" i="6"/>
  <c r="A35" i="6"/>
  <c r="I34" i="6"/>
  <c r="A34" i="6"/>
  <c r="I33" i="6"/>
  <c r="A33" i="6"/>
  <c r="I32" i="6"/>
  <c r="A32" i="6"/>
  <c r="I31" i="6"/>
  <c r="A31" i="6"/>
  <c r="I30" i="6"/>
  <c r="A30" i="6"/>
  <c r="I29" i="6"/>
  <c r="A29" i="6"/>
  <c r="I28" i="6"/>
  <c r="A28" i="6"/>
  <c r="I27" i="6"/>
  <c r="A27" i="6"/>
  <c r="I26" i="6"/>
  <c r="A26" i="6"/>
  <c r="I25" i="6"/>
  <c r="A25" i="6"/>
  <c r="I24" i="6"/>
  <c r="A24" i="6"/>
  <c r="I23" i="6"/>
  <c r="A23" i="6"/>
  <c r="I22" i="6"/>
  <c r="A22" i="6"/>
  <c r="I21" i="6"/>
  <c r="A21" i="6"/>
  <c r="I20" i="6"/>
  <c r="A20" i="6"/>
  <c r="I19" i="6"/>
  <c r="A19" i="6"/>
  <c r="I18" i="6"/>
  <c r="A18" i="6"/>
  <c r="I17" i="6"/>
  <c r="A17" i="6"/>
  <c r="I16" i="6"/>
  <c r="A16" i="6"/>
  <c r="A15" i="6"/>
  <c r="I14" i="6"/>
  <c r="A14" i="6"/>
  <c r="K13" i="6"/>
  <c r="I13" i="6"/>
  <c r="A13" i="6"/>
  <c r="I12" i="6"/>
  <c r="A12" i="6"/>
  <c r="I11" i="6"/>
  <c r="A11" i="6"/>
  <c r="I10" i="6"/>
  <c r="A10" i="6"/>
  <c r="A9" i="6"/>
  <c r="I8" i="6"/>
  <c r="A8" i="6"/>
  <c r="I7" i="6"/>
  <c r="A7" i="6"/>
  <c r="I6" i="6"/>
  <c r="A6" i="6"/>
  <c r="I5" i="6"/>
  <c r="A5" i="6"/>
  <c r="A4" i="6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A3" i="6"/>
  <c r="A2" i="6"/>
  <c r="L10" i="6" s="1"/>
  <c r="G3" i="5"/>
  <c r="L7" i="13" l="1"/>
  <c r="L8" i="13"/>
  <c r="L10" i="13"/>
  <c r="I15" i="13"/>
  <c r="L13" i="13" s="1"/>
  <c r="L9" i="13"/>
  <c r="L5" i="13"/>
  <c r="L6" i="13"/>
  <c r="L10" i="11"/>
  <c r="L7" i="11"/>
  <c r="L9" i="11"/>
  <c r="L5" i="11"/>
  <c r="L6" i="11"/>
  <c r="L13" i="11"/>
  <c r="L13" i="10"/>
  <c r="L7" i="10"/>
  <c r="L5" i="10"/>
  <c r="L9" i="10"/>
  <c r="L10" i="10"/>
  <c r="L8" i="10"/>
  <c r="L6" i="10"/>
  <c r="L8" i="8"/>
  <c r="L9" i="8"/>
  <c r="L13" i="8"/>
  <c r="L10" i="8"/>
  <c r="L5" i="8"/>
  <c r="L6" i="8"/>
  <c r="L7" i="8"/>
  <c r="L9" i="7"/>
  <c r="L10" i="7"/>
  <c r="L5" i="7"/>
  <c r="L6" i="7"/>
  <c r="L7" i="7"/>
  <c r="L8" i="7"/>
  <c r="M12" i="6"/>
  <c r="L8" i="6"/>
  <c r="L7" i="6"/>
  <c r="L6" i="6"/>
  <c r="L5" i="6"/>
  <c r="L9" i="6"/>
  <c r="I6" i="5"/>
  <c r="I4" i="5"/>
  <c r="I5" i="5"/>
  <c r="I7" i="5"/>
  <c r="I8" i="5"/>
  <c r="I10" i="5"/>
  <c r="I11" i="5"/>
  <c r="I12" i="5"/>
  <c r="I13" i="5"/>
  <c r="I14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K13" i="5"/>
  <c r="A13" i="5"/>
  <c r="A12" i="5"/>
  <c r="A11" i="5"/>
  <c r="A10" i="5"/>
  <c r="A9" i="5"/>
  <c r="A8" i="5"/>
  <c r="A7" i="5"/>
  <c r="A6" i="5"/>
  <c r="A5" i="5"/>
  <c r="A4" i="5"/>
  <c r="G4" i="5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A3" i="5"/>
  <c r="A2" i="5"/>
  <c r="L9" i="5" l="1"/>
  <c r="I3" i="5"/>
  <c r="L13" i="5" s="1"/>
  <c r="L10" i="5"/>
  <c r="L5" i="5"/>
  <c r="L7" i="5"/>
  <c r="L6" i="5"/>
  <c r="L8" i="5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I13" i="4"/>
  <c r="A13" i="4"/>
  <c r="A12" i="4"/>
  <c r="A11" i="4"/>
  <c r="A10" i="4"/>
  <c r="A9" i="4"/>
  <c r="A8" i="4"/>
  <c r="A7" i="4"/>
  <c r="A6" i="4"/>
  <c r="A5" i="4"/>
  <c r="A4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A3" i="4"/>
  <c r="A2" i="4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I13" i="1"/>
  <c r="A13" i="1"/>
  <c r="A12" i="1"/>
  <c r="A11" i="1"/>
  <c r="A10" i="1"/>
  <c r="A9" i="1"/>
  <c r="A8" i="1"/>
  <c r="A7" i="1"/>
  <c r="A6" i="1"/>
  <c r="A5" i="1"/>
  <c r="A4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A3" i="1"/>
  <c r="A2" i="1"/>
  <c r="J7" i="4" l="1"/>
  <c r="J8" i="4"/>
  <c r="J6" i="4"/>
  <c r="J5" i="4"/>
  <c r="J9" i="4"/>
  <c r="J5" i="1"/>
  <c r="J8" i="1"/>
  <c r="G23" i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J7" i="1"/>
  <c r="J6" i="1"/>
  <c r="J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<sst xmlns="http://schemas.openxmlformats.org/spreadsheetml/2006/main" count="801" uniqueCount="206">
  <si>
    <t>Month</t>
  </si>
  <si>
    <t>Date</t>
  </si>
  <si>
    <t>Description</t>
  </si>
  <si>
    <t>Category</t>
  </si>
  <si>
    <t>Income</t>
  </si>
  <si>
    <t>Debits</t>
  </si>
  <si>
    <t>Balance</t>
  </si>
  <si>
    <t>New Balance</t>
  </si>
  <si>
    <t>Bacoor Visit</t>
  </si>
  <si>
    <t>Liabilities</t>
  </si>
  <si>
    <t>Load Bacoor visit</t>
  </si>
  <si>
    <t>Entertainment/Wants</t>
  </si>
  <si>
    <t>Total</t>
  </si>
  <si>
    <t>Expected Maximum Per Month</t>
  </si>
  <si>
    <t>Expected Per Month</t>
  </si>
  <si>
    <t>Jowa utang</t>
  </si>
  <si>
    <t>Used the saved Father Save</t>
  </si>
  <si>
    <t>Bought Perfume</t>
  </si>
  <si>
    <t>Transportation</t>
  </si>
  <si>
    <t>Father need Khaye sick</t>
  </si>
  <si>
    <t>Transpo Audition School</t>
  </si>
  <si>
    <t>Savings/Investment</t>
  </si>
  <si>
    <t>Load utang</t>
  </si>
  <si>
    <t>Savings/Investment USED</t>
  </si>
  <si>
    <t>Meryenda School</t>
  </si>
  <si>
    <t>Sweldo</t>
  </si>
  <si>
    <t>Total a Month</t>
  </si>
  <si>
    <t>Bday surprise lola letty</t>
  </si>
  <si>
    <t>Transpo to Pasay bogs</t>
  </si>
  <si>
    <t>Bday games won</t>
  </si>
  <si>
    <t>Transportation &amp; Liabilities</t>
  </si>
  <si>
    <t>Entertainment &amp; Wants</t>
  </si>
  <si>
    <t>Savings &amp; Investment</t>
  </si>
  <si>
    <t>School Transpo</t>
  </si>
  <si>
    <t>Pre-Pay</t>
  </si>
  <si>
    <t>Savings</t>
  </si>
  <si>
    <t>Week Passed</t>
  </si>
  <si>
    <t>Transpo to Triumph Table</t>
  </si>
  <si>
    <t>Shopee Charger</t>
  </si>
  <si>
    <t xml:space="preserve">jowa Iphone </t>
  </si>
  <si>
    <t>Lunch boni</t>
  </si>
  <si>
    <t>Baon</t>
  </si>
  <si>
    <t>Transpo f2f</t>
  </si>
  <si>
    <t>save panggala</t>
  </si>
  <si>
    <t xml:space="preserve"> </t>
  </si>
  <si>
    <t>Scam Table Ball</t>
  </si>
  <si>
    <t>Gamble chess</t>
  </si>
  <si>
    <t>Sahod</t>
  </si>
  <si>
    <t>save</t>
  </si>
  <si>
    <t xml:space="preserve">utang 50 </t>
  </si>
  <si>
    <t>Savings Withdraw</t>
  </si>
  <si>
    <t>Utang mama</t>
  </si>
  <si>
    <t>Withdraw Gsave</t>
  </si>
  <si>
    <t>Laptop Downpayment Scammed</t>
  </si>
  <si>
    <t>Utang lea 200 Gcash to ticket</t>
  </si>
  <si>
    <t>Utang tito</t>
  </si>
  <si>
    <t>Bought Laptop Thinkpad</t>
  </si>
  <si>
    <t>Bought Shopee</t>
  </si>
  <si>
    <t>Saving Withdraw</t>
  </si>
  <si>
    <t>Chess Gamble</t>
  </si>
  <si>
    <t>B</t>
  </si>
  <si>
    <t>Haircut</t>
  </si>
  <si>
    <t>Laptop savings</t>
  </si>
  <si>
    <t>Savings to leyte</t>
  </si>
  <si>
    <t>savings</t>
  </si>
  <si>
    <t>Bday papa</t>
  </si>
  <si>
    <t>transpo to bacoor</t>
  </si>
  <si>
    <t>transpo to SCHOOL</t>
  </si>
  <si>
    <t>overall transpo home</t>
  </si>
  <si>
    <t>overall transpo  school val</t>
  </si>
  <si>
    <t>bigay mama</t>
  </si>
  <si>
    <t>7 11 school</t>
  </si>
  <si>
    <t>mcdo school</t>
  </si>
  <si>
    <t>Utang laptop</t>
  </si>
  <si>
    <t>Papa utang</t>
  </si>
  <si>
    <t>gsave</t>
  </si>
  <si>
    <t>Las Pinas Table transpo</t>
  </si>
  <si>
    <t>Table tennis fee</t>
  </si>
  <si>
    <t>Foods in Las Pinas</t>
  </si>
  <si>
    <t>Tito lito utang</t>
  </si>
  <si>
    <t>Load</t>
  </si>
  <si>
    <t>Leyte savings</t>
  </si>
  <si>
    <t xml:space="preserve">50 pesos load </t>
  </si>
  <si>
    <t>Transpo school</t>
  </si>
  <si>
    <t>Savings/Investment Used</t>
  </si>
  <si>
    <t>Savings Balance</t>
  </si>
  <si>
    <t>Month for Savings</t>
  </si>
  <si>
    <t>February</t>
  </si>
  <si>
    <t>January</t>
  </si>
  <si>
    <t>Total Savings Balance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</si>
  <si>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</si>
  <si>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</si>
  <si>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</si>
  <si>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</si>
  <si>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</si>
  <si>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</si>
  <si>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</si>
  <si>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</si>
  <si>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</si>
  <si>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</si>
  <si>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mother give</t>
  </si>
  <si>
    <t>bitcoin invest</t>
  </si>
  <si>
    <t>711 school</t>
  </si>
  <si>
    <t>table tennis triumph</t>
  </si>
  <si>
    <t>Shopee Lan cable</t>
  </si>
  <si>
    <t>BALANCE</t>
  </si>
  <si>
    <t>Shuttlecokc shopee</t>
  </si>
  <si>
    <t>Basketball Gamble</t>
  </si>
  <si>
    <t>Basketball Dayo Pae</t>
  </si>
  <si>
    <t>Savings Leyte</t>
  </si>
  <si>
    <t>My savings</t>
  </si>
  <si>
    <t>Load kapatid</t>
  </si>
  <si>
    <t>PPT edit income</t>
  </si>
  <si>
    <t xml:space="preserve">Saving </t>
  </si>
  <si>
    <t>60% Maximum</t>
  </si>
  <si>
    <t>Gsave</t>
  </si>
  <si>
    <t>Uwi Trece</t>
  </si>
  <si>
    <t>Uwi Trece pamasahe</t>
  </si>
  <si>
    <t>Gsave pamasahe</t>
  </si>
  <si>
    <t>Transpo Cavite to Pnq</t>
  </si>
  <si>
    <t>Mama School</t>
  </si>
  <si>
    <t>Gsave to binance</t>
  </si>
  <si>
    <t>btc invest</t>
  </si>
  <si>
    <t>Cash out to airport</t>
  </si>
  <si>
    <t>ticket to leyte buy</t>
  </si>
  <si>
    <t>Transpo to Dasma</t>
  </si>
  <si>
    <t>Bar</t>
  </si>
  <si>
    <t>Load sarili</t>
  </si>
  <si>
    <t xml:space="preserve">Cash out to load </t>
  </si>
  <si>
    <t>Saving</t>
  </si>
  <si>
    <t>lf4dead steam</t>
  </si>
  <si>
    <t xml:space="preserve">Load </t>
  </si>
  <si>
    <t>Transpo cavite</t>
  </si>
  <si>
    <t>bar dasma</t>
  </si>
  <si>
    <t>utang mico jersey</t>
  </si>
  <si>
    <t>Fix phone</t>
  </si>
  <si>
    <t>Toothpaste</t>
  </si>
  <si>
    <t>Event in Makati Helper Exposure Tip</t>
  </si>
  <si>
    <t>Savings divided to business and binance</t>
  </si>
  <si>
    <t>DON’T FORGET TO REDUCE INVESTMENT USED IN SAVING BALANCE</t>
  </si>
  <si>
    <t>Umbrella &amp; Mask</t>
  </si>
  <si>
    <t>Deo and Mother</t>
  </si>
  <si>
    <t>Transpo to Interview</t>
  </si>
  <si>
    <t>Transpo School</t>
  </si>
  <si>
    <t>Joy ride to Interview</t>
  </si>
  <si>
    <t>Shopee</t>
  </si>
  <si>
    <t>Ring and Earrings</t>
  </si>
  <si>
    <t>Gsave for shopee</t>
  </si>
  <si>
    <t>Watsons</t>
  </si>
  <si>
    <t>Id Lace</t>
  </si>
  <si>
    <t>Band Rehearsal</t>
  </si>
  <si>
    <t>Mother give</t>
  </si>
  <si>
    <t>Milktea</t>
  </si>
  <si>
    <t>Boxing</t>
  </si>
  <si>
    <t>Tita give</t>
  </si>
  <si>
    <t>Transpo to munti</t>
  </si>
  <si>
    <t>Foodtrip Arca</t>
  </si>
  <si>
    <t>Tito Limbert Load</t>
  </si>
  <si>
    <t>Gala Milkte</t>
  </si>
  <si>
    <t>Ulam and shake</t>
  </si>
  <si>
    <t>Basketball won</t>
  </si>
  <si>
    <t>Transpo school to bacoor</t>
  </si>
  <si>
    <t>Basketball Won</t>
  </si>
  <si>
    <t>Laguna Boxing</t>
  </si>
  <si>
    <t>Transpo Laguna</t>
  </si>
  <si>
    <t>7 11 Munti</t>
  </si>
  <si>
    <t xml:space="preserve">Cashout </t>
  </si>
  <si>
    <t>to bacoor laspi home</t>
  </si>
  <si>
    <t>Table tennis</t>
  </si>
  <si>
    <t>food bacoor</t>
  </si>
  <si>
    <t>Matcha robinson</t>
  </si>
  <si>
    <t>Utang papa</t>
  </si>
  <si>
    <t>milktea</t>
  </si>
  <si>
    <t>Inom</t>
  </si>
  <si>
    <t>7 11 School</t>
  </si>
  <si>
    <t>milktea alabang</t>
  </si>
  <si>
    <t>mcdo Fries</t>
  </si>
  <si>
    <t xml:space="preserve">water </t>
  </si>
  <si>
    <t xml:space="preserve">fries </t>
  </si>
  <si>
    <t>pizza</t>
  </si>
  <si>
    <t>pomelo softdrinks 711</t>
  </si>
  <si>
    <t>music studio</t>
  </si>
  <si>
    <t>Slacks and baston</t>
  </si>
  <si>
    <t>load kapatid</t>
  </si>
  <si>
    <t>Frappe sunshine</t>
  </si>
  <si>
    <t>edit lamay</t>
  </si>
  <si>
    <t>ate ellen edit</t>
  </si>
  <si>
    <t>buy icecream water 711</t>
  </si>
  <si>
    <t>transpo school to bacoor</t>
  </si>
  <si>
    <t>bacoor food give</t>
  </si>
  <si>
    <t>TOTAL A YEAR:</t>
  </si>
  <si>
    <t>boxing laguna</t>
  </si>
  <si>
    <t>transpo boxing</t>
  </si>
  <si>
    <t>eat boxing</t>
  </si>
  <si>
    <t>Basketball</t>
  </si>
  <si>
    <t>Shopee Mouth Piece</t>
  </si>
  <si>
    <t xml:space="preserve">Milktea </t>
  </si>
  <si>
    <t>Dinner Milktea</t>
  </si>
  <si>
    <t>minute burger</t>
  </si>
  <si>
    <t>Boomark</t>
  </si>
  <si>
    <t>Jollibee</t>
  </si>
  <si>
    <t>Medical</t>
  </si>
  <si>
    <t>transpo to cubao interview</t>
  </si>
  <si>
    <t>gcash and miscellanous</t>
  </si>
  <si>
    <t>transpo to cubao orientation</t>
  </si>
  <si>
    <t>NBI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</si>
</sst>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[$₱-464]* #,##0.00_-;\-[$₱-464]* #,##0.00_-;_-[$₱-464]* &quot;-&quot;??_-;_-@_-"/>
    <numFmt numFmtId="165" formatCode="0.0%"/>
    <numFmt numFmtId="166" formatCode="[$PHP]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9" fontId="0" fillId="8" borderId="0" xfId="0" applyNumberFormat="1" applyFill="1" applyAlignment="1">
      <alignment horizontal="center"/>
    </xf>
    <xf numFmtId="9" fontId="0" fillId="9" borderId="0" xfId="0" applyNumberFormat="1" applyFill="1" applyAlignment="1">
      <alignment horizontal="center"/>
    </xf>
    <xf numFmtId="9" fontId="0" fillId="10" borderId="0" xfId="0" applyNumberFormat="1" applyFill="1" applyAlignment="1">
      <alignment horizontal="center"/>
    </xf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3" fillId="2" borderId="0" xfId="0" applyFont="1" applyFill="1"/>
    <xf numFmtId="0" fontId="2" fillId="3" borderId="0" xfId="0" applyFont="1" applyFill="1"/>
    <xf numFmtId="0" fontId="0" fillId="0" borderId="0" xfId="0" applyAlignment="1">
      <alignment horizontal="left"/>
    </xf>
    <xf numFmtId="0" fontId="3" fillId="3" borderId="0" xfId="0" applyFont="1" applyFill="1"/>
    <xf numFmtId="164" fontId="0" fillId="11" borderId="0" xfId="0" applyNumberFormat="1" applyFill="1"/>
    <xf numFmtId="164" fontId="0" fillId="3" borderId="0" xfId="0" applyNumberFormat="1" applyFill="1"/>
    <xf numFmtId="14" fontId="0" fillId="3" borderId="0" xfId="0" applyNumberFormat="1" applyFill="1"/>
    <xf numFmtId="14" fontId="0" fillId="11" borderId="0" xfId="0" applyNumberFormat="1" applyFill="1"/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164" fontId="0" fillId="5" borderId="0" xfId="0" applyNumberFormat="1" applyFill="1" applyAlignment="1">
      <alignment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/>
    <xf numFmtId="164" fontId="0" fillId="13" borderId="2" xfId="0" applyNumberForma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14" borderId="0" xfId="0" applyFill="1"/>
    <xf numFmtId="166" fontId="0" fillId="0" borderId="0" xfId="0" applyNumberFormat="1"/>
    <xf numFmtId="164" fontId="0" fillId="13" borderId="3" xfId="0" applyNumberFormat="1" applyFill="1" applyBorder="1" applyAlignment="1">
      <alignment wrapText="1"/>
    </xf>
    <xf numFmtId="164" fontId="0" fillId="0" borderId="4" xfId="0" applyNumberFormat="1" applyBorder="1" applyAlignment="1">
      <alignment wrapText="1"/>
    </xf>
    <xf numFmtId="14" fontId="0" fillId="11" borderId="0" xfId="0" applyNumberFormat="1" applyFill="1" applyAlignment="1">
      <alignment wrapText="1"/>
    </xf>
    <xf numFmtId="0" fontId="0" fillId="11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14" fontId="0" fillId="15" borderId="0" xfId="0" applyNumberFormat="1" applyFill="1" applyAlignment="1">
      <alignment wrapText="1"/>
    </xf>
    <xf numFmtId="0" fontId="0" fillId="15" borderId="0" xfId="0" applyFill="1" applyAlignment="1">
      <alignment wrapText="1"/>
    </xf>
    <xf numFmtId="43" fontId="0" fillId="0" borderId="0" xfId="0" applyNumberFormat="1"/>
    <xf numFmtId="0" fontId="1" fillId="0" borderId="0" xfId="0" applyFont="1" applyAlignment="1">
      <alignment horizontal="right"/>
    </xf>
    <xf numFmtId="14" fontId="0" fillId="12" borderId="0" xfId="0" applyNumberFormat="1" applyFill="1" applyAlignment="1">
      <alignment wrapText="1"/>
    </xf>
    <xf numFmtId="0" fontId="0" fillId="12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164" fontId="0" fillId="15" borderId="0" xfId="0" applyNumberFormat="1" applyFill="1" applyAlignment="1">
      <alignment wrapText="1"/>
    </xf>
    <xf numFmtId="0" fontId="0" fillId="3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/>
    </xf>
    <xf numFmtId="164" fontId="0" fillId="13" borderId="2" xfId="0" applyNumberFormat="1" applyFill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13" borderId="3" xfId="0" applyNumberFormat="1" applyFill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5" borderId="0" xfId="0" applyNumberForma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16" borderId="0" xfId="0" applyNumberFormat="1" applyFill="1" applyAlignment="1">
      <alignment wrapText="1"/>
    </xf>
    <xf numFmtId="0" fontId="0" fillId="16" borderId="0" xfId="0" applyFill="1" applyAlignment="1">
      <alignment wrapText="1"/>
    </xf>
    <xf numFmtId="0" fontId="0" fillId="16" borderId="0" xfId="0" applyFill="1" applyAlignment="1">
      <alignment vertical="center" wrapText="1"/>
    </xf>
    <xf numFmtId="14" fontId="0" fillId="15" borderId="0" xfId="0" applyNumberFormat="1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1" fillId="4" borderId="0" xfId="0" applyFont="1" applyFill="1" applyAlignment="1">
      <alignment horizontal="center" wrapText="1"/>
    </xf>
    <xf numFmtId="0" fontId="0" fillId="0" borderId="0" xfId="0" applyAlignment="1">
      <alignment vertical="top" wrapText="1"/>
    </xf>
    <xf numFmtId="0" fontId="0" fillId="11" borderId="0" xfId="0" applyFill="1" applyAlignment="1">
      <alignment vertical="top" wrapText="1"/>
    </xf>
  </cellXfs>
  <cellStyles count="1">
    <cellStyle name="Normal" xfId="0" builtinId="0"/>
  </cellStyles>
  <dxfs count="80"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_-[$₱-464]* #,##0.00_-;\-[$₱-464]* #,##0.00_-;_-[$₱-464]* &quot;-&quot;??_-;_-@_-"/>
      <alignment horizontal="general" vertical="center" textRotation="0" wrapText="0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9" formatCode="m/d/yyyy"/>
      <alignment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C387B4-F479-4A68-83C6-3827DA05418C}" name="Table145410" displayName="Table145410" ref="A1:I49" totalsRowShown="0" dataDxfId="9">
  <autoFilter ref="A1:I49" xr:uid="{00000000-0009-0000-0100-000003000000}"/>
  <tableColumns count="9">
    <tableColumn id="1" xr3:uid="{16BBC92E-0A72-4512-A5DD-8503BE687CB4}" name="Month" dataDxfId="8">
      <calculatedColumnFormula>MONTH(Table145410[[#This Row],[Date]])</calculatedColumnFormula>
    </tableColumn>
    <tableColumn id="2" xr3:uid="{3D5B90CD-BAE5-4B3B-91DD-F48031CC29A4}" name="Date" dataDxfId="7"/>
    <tableColumn id="3" xr3:uid="{EED3B27F-F2E3-4E0E-B8FF-58BE12DA46BB}" name="Description" dataDxfId="6"/>
    <tableColumn id="4" xr3:uid="{6312F0ED-D934-4B41-89DC-AC693A952D8A}" name="Category" dataDxfId="5"/>
    <tableColumn id="5" xr3:uid="{2103876E-E59C-47C6-B7D3-F631C8103F2F}" name="Income" dataDxfId="4"/>
    <tableColumn id="6" xr3:uid="{0680F844-B969-438D-AFF2-94F78E13FE7A}" name="Debits" dataDxfId="3"/>
    <tableColumn id="7" xr3:uid="{2BEEB7A1-E04A-48F7-A68A-FF2CFBCC0FF1}" name="Balance" dataDxfId="2"/>
    <tableColumn id="8" xr3:uid="{38E6F2DF-F5DC-4472-B76B-0F06D00E9D42}" name="Month for Savings" dataDxfId="1"/>
    <tableColumn id="9" xr3:uid="{3A3E9865-7E03-4F41-AC3C-B86242DFFF90}" name="Savings Balance" dataDxfId="0">
      <calculatedColumnFormula>SUM(K9)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0BC7C5-42EC-4A00-B86C-6D75E31821B4}" name="Table14549" displayName="Table14549" ref="A1:I49" totalsRowShown="0" dataDxfId="79">
  <autoFilter ref="A1:I49" xr:uid="{00000000-0009-0000-0100-000003000000}"/>
  <tableColumns count="9">
    <tableColumn id="1" xr3:uid="{A5899E45-A1AD-438E-8C04-4809B35B66DB}" name="Month" dataDxfId="78">
      <calculatedColumnFormula>MONTH(Table14549[[#This Row],[Date]])</calculatedColumnFormula>
    </tableColumn>
    <tableColumn id="2" xr3:uid="{D38B047B-6499-4E6D-A1DF-3DDE583B403D}" name="Date" dataDxfId="77"/>
    <tableColumn id="3" xr3:uid="{95411460-F2B2-46A8-898C-0D1CB24B44E7}" name="Description" dataDxfId="76"/>
    <tableColumn id="4" xr3:uid="{A6F2159B-E0E7-4792-8AE9-1652D6903EFB}" name="Category" dataDxfId="75"/>
    <tableColumn id="5" xr3:uid="{647351B9-0FA7-4A2B-A85E-C4A8FF13EB44}" name="Income" dataDxfId="74"/>
    <tableColumn id="6" xr3:uid="{25F4E89E-B145-4846-B8A1-54FB9270BB17}" name="Debits" dataDxfId="73"/>
    <tableColumn id="7" xr3:uid="{2385595E-DB07-4602-8441-8BE64EE4D10A}" name="Balance" dataDxfId="72"/>
    <tableColumn id="8" xr3:uid="{A5DAA906-AF2D-4A85-9A6F-2F2E0324BA6F}" name="Month for Savings" dataDxfId="71"/>
    <tableColumn id="9" xr3:uid="{A49C9190-B837-4A2F-AAA4-F4CDB1BDB2DD}" name="Savings Balance" dataDxfId="70">
      <calculatedColumnFormula>SUM(K9)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525568-F672-4A92-85D0-9D1023DE7A01}" name="Table14548" displayName="Table14548" ref="A1:I63" totalsRowShown="0" dataDxfId="69">
  <autoFilter ref="A1:I63" xr:uid="{00000000-0009-0000-0100-000003000000}"/>
  <tableColumns count="9">
    <tableColumn id="1" xr3:uid="{B74A68BF-5F18-40BE-9DC8-7AAB5490A613}" name="Month" dataDxfId="68">
      <calculatedColumnFormula>MONTH(Table14548[[#This Row],[Date]])</calculatedColumnFormula>
    </tableColumn>
    <tableColumn id="2" xr3:uid="{065BCCFE-C43A-41AB-B4E0-4C03F9C75A7A}" name="Date" dataDxfId="67"/>
    <tableColumn id="3" xr3:uid="{8317177F-31C3-423B-A3D7-244E0D6DB701}" name="Description" dataDxfId="66"/>
    <tableColumn id="4" xr3:uid="{3D6B9DFD-70D5-48C5-B2A8-F6BE2C25A321}" name="Category" dataDxfId="65"/>
    <tableColumn id="5" xr3:uid="{A981147C-0662-4052-B864-D654D08960E1}" name="Income" dataDxfId="64"/>
    <tableColumn id="6" xr3:uid="{5CCA7DCB-2197-4873-AFD4-74B3ED796F2B}" name="Debits" dataDxfId="63"/>
    <tableColumn id="7" xr3:uid="{EEBDE90B-C10B-4E35-A17A-22F84445E41F}" name="Balance" dataDxfId="62"/>
    <tableColumn id="8" xr3:uid="{9A4B5BF9-9C1F-4890-B960-7E449D45A302}" name="Month for Savings" dataDxfId="61"/>
    <tableColumn id="9" xr3:uid="{AE750CED-6C12-49BC-ABE6-71051806BF98}" name="Savings Balance" dataDxfId="60">
      <calculatedColumnFormula>SUM(K9)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997058-3010-49BB-AB6D-620C72DD3613}" name="Table145467" displayName="Table145467" ref="A1:I49" totalsRowShown="0" dataDxfId="59">
  <autoFilter ref="A1:I49" xr:uid="{00000000-0009-0000-0100-000003000000}"/>
  <tableColumns count="9">
    <tableColumn id="1" xr3:uid="{4942BF4B-BBB2-42FE-AE6E-DC39975A0585}" name="Month" dataDxfId="58">
      <calculatedColumnFormula>MONTH(Table145467[[#This Row],[Date]])</calculatedColumnFormula>
    </tableColumn>
    <tableColumn id="2" xr3:uid="{C03BF1B6-5BF5-4C97-AE15-CB80E2A72139}" name="Date" dataDxfId="57"/>
    <tableColumn id="3" xr3:uid="{976567C0-A8A1-49E5-B711-DD2D258A8C9D}" name="Description" dataDxfId="56"/>
    <tableColumn id="4" xr3:uid="{D2F94893-33CA-458A-9686-1EE8E7DA8A5B}" name="Category" dataDxfId="55"/>
    <tableColumn id="5" xr3:uid="{10C86F8A-201E-493E-9050-43A2F85E7CF6}" name="Income" dataDxfId="54"/>
    <tableColumn id="6" xr3:uid="{F79FDB7D-7BF1-4A99-BD6E-44DD0393C805}" name="Debits" dataDxfId="53"/>
    <tableColumn id="7" xr3:uid="{E0CAF5FD-F6CC-471B-B1DD-D6D9D50AD369}" name="Balance" dataDxfId="52"/>
    <tableColumn id="8" xr3:uid="{49BCF1B3-DE27-47A4-9F8A-008ACE1382CB}" name="Month for Savings" dataDxfId="51"/>
    <tableColumn id="9" xr3:uid="{5B25FFCD-7C30-47EE-81FE-1CC6AB8450F7}" name="Savings Balance" dataDxfId="50">
      <calculatedColumnFormula>SUM(K9)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58" displayName="Table1458" ref="A1:G52" totalsRowShown="0">
  <autoFilter ref="A1:G52" xr:uid="{00000000-0009-0000-0100-000001000000}"/>
  <tableColumns count="7">
    <tableColumn id="1" xr3:uid="{00000000-0010-0000-0000-000001000000}" name="Month" dataDxfId="49">
      <calculatedColumnFormula>MONTH(Table1458[[#This Row],[Date]])</calculatedColumnFormula>
    </tableColumn>
    <tableColumn id="2" xr3:uid="{00000000-0010-0000-0000-000002000000}" name="Date" dataDxfId="48"/>
    <tableColumn id="3" xr3:uid="{00000000-0010-0000-0000-000003000000}" name="Description"/>
    <tableColumn id="4" xr3:uid="{00000000-0010-0000-0000-000004000000}" name="Category"/>
    <tableColumn id="5" xr3:uid="{00000000-0010-0000-0000-000005000000}" name="Income" dataDxfId="47"/>
    <tableColumn id="6" xr3:uid="{00000000-0010-0000-0000-000006000000}" name="Debits" dataDxfId="46"/>
    <tableColumn id="7" xr3:uid="{00000000-0010-0000-0000-000007000000}" name="Balance" dataDxfId="4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455" displayName="Table1455" ref="A1:G49" totalsRowShown="0">
  <autoFilter ref="A1:G49" xr:uid="{00000000-0009-0000-0100-000004000000}"/>
  <tableColumns count="7">
    <tableColumn id="1" xr3:uid="{00000000-0010-0000-0100-000001000000}" name="Month" dataDxfId="44">
      <calculatedColumnFormula>MONTH(Table1455[[#This Row],[Date]])</calculatedColumnFormula>
    </tableColumn>
    <tableColumn id="2" xr3:uid="{00000000-0010-0000-0100-000002000000}" name="Date" dataDxfId="43"/>
    <tableColumn id="3" xr3:uid="{00000000-0010-0000-0100-000003000000}" name="Description"/>
    <tableColumn id="4" xr3:uid="{00000000-0010-0000-0100-000004000000}" name="Category"/>
    <tableColumn id="5" xr3:uid="{00000000-0010-0000-0100-000005000000}" name="Income" dataDxfId="42"/>
    <tableColumn id="6" xr3:uid="{00000000-0010-0000-0100-000006000000}" name="Debits" dataDxfId="41"/>
    <tableColumn id="7" xr3:uid="{00000000-0010-0000-0100-000007000000}" name="Balance" dataDxfId="4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65E97-EDC2-479F-B12E-823C0161B925}" name="Table14543" displayName="Table14543" ref="A1:I49" totalsRowShown="0" dataDxfId="39">
  <autoFilter ref="A1:I49" xr:uid="{00000000-0009-0000-0100-000003000000}"/>
  <tableColumns count="9">
    <tableColumn id="1" xr3:uid="{F3498696-B7B2-4E1A-8054-B9E763EF3672}" name="Month" dataDxfId="38">
      <calculatedColumnFormula>MONTH(Table14543[[#This Row],[Date]])</calculatedColumnFormula>
    </tableColumn>
    <tableColumn id="2" xr3:uid="{DCB90096-3235-42A7-9FA2-A497B4110253}" name="Date" dataDxfId="37"/>
    <tableColumn id="3" xr3:uid="{0B65F2E5-8190-4EF3-A591-EF9A15A13761}" name="Description" dataDxfId="36"/>
    <tableColumn id="4" xr3:uid="{C90ED4C6-65BC-4114-B681-C1CB69377A58}" name="Category" dataDxfId="35"/>
    <tableColumn id="5" xr3:uid="{502C1345-43D1-4244-9595-23CB3A0F2EA8}" name="Income" dataDxfId="34"/>
    <tableColumn id="6" xr3:uid="{51881B59-02C3-40B4-9B06-8B76BF9A798C}" name="Debits" dataDxfId="33"/>
    <tableColumn id="7" xr3:uid="{4C26C5AD-A38E-488A-BD9F-2BFB6F92D02A}" name="Balance" dataDxfId="32"/>
    <tableColumn id="8" xr3:uid="{E5A7B637-1C8D-40A1-BA64-0D0900577951}" name="Month for Savings" dataDxfId="31"/>
    <tableColumn id="9" xr3:uid="{7E867581-DA98-4395-8148-9533395639B4}" name="Savings Balance" dataDxfId="30">
      <calculatedColumnFormula>SUM(K9)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A6626-0ECB-4761-94F1-5E34C061D16E}" name="Table14546" displayName="Table14546" ref="A1:I49" totalsRowShown="0" dataDxfId="29">
  <autoFilter ref="A1:I49" xr:uid="{00000000-0009-0000-0100-000003000000}"/>
  <tableColumns count="9">
    <tableColumn id="1" xr3:uid="{76392CED-406E-493F-AFDB-826D1CBFE8E0}" name="Month" dataDxfId="28">
      <calculatedColumnFormula>MONTH(Table14546[[#This Row],[Date]])</calculatedColumnFormula>
    </tableColumn>
    <tableColumn id="2" xr3:uid="{4C7E220F-8EBA-40F4-8FE3-8857C16E13DF}" name="Date" dataDxfId="27"/>
    <tableColumn id="3" xr3:uid="{5097F152-C30C-40BB-A5E0-4A9612F5B7BF}" name="Description" dataDxfId="26"/>
    <tableColumn id="4" xr3:uid="{F0331F5E-B137-405B-993B-68FB0A342EF7}" name="Category" dataDxfId="25"/>
    <tableColumn id="5" xr3:uid="{0D5D53CF-A386-4722-9130-16379B19CEF3}" name="Income" dataDxfId="24"/>
    <tableColumn id="6" xr3:uid="{D44F1476-831E-4C59-919D-476B80977BC5}" name="Debits" dataDxfId="23"/>
    <tableColumn id="7" xr3:uid="{3F58EAD0-7821-49C3-ABAF-62A25398F83B}" name="Balance" dataDxfId="22"/>
    <tableColumn id="8" xr3:uid="{ACFC8E53-D247-452B-98C1-9FA884FF08FF}" name="Month for Savings" dataDxfId="21"/>
    <tableColumn id="9" xr3:uid="{CE379B86-E512-4994-B613-CE65737DDBB7}" name="Savings Balance" dataDxfId="20">
      <calculatedColumnFormula>SUM(K9)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54" displayName="Table1454" ref="A1:I49" totalsRowShown="0" dataDxfId="19">
  <autoFilter ref="A1:I49" xr:uid="{00000000-0009-0000-0100-000003000000}"/>
  <tableColumns count="9">
    <tableColumn id="1" xr3:uid="{00000000-0010-0000-0300-000001000000}" name="Month" dataDxfId="18">
      <calculatedColumnFormula>MONTH(Table1454[[#This Row],[Date]])</calculatedColumnFormula>
    </tableColumn>
    <tableColumn id="2" xr3:uid="{00000000-0010-0000-0300-000002000000}" name="Date" dataDxfId="17"/>
    <tableColumn id="3" xr3:uid="{00000000-0010-0000-0300-000003000000}" name="Description" dataDxfId="16"/>
    <tableColumn id="4" xr3:uid="{00000000-0010-0000-0300-000004000000}" name="Category" dataDxfId="15"/>
    <tableColumn id="5" xr3:uid="{00000000-0010-0000-0300-000005000000}" name="Income" dataDxfId="14"/>
    <tableColumn id="6" xr3:uid="{00000000-0010-0000-0300-000006000000}" name="Debits" dataDxfId="13"/>
    <tableColumn id="7" xr3:uid="{00000000-0010-0000-0300-000007000000}" name="Balance" dataDxfId="12"/>
    <tableColumn id="8" xr3:uid="{00000000-0010-0000-0300-000008000000}" name="Month for Savings" dataDxfId="11"/>
    <tableColumn id="9" xr3:uid="{00000000-0010-0000-0300-000009000000}" name="Savings Balance" dataDxfId="10">
      <calculatedColumnFormula>SUM(K9)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4FA6-8490-4250-8263-A6E8EB3FD3C1}">
  <sheetPr>
    <tabColor rgb="FF00B0F0"/>
  </sheetPr>
  <dimension ref="A1:O49"/>
  <sheetViews>
    <sheetView tabSelected="1" workbookViewId="0">
      <selection activeCell="G23" sqref="G23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285156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MONTH(Table145410[[#This Row],[Date]])</f>
        <v>9</v>
      </c>
      <c r="B2" s="25">
        <v>45170</v>
      </c>
      <c r="C2" s="26" t="s">
        <v>6</v>
      </c>
      <c r="D2" s="73" t="s">
        <v>84</v>
      </c>
      <c r="E2" s="26"/>
      <c r="F2" s="27"/>
      <c r="G2" s="27">
        <v>3860</v>
      </c>
      <c r="H2" t="s">
        <v>88</v>
      </c>
      <c r="I2" s="34">
        <v>0</v>
      </c>
    </row>
    <row r="3" spans="1:15" x14ac:dyDescent="0.25">
      <c r="A3" s="28">
        <f>MONTH(Table145410[[#This Row],[Date]])</f>
        <v>9</v>
      </c>
      <c r="B3" s="25">
        <v>45170</v>
      </c>
      <c r="C3" s="28" t="s">
        <v>200</v>
      </c>
      <c r="D3" s="28" t="s">
        <v>11</v>
      </c>
      <c r="E3" s="27"/>
      <c r="F3" s="27">
        <v>159</v>
      </c>
      <c r="G3" s="27">
        <f>SUM(G2+Table145410[[#This Row],[Income]]-Table145410[[#This Row],[Debits]])</f>
        <v>3701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MONTH(Table145410[[#This Row],[Date]])</f>
        <v>9</v>
      </c>
      <c r="B4" s="25">
        <v>45170</v>
      </c>
      <c r="C4" s="26" t="s">
        <v>201</v>
      </c>
      <c r="D4" s="26" t="s">
        <v>9</v>
      </c>
      <c r="E4" s="27"/>
      <c r="F4" s="29">
        <v>1100</v>
      </c>
      <c r="G4" s="27">
        <f>SUM(G3+Table145410[[#This Row],[Income]]-Table145410[[#This Row],[Debits]])</f>
        <v>2601</v>
      </c>
      <c r="H4" t="s">
        <v>90</v>
      </c>
      <c r="I4" s="57">
        <v>1500</v>
      </c>
      <c r="J4" s="5"/>
      <c r="K4">
        <v>9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MONTH(Table145410[[#This Row],[Date]])</f>
        <v>9</v>
      </c>
      <c r="B5" s="25">
        <v>45170</v>
      </c>
      <c r="C5" s="28" t="s">
        <v>202</v>
      </c>
      <c r="D5" s="28" t="s">
        <v>18</v>
      </c>
      <c r="E5" s="27"/>
      <c r="F5" s="27">
        <v>106</v>
      </c>
      <c r="G5" s="27">
        <f>SUM(G4+Table145410[[#This Row],[Income]]-Table145410[[#This Row],[Debits]])</f>
        <v>2495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SUMIFS(Table145410[[#All],[Income]],Table145410[[#All],[Month]],K4,Table145410[[#All],[Category]],K5)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MONTH(Table145410[[#This Row],[Date]])</f>
        <v>9</v>
      </c>
      <c r="B6" s="25">
        <v>45170</v>
      </c>
      <c r="C6" s="26" t="s">
        <v>203</v>
      </c>
      <c r="D6" s="26" t="s">
        <v>9</v>
      </c>
      <c r="E6" s="27"/>
      <c r="F6" s="27">
        <v>90</v>
      </c>
      <c r="G6" s="27">
        <f>SUM(G5+Table145410[[#This Row],[Income]]-Table145410[[#This Row],[Debits]])</f>
        <v>2405</v>
      </c>
      <c r="H6" t="s">
        <v>92</v>
      </c>
      <c r="I6" s="57">
        <v>1000</v>
      </c>
      <c r="J6" s="5"/>
      <c r="K6" t="s">
        <v>9</v>
      </c>
      <c r="L6">
        <f>SUMIFS(Table145410[[#All],[Debits]],Table145410[[#All],[Month]],K4, Table145410[[#All],[Category]],K6)</f>
        <v>1190</v>
      </c>
      <c r="M6">
        <v>800</v>
      </c>
      <c r="O6" s="5"/>
    </row>
    <row r="7" spans="1:15" x14ac:dyDescent="0.25">
      <c r="A7" s="28">
        <f>MONTH(Table145410[[#This Row],[Date]])</f>
        <v>9</v>
      </c>
      <c r="B7" s="25">
        <v>45170</v>
      </c>
      <c r="C7" s="26" t="s">
        <v>172</v>
      </c>
      <c r="D7" s="26" t="s">
        <v>11</v>
      </c>
      <c r="E7" s="27"/>
      <c r="F7" s="27">
        <v>95</v>
      </c>
      <c r="G7" s="27">
        <f>SUM(G6+Table145410[[#This Row],[Income]]-Table145410[[#This Row],[Debits]])</f>
        <v>2310</v>
      </c>
      <c r="H7" t="s">
        <v>93</v>
      </c>
      <c r="I7" s="58">
        <v>500</v>
      </c>
      <c r="J7" s="5"/>
      <c r="K7" t="s">
        <v>18</v>
      </c>
      <c r="L7">
        <f>SUMIFS(Table145410[[#All],[Debits]],Table145410[[#All],[Month]],K4, Table145410[[#All],[Category]],K7)</f>
        <v>212</v>
      </c>
      <c r="M7">
        <v>800</v>
      </c>
      <c r="O7" s="5"/>
    </row>
    <row r="8" spans="1:15" ht="30" x14ac:dyDescent="0.25">
      <c r="A8" s="24">
        <f>MONTH(Table145410[[#This Row],[Date]])</f>
        <v>9</v>
      </c>
      <c r="B8" s="25">
        <v>45170</v>
      </c>
      <c r="C8" s="26" t="s">
        <v>204</v>
      </c>
      <c r="D8" s="72" t="s">
        <v>18</v>
      </c>
      <c r="E8" s="27"/>
      <c r="F8" s="27">
        <v>106</v>
      </c>
      <c r="G8" s="27">
        <f>SUM(G7+Table145410[[#This Row],[Income]]-Table145410[[#This Row],[Debits]])</f>
        <v>2204</v>
      </c>
      <c r="H8" t="s">
        <v>94</v>
      </c>
      <c r="I8" s="34">
        <f t="shared" ref="I4:I49" si="1">SUM(K15)</f>
        <v>0</v>
      </c>
      <c r="J8" s="5"/>
      <c r="K8" t="s">
        <v>11</v>
      </c>
      <c r="L8">
        <f>SUMIFS(Table145410[[#All],[Debits]],Table145410[[#All],[Month]],K4, Table145410[[#All],[Category]],K8)</f>
        <v>254</v>
      </c>
      <c r="M8">
        <v>800</v>
      </c>
      <c r="O8" s="5"/>
    </row>
    <row r="9" spans="1:15" x14ac:dyDescent="0.25">
      <c r="A9" s="28">
        <f>MONTH(Table145410[[#This Row],[Date]])</f>
        <v>9</v>
      </c>
      <c r="B9" s="25">
        <v>45173</v>
      </c>
      <c r="C9" s="28" t="s">
        <v>205</v>
      </c>
      <c r="D9" s="28" t="s">
        <v>9</v>
      </c>
      <c r="E9" s="27"/>
      <c r="F9" s="27"/>
      <c r="G9" s="27">
        <f>SUM(G8+Table145410[[#This Row],[Income]]-Table145410[[#This Row],[Debits]])</f>
        <v>2204</v>
      </c>
      <c r="H9" t="s">
        <v>95</v>
      </c>
      <c r="I9" s="35"/>
      <c r="J9" s="5"/>
      <c r="K9" t="s">
        <v>21</v>
      </c>
      <c r="L9">
        <f>SUMIFS(Table145410[[#All],[Debits]],Table145410[[#All],[Month]],K4, Table145410[[#All],[Category]],K9)</f>
        <v>0</v>
      </c>
      <c r="M9">
        <v>800</v>
      </c>
      <c r="O9" s="5"/>
    </row>
    <row r="10" spans="1:15" x14ac:dyDescent="0.25">
      <c r="A10" s="24">
        <f>MONTH(Table145410[[#This Row],[Date]])</f>
        <v>1</v>
      </c>
      <c r="B10" s="25"/>
      <c r="C10" s="26"/>
      <c r="D10" s="26"/>
      <c r="E10" s="27"/>
      <c r="F10" s="27"/>
      <c r="G10" s="27">
        <f>SUM(G9+Table145410[[#This Row],[Income]]-Table145410[[#This Row],[Debits]])</f>
        <v>2204</v>
      </c>
      <c r="H10" t="s">
        <v>96</v>
      </c>
      <c r="I10" s="34">
        <f t="shared" si="1"/>
        <v>0</v>
      </c>
      <c r="J10" s="5"/>
      <c r="K10" t="s">
        <v>84</v>
      </c>
      <c r="L10">
        <f>SUMIFS(Table145410[[#All],[Income]],Table145410[[#All],[Month]],K4,Table145410[[#All],[Category]],K10)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MONTH(Table145410[[#This Row],[Date]])</f>
        <v>1</v>
      </c>
      <c r="B11" s="25"/>
      <c r="C11" s="26"/>
      <c r="D11" s="26"/>
      <c r="E11" s="27"/>
      <c r="F11" s="27"/>
      <c r="G11" s="27">
        <f>SUM(G10+Table145410[[#This Row],[Income]]-Table145410[[#This Row],[Debits]])</f>
        <v>2204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MONTH(Table145410[[#This Row],[Date]])</f>
        <v>1</v>
      </c>
      <c r="B12" s="25"/>
      <c r="C12" s="24"/>
      <c r="D12" s="24"/>
      <c r="E12" s="27"/>
      <c r="F12" s="27"/>
      <c r="G12" s="27">
        <f>SUM(G11+Table145410[[#This Row],[Income]]-Table145410[[#This Row],[Debits]])</f>
        <v>2204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MONTH(Table145410[[#This Row],[Date]])</f>
        <v>1</v>
      </c>
      <c r="B13" s="25"/>
      <c r="C13" s="26"/>
      <c r="D13" s="26"/>
      <c r="E13" s="27"/>
      <c r="F13" s="27"/>
      <c r="G13" s="27">
        <f>SUM(G12+Table145410[[#This Row],[Income]]-Table145410[[#This Row],[Debits]])</f>
        <v>2204</v>
      </c>
      <c r="H13" t="s">
        <v>99</v>
      </c>
      <c r="I13" s="35">
        <f t="shared" si="1"/>
        <v>0</v>
      </c>
      <c r="K13" s="2">
        <f>SUM(F2:F42)</f>
        <v>1656</v>
      </c>
      <c r="L13" s="37">
        <f>SUM(Table145410[Savings Balance])</f>
        <v>8000</v>
      </c>
    </row>
    <row r="14" spans="1:15" x14ac:dyDescent="0.25">
      <c r="A14" s="24">
        <f>MONTH(Table145410[[#This Row],[Date]])</f>
        <v>1</v>
      </c>
      <c r="B14" s="25"/>
      <c r="C14" s="24"/>
      <c r="D14" s="24"/>
      <c r="E14" s="27"/>
      <c r="F14" s="27"/>
      <c r="G14" s="27">
        <f>SUM(G13+Table145410[[#This Row],[Income]]-Table145410[[#This Row],[Debits]])</f>
        <v>2204</v>
      </c>
      <c r="I14" s="38">
        <f t="shared" si="1"/>
        <v>0</v>
      </c>
      <c r="L14" t="s">
        <v>44</v>
      </c>
    </row>
    <row r="15" spans="1:15" x14ac:dyDescent="0.25">
      <c r="A15" s="26">
        <f>MONTH(Table145410[[#This Row],[Date]])</f>
        <v>1</v>
      </c>
      <c r="B15" s="25"/>
      <c r="C15" s="26"/>
      <c r="D15" s="26"/>
      <c r="E15" s="27"/>
      <c r="F15" s="27"/>
      <c r="G15" s="27">
        <f>SUM(G14+Table145410[[#This Row],[Income]]-Table145410[[#This Row],[Debits]])</f>
        <v>2204</v>
      </c>
      <c r="H15" t="s">
        <v>190</v>
      </c>
      <c r="I15" s="35">
        <f>SUM(I2:I13)</f>
        <v>4000</v>
      </c>
    </row>
    <row r="16" spans="1:15" x14ac:dyDescent="0.25">
      <c r="A16" s="24">
        <f>MONTH(Table145410[[#This Row],[Date]])</f>
        <v>1</v>
      </c>
      <c r="B16" s="25"/>
      <c r="C16" s="26"/>
      <c r="D16" s="26"/>
      <c r="E16" s="27"/>
      <c r="F16" s="27"/>
      <c r="G16" s="27">
        <f>SUM(G15+Table145410[[#This Row],[Income]]-Table145410[[#This Row],[Debits]])</f>
        <v>2204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MONTH(Table145410[[#This Row],[Date]])</f>
        <v>1</v>
      </c>
      <c r="B17" s="25"/>
      <c r="C17" s="30"/>
      <c r="D17" s="28"/>
      <c r="E17" s="27"/>
      <c r="F17" s="27"/>
      <c r="G17" s="27">
        <f>SUM(G16+Table145410[[#This Row],[Income]]-Table145410[[#This Row],[Debits]])</f>
        <v>2204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MONTH(Table145410[[#This Row],[Date]])</f>
        <v>1</v>
      </c>
      <c r="B18" s="25"/>
      <c r="C18" s="26"/>
      <c r="D18" s="26"/>
      <c r="E18" s="27"/>
      <c r="F18" s="27"/>
      <c r="G18" s="27">
        <f>SUM(G17+Table145410[[#This Row],[Income]]-Table145410[[#This Row],[Debits]])</f>
        <v>2204</v>
      </c>
      <c r="I18" s="38">
        <f t="shared" si="1"/>
        <v>0</v>
      </c>
    </row>
    <row r="19" spans="1:13" x14ac:dyDescent="0.25">
      <c r="A19" s="26">
        <f>MONTH(Table145410[[#This Row],[Date]])</f>
        <v>1</v>
      </c>
      <c r="B19" s="25"/>
      <c r="C19" s="28"/>
      <c r="D19" s="28"/>
      <c r="E19" s="27"/>
      <c r="F19" s="27"/>
      <c r="G19" s="27">
        <f>SUM(G18+Table145410[[#This Row],[Income]]-Table145410[[#This Row],[Debits]])</f>
        <v>2204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MONTH(Table145410[[#This Row],[Date]])</f>
        <v>1</v>
      </c>
      <c r="B20" s="25"/>
      <c r="C20" s="24"/>
      <c r="D20" s="24"/>
      <c r="E20" s="27"/>
      <c r="F20" s="27"/>
      <c r="G20" s="27">
        <f>SUM(G19+Table145410[[#This Row],[Income]]-Table145410[[#This Row],[Debits]])</f>
        <v>2204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MONTH(Table145410[[#This Row],[Date]])</f>
        <v>1</v>
      </c>
      <c r="B21" s="25"/>
      <c r="C21" s="26"/>
      <c r="D21" s="26"/>
      <c r="E21" s="27"/>
      <c r="F21" s="27"/>
      <c r="G21" s="27">
        <f>SUM(G20+Table145410[[#This Row],[Income]]-Table145410[[#This Row],[Debits]])</f>
        <v>2204</v>
      </c>
      <c r="I21" s="35">
        <f t="shared" si="1"/>
        <v>0</v>
      </c>
    </row>
    <row r="22" spans="1:13" x14ac:dyDescent="0.25">
      <c r="A22" s="26">
        <f>MONTH(Table145410[[#This Row],[Date]])</f>
        <v>1</v>
      </c>
      <c r="B22" s="25"/>
      <c r="C22" s="31"/>
      <c r="D22" s="26"/>
      <c r="E22" s="27"/>
      <c r="F22" s="27"/>
      <c r="G22" s="27">
        <f>SUM(G21+Table145410[[#This Row],[Income]]-Table145410[[#This Row],[Debits]])</f>
        <v>2204</v>
      </c>
      <c r="I22" s="38">
        <f t="shared" si="1"/>
        <v>0</v>
      </c>
    </row>
    <row r="23" spans="1:13" x14ac:dyDescent="0.25">
      <c r="A23" s="26">
        <f>MONTH(Table145410[[#This Row],[Date]])</f>
        <v>1</v>
      </c>
      <c r="B23" s="25"/>
      <c r="C23" s="28"/>
      <c r="D23" s="28"/>
      <c r="E23" s="27"/>
      <c r="F23" s="27"/>
      <c r="G23" s="27">
        <f>SUM(G22+Table145410[[#This Row],[Income]]-Table145410[[#This Row],[Debits]])</f>
        <v>2204</v>
      </c>
      <c r="I23" s="35">
        <f t="shared" si="1"/>
        <v>0</v>
      </c>
    </row>
    <row r="24" spans="1:13" x14ac:dyDescent="0.25">
      <c r="A24" s="26">
        <f>MONTH(Table145410[[#This Row],[Date]])</f>
        <v>1</v>
      </c>
      <c r="B24" s="25"/>
      <c r="C24" s="26"/>
      <c r="D24" s="26"/>
      <c r="E24" s="27"/>
      <c r="F24" s="27"/>
      <c r="G24" s="27">
        <f>SUM(G23+Table145410[[#This Row],[Income]]-Table145410[[#This Row],[Debits]])</f>
        <v>2204</v>
      </c>
      <c r="I24" s="38">
        <f t="shared" si="1"/>
        <v>0</v>
      </c>
    </row>
    <row r="25" spans="1:13" x14ac:dyDescent="0.25">
      <c r="A25" s="26">
        <f>MONTH(Table145410[[#This Row],[Date]])</f>
        <v>1</v>
      </c>
      <c r="B25" s="25"/>
      <c r="C25" s="26"/>
      <c r="D25" s="26"/>
      <c r="E25" s="27"/>
      <c r="F25" s="27"/>
      <c r="G25" s="27">
        <f>SUM(G24+Table145410[[#This Row],[Income]]-Table145410[[#This Row],[Debits]])</f>
        <v>2204</v>
      </c>
      <c r="I25" s="35">
        <f t="shared" si="1"/>
        <v>0</v>
      </c>
      <c r="K25" s="71" t="s">
        <v>139</v>
      </c>
      <c r="L25" s="71"/>
    </row>
    <row r="26" spans="1:13" x14ac:dyDescent="0.25">
      <c r="A26" s="26">
        <f>MONTH(Table145410[[#This Row],[Date]])</f>
        <v>1</v>
      </c>
      <c r="B26" s="25"/>
      <c r="C26" s="26"/>
      <c r="D26" s="26"/>
      <c r="E26" s="27"/>
      <c r="F26" s="27"/>
      <c r="G26" s="27">
        <f>SUM(G25+Table145410[[#This Row],[Income]]-Table145410[[#This Row],[Debits]])</f>
        <v>2204</v>
      </c>
      <c r="I26" s="38">
        <f t="shared" si="1"/>
        <v>0</v>
      </c>
    </row>
    <row r="27" spans="1:13" x14ac:dyDescent="0.25">
      <c r="A27" s="26">
        <f>MONTH(Table145410[[#This Row],[Date]])</f>
        <v>1</v>
      </c>
      <c r="B27" s="25"/>
      <c r="C27" s="26"/>
      <c r="D27" s="26"/>
      <c r="E27" s="27"/>
      <c r="F27" s="27"/>
      <c r="G27" s="27">
        <f>SUM(G26+Table145410[[#This Row],[Income]]-Table145410[[#This Row],[Debits]])</f>
        <v>2204</v>
      </c>
      <c r="I27" s="35">
        <f t="shared" si="1"/>
        <v>0</v>
      </c>
    </row>
    <row r="28" spans="1:13" x14ac:dyDescent="0.25">
      <c r="A28" s="26">
        <f>MONTH(Table145410[[#This Row],[Date]])</f>
        <v>1</v>
      </c>
      <c r="B28" s="25"/>
      <c r="C28" s="26"/>
      <c r="D28" s="26"/>
      <c r="E28" s="27"/>
      <c r="F28" s="27"/>
      <c r="G28" s="27">
        <f>SUM(G27+Table145410[[#This Row],[Income]]-Table145410[[#This Row],[Debits]])</f>
        <v>2204</v>
      </c>
      <c r="I28" s="38">
        <f t="shared" si="1"/>
        <v>0</v>
      </c>
    </row>
    <row r="29" spans="1:13" x14ac:dyDescent="0.25">
      <c r="A29" s="26">
        <f>MONTH(Table145410[[#This Row],[Date]])</f>
        <v>1</v>
      </c>
      <c r="B29" s="25"/>
      <c r="C29" s="28"/>
      <c r="D29" s="28"/>
      <c r="E29" s="27"/>
      <c r="F29" s="27"/>
      <c r="G29" s="27">
        <f>SUM(G28+Table145410[[#This Row],[Income]]-Table145410[[#This Row],[Debits]])</f>
        <v>2204</v>
      </c>
      <c r="I29" s="35">
        <f t="shared" si="1"/>
        <v>0</v>
      </c>
    </row>
    <row r="30" spans="1:13" x14ac:dyDescent="0.25">
      <c r="A30" s="26">
        <f>MONTH(Table145410[[#This Row],[Date]])</f>
        <v>1</v>
      </c>
      <c r="B30" s="25"/>
      <c r="C30" s="26"/>
      <c r="D30" s="26"/>
      <c r="E30" s="27"/>
      <c r="F30" s="27"/>
      <c r="G30" s="27">
        <f>SUM(G29+Table145410[[#This Row],[Income]]-Table145410[[#This Row],[Debits]])</f>
        <v>2204</v>
      </c>
      <c r="I30" s="38">
        <f t="shared" si="1"/>
        <v>0</v>
      </c>
    </row>
    <row r="31" spans="1:13" x14ac:dyDescent="0.25">
      <c r="A31" s="26">
        <f>MONTH(Table145410[[#This Row],[Date]])</f>
        <v>1</v>
      </c>
      <c r="B31" s="25"/>
      <c r="C31" s="26"/>
      <c r="D31" s="26"/>
      <c r="E31" s="27"/>
      <c r="F31" s="27"/>
      <c r="G31" s="27">
        <f>SUM(G30+Table145410[[#This Row],[Income]]-Table145410[[#This Row],[Debits]])</f>
        <v>2204</v>
      </c>
      <c r="I31" s="35">
        <f t="shared" si="1"/>
        <v>0</v>
      </c>
    </row>
    <row r="32" spans="1:13" x14ac:dyDescent="0.25">
      <c r="A32" s="26">
        <f>MONTH(Table145410[[#This Row],[Date]])</f>
        <v>1</v>
      </c>
      <c r="B32" s="25"/>
      <c r="C32" s="24"/>
      <c r="D32" s="24"/>
      <c r="E32" s="27"/>
      <c r="F32" s="27"/>
      <c r="G32" s="27">
        <f>SUM(G31+Table145410[[#This Row],[Income]]-Table145410[[#This Row],[Debits]])</f>
        <v>2204</v>
      </c>
      <c r="I32" s="38">
        <f t="shared" si="1"/>
        <v>0</v>
      </c>
    </row>
    <row r="33" spans="1:9" x14ac:dyDescent="0.25">
      <c r="A33" s="26">
        <f>MONTH(Table145410[[#This Row],[Date]])</f>
        <v>1</v>
      </c>
      <c r="B33" s="25"/>
      <c r="C33" s="26"/>
      <c r="D33" s="26"/>
      <c r="E33" s="27"/>
      <c r="F33" s="27"/>
      <c r="G33" s="27">
        <f>SUM(G32+Table145410[[#This Row],[Income]]-Table145410[[#This Row],[Debits]])</f>
        <v>2204</v>
      </c>
      <c r="I33" s="35">
        <f t="shared" si="1"/>
        <v>0</v>
      </c>
    </row>
    <row r="34" spans="1:9" x14ac:dyDescent="0.25">
      <c r="A34" s="26">
        <f>MONTH(Table145410[[#This Row],[Date]])</f>
        <v>1</v>
      </c>
      <c r="B34" s="25"/>
      <c r="C34" s="26"/>
      <c r="D34" s="26"/>
      <c r="E34" s="27"/>
      <c r="F34" s="27"/>
      <c r="G34" s="27">
        <f>SUM(G33+Table145410[[#This Row],[Income]]-Table145410[[#This Row],[Debits]])</f>
        <v>2204</v>
      </c>
      <c r="I34" s="38">
        <f t="shared" si="1"/>
        <v>0</v>
      </c>
    </row>
    <row r="35" spans="1:9" x14ac:dyDescent="0.25">
      <c r="A35" s="26">
        <f>MONTH(Table145410[[#This Row],[Date]])</f>
        <v>1</v>
      </c>
      <c r="B35" s="25"/>
      <c r="C35" s="28"/>
      <c r="D35" s="28"/>
      <c r="E35" s="27"/>
      <c r="F35" s="27"/>
      <c r="G35" s="27">
        <f>SUM(G34+Table145410[[#This Row],[Income]]-Table145410[[#This Row],[Debits]])</f>
        <v>2204</v>
      </c>
      <c r="I35" s="35">
        <f t="shared" si="1"/>
        <v>0</v>
      </c>
    </row>
    <row r="36" spans="1:9" x14ac:dyDescent="0.25">
      <c r="A36" s="26">
        <f>MONTH(Table145410[[#This Row],[Date]])</f>
        <v>1</v>
      </c>
      <c r="B36" s="25"/>
      <c r="C36" s="32"/>
      <c r="D36" s="26"/>
      <c r="E36" s="27"/>
      <c r="F36" s="27"/>
      <c r="G36" s="27">
        <f>SUM(G35+Table145410[[#This Row],[Income]]-Table145410[[#This Row],[Debits]])</f>
        <v>2204</v>
      </c>
      <c r="I36" s="38">
        <f t="shared" si="1"/>
        <v>0</v>
      </c>
    </row>
    <row r="37" spans="1:9" x14ac:dyDescent="0.25">
      <c r="A37" s="26">
        <f>MONTH(Table145410[[#This Row],[Date]])</f>
        <v>1</v>
      </c>
      <c r="B37" s="25"/>
      <c r="C37" s="26"/>
      <c r="D37" s="26"/>
      <c r="E37" s="27"/>
      <c r="F37" s="27"/>
      <c r="G37" s="27">
        <f>SUM(G36+Table145410[[#This Row],[Income]]-Table145410[[#This Row],[Debits]])</f>
        <v>2204</v>
      </c>
      <c r="I37" s="35">
        <f t="shared" si="1"/>
        <v>0</v>
      </c>
    </row>
    <row r="38" spans="1:9" x14ac:dyDescent="0.25">
      <c r="A38" s="26">
        <f>MONTH(Table145410[[#This Row],[Date]])</f>
        <v>1</v>
      </c>
      <c r="B38" s="25"/>
      <c r="C38" s="26"/>
      <c r="D38" s="26"/>
      <c r="E38" s="27"/>
      <c r="F38" s="27"/>
      <c r="G38" s="27">
        <f>SUM(G37+Table145410[[#This Row],[Income]]-Table145410[[#This Row],[Debits]])</f>
        <v>2204</v>
      </c>
      <c r="I38" s="38">
        <f t="shared" si="1"/>
        <v>0</v>
      </c>
    </row>
    <row r="39" spans="1:9" x14ac:dyDescent="0.25">
      <c r="A39" s="26">
        <f>MONTH(Table145410[[#This Row],[Date]])</f>
        <v>1</v>
      </c>
      <c r="B39" s="25"/>
      <c r="C39" s="28"/>
      <c r="D39" s="28"/>
      <c r="E39" s="27"/>
      <c r="F39" s="27"/>
      <c r="G39" s="27">
        <f>SUM(G38+Table145410[[#This Row],[Income]]-Table145410[[#This Row],[Debits]])</f>
        <v>2204</v>
      </c>
      <c r="I39" s="35">
        <f t="shared" si="1"/>
        <v>0</v>
      </c>
    </row>
    <row r="40" spans="1:9" x14ac:dyDescent="0.25">
      <c r="A40" s="26">
        <f>MONTH(Table145410[[#This Row],[Date]])</f>
        <v>1</v>
      </c>
      <c r="B40" s="25"/>
      <c r="C40" s="24"/>
      <c r="D40" s="24"/>
      <c r="E40" s="27"/>
      <c r="F40" s="27"/>
      <c r="G40" s="27">
        <f>SUM(G39+Table145410[[#This Row],[Income]]-Table145410[[#This Row],[Debits]])</f>
        <v>2204</v>
      </c>
      <c r="I40" s="38">
        <f t="shared" si="1"/>
        <v>0</v>
      </c>
    </row>
    <row r="41" spans="1:9" x14ac:dyDescent="0.25">
      <c r="A41" s="26">
        <f>MONTH(Table145410[[#This Row],[Date]])</f>
        <v>1</v>
      </c>
      <c r="B41" s="25"/>
      <c r="C41" s="26"/>
      <c r="D41" s="26"/>
      <c r="E41" s="27"/>
      <c r="F41" s="27"/>
      <c r="G41" s="27">
        <f>SUM(G40+Table145410[[#This Row],[Income]]-Table145410[[#This Row],[Debits]])</f>
        <v>2204</v>
      </c>
      <c r="I41" s="35">
        <f t="shared" si="1"/>
        <v>0</v>
      </c>
    </row>
    <row r="42" spans="1:9" x14ac:dyDescent="0.25">
      <c r="A42" s="26">
        <f>MONTH(Table145410[[#This Row],[Date]])</f>
        <v>1</v>
      </c>
      <c r="B42" s="25"/>
      <c r="C42" s="24"/>
      <c r="D42" s="24"/>
      <c r="E42" s="27"/>
      <c r="F42" s="27"/>
      <c r="G42" s="27">
        <f>SUM(G41+Table145410[[#This Row],[Income]]-Table145410[[#This Row],[Debits]])</f>
        <v>2204</v>
      </c>
      <c r="I42" s="38">
        <f t="shared" si="1"/>
        <v>0</v>
      </c>
    </row>
    <row r="43" spans="1:9" x14ac:dyDescent="0.25">
      <c r="A43" s="26">
        <f>MONTH(Table145410[[#This Row],[Date]])</f>
        <v>1</v>
      </c>
      <c r="B43" s="25"/>
      <c r="C43" s="26"/>
      <c r="D43" s="26"/>
      <c r="E43" s="27"/>
      <c r="F43" s="27"/>
      <c r="G43" s="27">
        <f>SUM(G42+Table145410[[#This Row],[Income]]-Table145410[[#This Row],[Debits]])</f>
        <v>2204</v>
      </c>
      <c r="I43" s="35">
        <f t="shared" si="1"/>
        <v>0</v>
      </c>
    </row>
    <row r="44" spans="1:9" x14ac:dyDescent="0.25">
      <c r="A44" s="26">
        <f>MONTH(Table145410[[#This Row],[Date]])</f>
        <v>1</v>
      </c>
      <c r="B44" s="25"/>
      <c r="C44" s="26"/>
      <c r="D44" s="26"/>
      <c r="E44" s="27"/>
      <c r="F44" s="27"/>
      <c r="G44" s="27">
        <f>SUM(G43+Table145410[[#This Row],[Income]]-Table145410[[#This Row],[Debits]])</f>
        <v>2204</v>
      </c>
      <c r="I44" s="38">
        <f t="shared" si="1"/>
        <v>0</v>
      </c>
    </row>
    <row r="45" spans="1:9" x14ac:dyDescent="0.25">
      <c r="A45" s="26">
        <f>MONTH(Table145410[[#This Row],[Date]])</f>
        <v>1</v>
      </c>
      <c r="B45" s="25"/>
      <c r="C45" s="26"/>
      <c r="D45" s="26"/>
      <c r="E45" s="27"/>
      <c r="F45" s="27"/>
      <c r="G45" s="27">
        <f>SUM(G44+Table145410[[#This Row],[Income]]-Table145410[[#This Row],[Debits]])</f>
        <v>2204</v>
      </c>
      <c r="I45" s="35">
        <f t="shared" si="1"/>
        <v>0</v>
      </c>
    </row>
    <row r="46" spans="1:9" x14ac:dyDescent="0.25">
      <c r="A46" s="26">
        <f>MONTH(Table145410[[#This Row],[Date]])</f>
        <v>1</v>
      </c>
      <c r="B46" s="25"/>
      <c r="C46" s="26"/>
      <c r="D46" s="26"/>
      <c r="E46" s="27"/>
      <c r="F46" s="27"/>
      <c r="G46" s="27">
        <f>SUM(G45+Table145410[[#This Row],[Income]]-Table145410[[#This Row],[Debits]])</f>
        <v>2204</v>
      </c>
      <c r="I46" s="38">
        <f t="shared" si="1"/>
        <v>0</v>
      </c>
    </row>
    <row r="47" spans="1:9" x14ac:dyDescent="0.25">
      <c r="A47" s="26">
        <f>MONTH(Table145410[[#This Row],[Date]])</f>
        <v>1</v>
      </c>
      <c r="B47" s="25"/>
      <c r="C47" s="26"/>
      <c r="D47" s="26"/>
      <c r="E47" s="27"/>
      <c r="F47" s="27"/>
      <c r="G47" s="27">
        <f>SUM(G46+Table145410[[#This Row],[Income]]-Table145410[[#This Row],[Debits]])</f>
        <v>2204</v>
      </c>
      <c r="I47" s="35">
        <f t="shared" si="1"/>
        <v>0</v>
      </c>
    </row>
    <row r="48" spans="1:9" x14ac:dyDescent="0.25">
      <c r="A48" s="26">
        <f>MONTH(Table145410[[#This Row],[Date]])</f>
        <v>1</v>
      </c>
      <c r="B48" s="25"/>
      <c r="C48" s="26"/>
      <c r="D48" s="26"/>
      <c r="E48" s="27"/>
      <c r="F48" s="27"/>
      <c r="G48" s="27">
        <f>SUM(G47+Table145410[[#This Row],[Income]]-Table145410[[#This Row],[Debits]])</f>
        <v>2204</v>
      </c>
      <c r="I48" s="38">
        <f t="shared" si="1"/>
        <v>0</v>
      </c>
    </row>
    <row r="49" spans="1:9" ht="15.75" thickBot="1" x14ac:dyDescent="0.3">
      <c r="A49" s="26">
        <f>MONTH(Table145410[[#This Row],[Date]])</f>
        <v>1</v>
      </c>
      <c r="B49" s="25"/>
      <c r="C49" s="26"/>
      <c r="D49" s="26"/>
      <c r="E49" s="27"/>
      <c r="F49" s="27"/>
      <c r="G49" s="27">
        <f>SUM(G48+Table145410[[#This Row],[Income]]-Table145410[[#This Row],[Debits]])</f>
        <v>2204</v>
      </c>
      <c r="I49" s="39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{FD91B1A4-BDA2-4AAF-A165-9311F9642C68}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{5E2AE1DC-1838-4EFF-B3EB-B48440391C2A}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{4754FCB4-75FD-44D6-B5CB-D02FFEA90887}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{FB065122-171B-450E-88BE-7C99079A9B39}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{920EDE3E-B857-41C2-80C5-0ECD458CB3AB}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{49B35EB7-613A-4B02-B61E-296868421118}</x14:id>
        </ext>
      </extLst>
    </cfRule>
  </conditionalFormatting>
  <dataValidations count="1">
    <dataValidation type="list" allowBlank="1" showInputMessage="1" showErrorMessage="1" sqref="D1:D1048576" xr:uid="{14BC25CB-DC3A-49A1-B310-E82A2F79A67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91B1A4-BDA2-4AAF-A165-9311F9642C68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E2AE1DC-1838-4EFF-B3EB-B48440391C2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4754FCB4-75FD-44D6-B5CB-D02FFEA9088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FB065122-171B-450E-88BE-7C99079A9B3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920EDE3E-B857-41C2-80C5-0ECD458CB3A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9B35EB7-613A-4B02-B61E-296868421118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7683-8257-4E6E-8220-8D3FB2C463F5}">
  <sheetPr>
    <tabColor rgb="FF002060"/>
  </sheetPr>
  <dimension ref="A1:O49"/>
  <sheetViews>
    <sheetView workbookViewId="0">
      <selection activeCell="I3" sqref="I3:I7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MONTH(Table14549[[#This Row],[Date]])</f>
        <v>1</v>
      </c>
      <c r="B2" s="25"/>
      <c r="C2" s="26" t="s">
        <v>105</v>
      </c>
      <c r="D2" s="26"/>
      <c r="E2" s="27"/>
      <c r="F2" s="27"/>
      <c r="G2" s="27">
        <v>24</v>
      </c>
      <c r="H2" t="s">
        <v>88</v>
      </c>
      <c r="I2" s="34">
        <v>0</v>
      </c>
    </row>
    <row r="3" spans="1:15" x14ac:dyDescent="0.25">
      <c r="A3" s="28">
        <f>MONTH(Table14549[[#This Row],[Date]])</f>
        <v>7</v>
      </c>
      <c r="B3" s="25">
        <v>45108</v>
      </c>
      <c r="C3" s="28" t="s">
        <v>191</v>
      </c>
      <c r="D3" s="28" t="s">
        <v>9</v>
      </c>
      <c r="E3" s="27"/>
      <c r="F3" s="27">
        <v>160</v>
      </c>
      <c r="G3" s="27">
        <f>SUM(G2+Table14549[[#This Row],[Income]]-Table14549[[#This Row],[Debits]])</f>
        <v>-136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MONTH(Table14549[[#This Row],[Date]])</f>
        <v>7</v>
      </c>
      <c r="B4" s="25">
        <v>45108</v>
      </c>
      <c r="C4" s="26" t="s">
        <v>192</v>
      </c>
      <c r="D4" s="26" t="s">
        <v>18</v>
      </c>
      <c r="E4" s="27"/>
      <c r="F4" s="29">
        <v>110</v>
      </c>
      <c r="G4" s="27">
        <f>SUM(G3+Table14549[[#This Row],[Income]]-Table14549[[#This Row],[Debits]])</f>
        <v>-246</v>
      </c>
      <c r="H4" t="s">
        <v>90</v>
      </c>
      <c r="I4" s="57">
        <v>1500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MONTH(Table14549[[#This Row],[Date]])</f>
        <v>7</v>
      </c>
      <c r="B5" s="25">
        <v>45108</v>
      </c>
      <c r="C5" s="28" t="s">
        <v>193</v>
      </c>
      <c r="D5" s="28" t="s">
        <v>11</v>
      </c>
      <c r="E5" s="27"/>
      <c r="F5" s="27">
        <v>100</v>
      </c>
      <c r="G5" s="27">
        <f>SUM(G4+Table14549[[#This Row],[Income]]-Table14549[[#This Row],[Debits]])</f>
        <v>-346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SUMIFS(Table14549[[#All],[Income]],Table14549[[#All],[Month]],K4,Table14549[[#All],[Category]],K5)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MONTH(Table14549[[#This Row],[Date]])</f>
        <v>7</v>
      </c>
      <c r="B6" s="25">
        <v>45108</v>
      </c>
      <c r="C6" s="26" t="s">
        <v>151</v>
      </c>
      <c r="D6" s="26" t="s">
        <v>4</v>
      </c>
      <c r="E6" s="27">
        <v>250</v>
      </c>
      <c r="F6" s="27"/>
      <c r="G6" s="27">
        <f>SUM(G5+Table14549[[#This Row],[Income]]-Table14549[[#This Row],[Debits]])</f>
        <v>-96</v>
      </c>
      <c r="H6" t="s">
        <v>92</v>
      </c>
      <c r="I6" s="57">
        <v>1000</v>
      </c>
      <c r="J6" s="5"/>
      <c r="K6" t="s">
        <v>9</v>
      </c>
      <c r="L6">
        <f>SUMIFS(Table14549[[#All],[Debits]],Table14549[[#All],[Month]],K4, Table14549[[#All],[Category]],K6)</f>
        <v>0</v>
      </c>
      <c r="M6">
        <v>800</v>
      </c>
      <c r="O6" s="5"/>
    </row>
    <row r="7" spans="1:15" x14ac:dyDescent="0.25">
      <c r="A7" s="28">
        <f>MONTH(Table14549[[#This Row],[Date]])</f>
        <v>7</v>
      </c>
      <c r="B7" s="25">
        <v>45109</v>
      </c>
      <c r="C7" s="26" t="s">
        <v>194</v>
      </c>
      <c r="D7" s="26" t="s">
        <v>11</v>
      </c>
      <c r="E7" s="27"/>
      <c r="F7" s="27">
        <v>40</v>
      </c>
      <c r="G7" s="27">
        <f>SUM(G6+Table14549[[#This Row],[Income]]-Table14549[[#This Row],[Debits]])</f>
        <v>-136</v>
      </c>
      <c r="H7" t="s">
        <v>93</v>
      </c>
      <c r="I7" s="58">
        <v>500</v>
      </c>
      <c r="J7" s="5"/>
      <c r="K7" t="s">
        <v>18</v>
      </c>
      <c r="L7">
        <f>SUMIFS(Table14549[[#All],[Debits]],Table14549[[#All],[Month]],K4, Table14549[[#All],[Category]],K7)</f>
        <v>0</v>
      </c>
      <c r="M7">
        <v>800</v>
      </c>
      <c r="O7" s="5"/>
    </row>
    <row r="8" spans="1:15" x14ac:dyDescent="0.25">
      <c r="A8" s="24">
        <f>MONTH(Table14549[[#This Row],[Date]])</f>
        <v>7</v>
      </c>
      <c r="B8" s="25">
        <v>45110</v>
      </c>
      <c r="C8" s="26" t="s">
        <v>195</v>
      </c>
      <c r="D8" s="26" t="s">
        <v>9</v>
      </c>
      <c r="E8" s="27"/>
      <c r="F8" s="27">
        <v>115</v>
      </c>
      <c r="G8" s="27">
        <f>SUM(G7+Table14549[[#This Row],[Income]]-Table14549[[#This Row],[Debits]])</f>
        <v>-251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SUMIFS(Table14549[[#All],[Debits]],Table14549[[#All],[Month]],K4, Table14549[[#All],[Category]],K8)</f>
        <v>0</v>
      </c>
      <c r="M8">
        <v>800</v>
      </c>
      <c r="O8" s="5"/>
    </row>
    <row r="9" spans="1:15" x14ac:dyDescent="0.25">
      <c r="A9" s="28">
        <f>MONTH(Table14549[[#This Row],[Date]])</f>
        <v>7</v>
      </c>
      <c r="B9" s="25">
        <v>45110</v>
      </c>
      <c r="C9" s="28" t="s">
        <v>196</v>
      </c>
      <c r="D9" s="28" t="s">
        <v>11</v>
      </c>
      <c r="E9" s="27"/>
      <c r="F9" s="27">
        <v>160</v>
      </c>
      <c r="G9" s="27">
        <f>SUM(G8+Table14549[[#This Row],[Income]]-Table14549[[#This Row],[Debits]])</f>
        <v>-411</v>
      </c>
      <c r="H9" t="s">
        <v>95</v>
      </c>
      <c r="I9" s="35"/>
      <c r="J9" s="5"/>
      <c r="K9" t="s">
        <v>21</v>
      </c>
      <c r="L9">
        <f>SUMIFS(Table14549[[#All],[Debits]],Table14549[[#All],[Month]],K4, Table14549[[#All],[Category]],K9)</f>
        <v>0</v>
      </c>
      <c r="M9">
        <v>800</v>
      </c>
      <c r="O9" s="5"/>
    </row>
    <row r="10" spans="1:15" x14ac:dyDescent="0.25">
      <c r="A10" s="24">
        <f>MONTH(Table14549[[#This Row],[Date]])</f>
        <v>7</v>
      </c>
      <c r="B10" s="25">
        <v>45113</v>
      </c>
      <c r="C10" s="26" t="s">
        <v>197</v>
      </c>
      <c r="D10" s="26" t="s">
        <v>11</v>
      </c>
      <c r="E10" s="27"/>
      <c r="F10" s="27">
        <v>74</v>
      </c>
      <c r="G10" s="27">
        <f>SUM(G9+Table14549[[#This Row],[Income]]-Table14549[[#This Row],[Debits]])</f>
        <v>-485</v>
      </c>
      <c r="H10" t="s">
        <v>96</v>
      </c>
      <c r="I10" s="34">
        <f t="shared" si="1"/>
        <v>0</v>
      </c>
      <c r="J10" s="5"/>
      <c r="K10" t="s">
        <v>84</v>
      </c>
      <c r="L10">
        <f>SUMIFS(Table14549[[#All],[Income]],Table14549[[#All],[Month]],K4,Table14549[[#All],[Category]],K10)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MONTH(Table14549[[#This Row],[Date]])</f>
        <v>7</v>
      </c>
      <c r="B11" s="25">
        <v>45124</v>
      </c>
      <c r="C11" s="26" t="s">
        <v>33</v>
      </c>
      <c r="D11" s="26" t="s">
        <v>18</v>
      </c>
      <c r="E11" s="27"/>
      <c r="F11" s="27">
        <v>63</v>
      </c>
      <c r="G11" s="27">
        <f>SUM(G10+Table14549[[#This Row],[Income]]-Table14549[[#This Row],[Debits]])</f>
        <v>-548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MONTH(Table14549[[#This Row],[Date]])</f>
        <v>7</v>
      </c>
      <c r="B12" s="25">
        <v>45124</v>
      </c>
      <c r="C12" s="24" t="s">
        <v>198</v>
      </c>
      <c r="D12" s="24" t="s">
        <v>11</v>
      </c>
      <c r="E12" s="27"/>
      <c r="F12" s="27">
        <v>95</v>
      </c>
      <c r="G12" s="27">
        <f>SUM(G11+Table14549[[#This Row],[Income]]-Table14549[[#This Row],[Debits]])</f>
        <v>-643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MONTH(Table14549[[#This Row],[Date]])</f>
        <v>7</v>
      </c>
      <c r="B13" s="25">
        <v>45124</v>
      </c>
      <c r="C13" s="26" t="s">
        <v>151</v>
      </c>
      <c r="D13" s="26" t="s">
        <v>4</v>
      </c>
      <c r="E13" s="27">
        <v>600</v>
      </c>
      <c r="F13" s="27"/>
      <c r="G13" s="27">
        <f>SUM(G12+Table14549[[#This Row],[Income]]-Table14549[[#This Row],[Debits]])</f>
        <v>-43</v>
      </c>
      <c r="H13" t="s">
        <v>99</v>
      </c>
      <c r="I13" s="35">
        <f t="shared" si="1"/>
        <v>0</v>
      </c>
      <c r="K13" s="2">
        <f>SUM(F2:F42)</f>
        <v>1050</v>
      </c>
      <c r="L13" s="37">
        <f>SUM(Table14549[Savings Balance])</f>
        <v>8000</v>
      </c>
    </row>
    <row r="14" spans="1:15" x14ac:dyDescent="0.25">
      <c r="A14" s="24">
        <f>MONTH(Table14549[[#This Row],[Date]])</f>
        <v>7</v>
      </c>
      <c r="B14" s="25">
        <v>45125</v>
      </c>
      <c r="C14" s="24" t="s">
        <v>33</v>
      </c>
      <c r="D14" s="24" t="s">
        <v>18</v>
      </c>
      <c r="E14" s="27"/>
      <c r="F14" s="27">
        <v>70</v>
      </c>
      <c r="G14" s="27">
        <f>SUM(G13+Table14549[[#This Row],[Income]]-Table14549[[#This Row],[Debits]])</f>
        <v>-113</v>
      </c>
      <c r="I14" s="38">
        <f t="shared" si="1"/>
        <v>0</v>
      </c>
      <c r="L14" t="s">
        <v>44</v>
      </c>
    </row>
    <row r="15" spans="1:15" x14ac:dyDescent="0.25">
      <c r="A15" s="26">
        <f>MONTH(Table14549[[#This Row],[Date]])</f>
        <v>7</v>
      </c>
      <c r="B15" s="25">
        <v>45126</v>
      </c>
      <c r="C15" s="26" t="s">
        <v>33</v>
      </c>
      <c r="D15" s="26" t="s">
        <v>18</v>
      </c>
      <c r="E15" s="27"/>
      <c r="F15" s="27">
        <v>63</v>
      </c>
      <c r="G15" s="27">
        <f>SUM(G14+Table14549[[#This Row],[Income]]-Table14549[[#This Row],[Debits]])</f>
        <v>-176</v>
      </c>
      <c r="H15" t="s">
        <v>190</v>
      </c>
      <c r="I15" s="35">
        <f>SUM(I2:I13)</f>
        <v>4000</v>
      </c>
    </row>
    <row r="16" spans="1:15" x14ac:dyDescent="0.25">
      <c r="A16" s="24">
        <f>MONTH(Table14549[[#This Row],[Date]])</f>
        <v>7</v>
      </c>
      <c r="B16" s="25">
        <v>45127</v>
      </c>
      <c r="C16" s="26" t="s">
        <v>199</v>
      </c>
      <c r="D16" s="26" t="s">
        <v>4</v>
      </c>
      <c r="E16" s="27">
        <v>500</v>
      </c>
      <c r="F16" s="27"/>
      <c r="G16" s="27">
        <f>SUM(G15+Table14549[[#This Row],[Income]]-Table14549[[#This Row],[Debits]])</f>
        <v>324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MONTH(Table14549[[#This Row],[Date]])</f>
        <v>1</v>
      </c>
      <c r="B17" s="25"/>
      <c r="C17" s="30"/>
      <c r="D17" s="28"/>
      <c r="E17" s="27"/>
      <c r="F17" s="27"/>
      <c r="G17" s="27">
        <f>SUM(G16+Table14549[[#This Row],[Income]]-Table14549[[#This Row],[Debits]])</f>
        <v>324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MONTH(Table14549[[#This Row],[Date]])</f>
        <v>1</v>
      </c>
      <c r="B18" s="25"/>
      <c r="C18" s="26"/>
      <c r="D18" s="26"/>
      <c r="E18" s="27"/>
      <c r="F18" s="27"/>
      <c r="G18" s="27">
        <f>SUM(G17+Table14549[[#This Row],[Income]]-Table14549[[#This Row],[Debits]])</f>
        <v>324</v>
      </c>
      <c r="I18" s="38">
        <f t="shared" si="1"/>
        <v>0</v>
      </c>
    </row>
    <row r="19" spans="1:13" x14ac:dyDescent="0.25">
      <c r="A19" s="26">
        <f>MONTH(Table14549[[#This Row],[Date]])</f>
        <v>1</v>
      </c>
      <c r="B19" s="25"/>
      <c r="C19" s="28"/>
      <c r="D19" s="28"/>
      <c r="E19" s="27"/>
      <c r="F19" s="27"/>
      <c r="G19" s="27">
        <f>SUM(G18+Table14549[[#This Row],[Income]]-Table14549[[#This Row],[Debits]])</f>
        <v>324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MONTH(Table14549[[#This Row],[Date]])</f>
        <v>1</v>
      </c>
      <c r="B20" s="25"/>
      <c r="C20" s="24"/>
      <c r="D20" s="24"/>
      <c r="E20" s="27"/>
      <c r="F20" s="27"/>
      <c r="G20" s="27">
        <f>SUM(G19+Table14549[[#This Row],[Income]]-Table14549[[#This Row],[Debits]])</f>
        <v>324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MONTH(Table14549[[#This Row],[Date]])</f>
        <v>1</v>
      </c>
      <c r="B21" s="25"/>
      <c r="C21" s="26"/>
      <c r="D21" s="26"/>
      <c r="E21" s="27"/>
      <c r="F21" s="27"/>
      <c r="G21" s="27">
        <f>SUM(G20+Table14549[[#This Row],[Income]]-Table14549[[#This Row],[Debits]])</f>
        <v>324</v>
      </c>
      <c r="I21" s="35">
        <f t="shared" si="1"/>
        <v>0</v>
      </c>
    </row>
    <row r="22" spans="1:13" x14ac:dyDescent="0.25">
      <c r="A22" s="26">
        <f>MONTH(Table14549[[#This Row],[Date]])</f>
        <v>1</v>
      </c>
      <c r="B22" s="25"/>
      <c r="C22" s="31"/>
      <c r="D22" s="26"/>
      <c r="E22" s="27"/>
      <c r="F22" s="27"/>
      <c r="G22" s="27">
        <f>SUM(G21+Table14549[[#This Row],[Income]]-Table14549[[#This Row],[Debits]])</f>
        <v>324</v>
      </c>
      <c r="I22" s="38">
        <f t="shared" si="1"/>
        <v>0</v>
      </c>
    </row>
    <row r="23" spans="1:13" x14ac:dyDescent="0.25">
      <c r="A23" s="26">
        <f>MONTH(Table14549[[#This Row],[Date]])</f>
        <v>1</v>
      </c>
      <c r="B23" s="25"/>
      <c r="C23" s="28"/>
      <c r="D23" s="28"/>
      <c r="E23" s="27"/>
      <c r="F23" s="27"/>
      <c r="G23" s="27">
        <f>SUM(G22+Table14549[[#This Row],[Income]]-Table14549[[#This Row],[Debits]])</f>
        <v>324</v>
      </c>
      <c r="I23" s="35">
        <f t="shared" si="1"/>
        <v>0</v>
      </c>
    </row>
    <row r="24" spans="1:13" x14ac:dyDescent="0.25">
      <c r="A24" s="26">
        <f>MONTH(Table14549[[#This Row],[Date]])</f>
        <v>1</v>
      </c>
      <c r="B24" s="25"/>
      <c r="C24" s="26"/>
      <c r="D24" s="26"/>
      <c r="E24" s="27"/>
      <c r="F24" s="27"/>
      <c r="G24" s="27">
        <f>SUM(G23+Table14549[[#This Row],[Income]]-Table14549[[#This Row],[Debits]])</f>
        <v>324</v>
      </c>
      <c r="I24" s="38">
        <f t="shared" si="1"/>
        <v>0</v>
      </c>
    </row>
    <row r="25" spans="1:13" x14ac:dyDescent="0.25">
      <c r="A25" s="26">
        <f>MONTH(Table14549[[#This Row],[Date]])</f>
        <v>1</v>
      </c>
      <c r="B25" s="25"/>
      <c r="C25" s="26"/>
      <c r="D25" s="26"/>
      <c r="E25" s="27"/>
      <c r="F25" s="27"/>
      <c r="G25" s="27">
        <f>SUM(G24+Table14549[[#This Row],[Income]]-Table14549[[#This Row],[Debits]])</f>
        <v>324</v>
      </c>
      <c r="I25" s="35">
        <f t="shared" si="1"/>
        <v>0</v>
      </c>
      <c r="K25" s="71" t="s">
        <v>139</v>
      </c>
      <c r="L25" s="71"/>
    </row>
    <row r="26" spans="1:13" x14ac:dyDescent="0.25">
      <c r="A26" s="26">
        <f>MONTH(Table14549[[#This Row],[Date]])</f>
        <v>1</v>
      </c>
      <c r="B26" s="25"/>
      <c r="C26" s="26"/>
      <c r="D26" s="26"/>
      <c r="E26" s="27"/>
      <c r="F26" s="27"/>
      <c r="G26" s="27">
        <f>SUM(G25+Table14549[[#This Row],[Income]]-Table14549[[#This Row],[Debits]])</f>
        <v>324</v>
      </c>
      <c r="I26" s="38">
        <f t="shared" si="1"/>
        <v>0</v>
      </c>
    </row>
    <row r="27" spans="1:13" x14ac:dyDescent="0.25">
      <c r="A27" s="26">
        <f>MONTH(Table14549[[#This Row],[Date]])</f>
        <v>1</v>
      </c>
      <c r="B27" s="25"/>
      <c r="C27" s="26"/>
      <c r="D27" s="26"/>
      <c r="E27" s="27"/>
      <c r="F27" s="27"/>
      <c r="G27" s="27">
        <f>SUM(G26+Table14549[[#This Row],[Income]]-Table14549[[#This Row],[Debits]])</f>
        <v>324</v>
      </c>
      <c r="I27" s="35">
        <f t="shared" si="1"/>
        <v>0</v>
      </c>
    </row>
    <row r="28" spans="1:13" x14ac:dyDescent="0.25">
      <c r="A28" s="26">
        <f>MONTH(Table14549[[#This Row],[Date]])</f>
        <v>1</v>
      </c>
      <c r="B28" s="25"/>
      <c r="C28" s="26"/>
      <c r="D28" s="26"/>
      <c r="E28" s="27"/>
      <c r="F28" s="27"/>
      <c r="G28" s="27">
        <f>SUM(G27+Table14549[[#This Row],[Income]]-Table14549[[#This Row],[Debits]])</f>
        <v>324</v>
      </c>
      <c r="I28" s="38">
        <f t="shared" si="1"/>
        <v>0</v>
      </c>
    </row>
    <row r="29" spans="1:13" x14ac:dyDescent="0.25">
      <c r="A29" s="26">
        <f>MONTH(Table14549[[#This Row],[Date]])</f>
        <v>1</v>
      </c>
      <c r="B29" s="25"/>
      <c r="C29" s="28"/>
      <c r="D29" s="28"/>
      <c r="E29" s="27"/>
      <c r="F29" s="27"/>
      <c r="G29" s="27">
        <f>SUM(G28+Table14549[[#This Row],[Income]]-Table14549[[#This Row],[Debits]])</f>
        <v>324</v>
      </c>
      <c r="I29" s="35">
        <f t="shared" si="1"/>
        <v>0</v>
      </c>
    </row>
    <row r="30" spans="1:13" x14ac:dyDescent="0.25">
      <c r="A30" s="26">
        <f>MONTH(Table14549[[#This Row],[Date]])</f>
        <v>1</v>
      </c>
      <c r="B30" s="25"/>
      <c r="C30" s="26"/>
      <c r="D30" s="26"/>
      <c r="E30" s="27"/>
      <c r="F30" s="27"/>
      <c r="G30" s="27">
        <f>SUM(G29+Table14549[[#This Row],[Income]]-Table14549[[#This Row],[Debits]])</f>
        <v>324</v>
      </c>
      <c r="I30" s="38">
        <f t="shared" si="1"/>
        <v>0</v>
      </c>
    </row>
    <row r="31" spans="1:13" x14ac:dyDescent="0.25">
      <c r="A31" s="26">
        <f>MONTH(Table14549[[#This Row],[Date]])</f>
        <v>1</v>
      </c>
      <c r="B31" s="25"/>
      <c r="C31" s="26"/>
      <c r="D31" s="26"/>
      <c r="E31" s="27"/>
      <c r="F31" s="27"/>
      <c r="G31" s="27">
        <f>SUM(G30+Table14549[[#This Row],[Income]]-Table14549[[#This Row],[Debits]])</f>
        <v>324</v>
      </c>
      <c r="I31" s="35">
        <f t="shared" si="1"/>
        <v>0</v>
      </c>
    </row>
    <row r="32" spans="1:13" x14ac:dyDescent="0.25">
      <c r="A32" s="26">
        <f>MONTH(Table14549[[#This Row],[Date]])</f>
        <v>1</v>
      </c>
      <c r="B32" s="25"/>
      <c r="C32" s="24"/>
      <c r="D32" s="24"/>
      <c r="E32" s="27"/>
      <c r="F32" s="27"/>
      <c r="G32" s="27">
        <f>SUM(G31+Table14549[[#This Row],[Income]]-Table14549[[#This Row],[Debits]])</f>
        <v>324</v>
      </c>
      <c r="I32" s="38">
        <f t="shared" si="1"/>
        <v>0</v>
      </c>
    </row>
    <row r="33" spans="1:9" x14ac:dyDescent="0.25">
      <c r="A33" s="26">
        <f>MONTH(Table14549[[#This Row],[Date]])</f>
        <v>1</v>
      </c>
      <c r="B33" s="25"/>
      <c r="C33" s="26"/>
      <c r="D33" s="26"/>
      <c r="E33" s="27"/>
      <c r="F33" s="27"/>
      <c r="G33" s="27">
        <f>SUM(G32+Table14549[[#This Row],[Income]]-Table14549[[#This Row],[Debits]])</f>
        <v>324</v>
      </c>
      <c r="I33" s="35">
        <f t="shared" si="1"/>
        <v>0</v>
      </c>
    </row>
    <row r="34" spans="1:9" x14ac:dyDescent="0.25">
      <c r="A34" s="26">
        <f>MONTH(Table14549[[#This Row],[Date]])</f>
        <v>1</v>
      </c>
      <c r="B34" s="25"/>
      <c r="C34" s="26"/>
      <c r="D34" s="26"/>
      <c r="E34" s="27"/>
      <c r="F34" s="27"/>
      <c r="G34" s="27">
        <f>SUM(G33+Table14549[[#This Row],[Income]]-Table14549[[#This Row],[Debits]])</f>
        <v>324</v>
      </c>
      <c r="I34" s="38">
        <f t="shared" si="1"/>
        <v>0</v>
      </c>
    </row>
    <row r="35" spans="1:9" x14ac:dyDescent="0.25">
      <c r="A35" s="26">
        <f>MONTH(Table14549[[#This Row],[Date]])</f>
        <v>1</v>
      </c>
      <c r="B35" s="25"/>
      <c r="C35" s="28"/>
      <c r="D35" s="28"/>
      <c r="E35" s="27"/>
      <c r="F35" s="27"/>
      <c r="G35" s="27">
        <f>SUM(G34+Table14549[[#This Row],[Income]]-Table14549[[#This Row],[Debits]])</f>
        <v>324</v>
      </c>
      <c r="I35" s="35">
        <f t="shared" si="1"/>
        <v>0</v>
      </c>
    </row>
    <row r="36" spans="1:9" x14ac:dyDescent="0.25">
      <c r="A36" s="26">
        <f>MONTH(Table14549[[#This Row],[Date]])</f>
        <v>1</v>
      </c>
      <c r="B36" s="25"/>
      <c r="C36" s="32"/>
      <c r="D36" s="26"/>
      <c r="E36" s="27"/>
      <c r="F36" s="27"/>
      <c r="G36" s="27">
        <f>SUM(G35+Table14549[[#This Row],[Income]]-Table14549[[#This Row],[Debits]])</f>
        <v>324</v>
      </c>
      <c r="I36" s="38">
        <f t="shared" si="1"/>
        <v>0</v>
      </c>
    </row>
    <row r="37" spans="1:9" x14ac:dyDescent="0.25">
      <c r="A37" s="26">
        <f>MONTH(Table14549[[#This Row],[Date]])</f>
        <v>1</v>
      </c>
      <c r="B37" s="25"/>
      <c r="C37" s="26"/>
      <c r="D37" s="26"/>
      <c r="E37" s="27"/>
      <c r="F37" s="27"/>
      <c r="G37" s="27">
        <f>SUM(G36+Table14549[[#This Row],[Income]]-Table14549[[#This Row],[Debits]])</f>
        <v>324</v>
      </c>
      <c r="I37" s="35">
        <f t="shared" si="1"/>
        <v>0</v>
      </c>
    </row>
    <row r="38" spans="1:9" x14ac:dyDescent="0.25">
      <c r="A38" s="26">
        <f>MONTH(Table14549[[#This Row],[Date]])</f>
        <v>1</v>
      </c>
      <c r="B38" s="25"/>
      <c r="C38" s="26"/>
      <c r="D38" s="26"/>
      <c r="E38" s="27"/>
      <c r="F38" s="27"/>
      <c r="G38" s="27">
        <f>SUM(G37+Table14549[[#This Row],[Income]]-Table14549[[#This Row],[Debits]])</f>
        <v>324</v>
      </c>
      <c r="I38" s="38">
        <f t="shared" si="1"/>
        <v>0</v>
      </c>
    </row>
    <row r="39" spans="1:9" x14ac:dyDescent="0.25">
      <c r="A39" s="26">
        <f>MONTH(Table14549[[#This Row],[Date]])</f>
        <v>1</v>
      </c>
      <c r="B39" s="25"/>
      <c r="C39" s="28"/>
      <c r="D39" s="28"/>
      <c r="E39" s="27"/>
      <c r="F39" s="27"/>
      <c r="G39" s="27">
        <f>SUM(G38+Table14549[[#This Row],[Income]]-Table14549[[#This Row],[Debits]])</f>
        <v>324</v>
      </c>
      <c r="I39" s="35">
        <f t="shared" si="1"/>
        <v>0</v>
      </c>
    </row>
    <row r="40" spans="1:9" x14ac:dyDescent="0.25">
      <c r="A40" s="26">
        <f>MONTH(Table14549[[#This Row],[Date]])</f>
        <v>1</v>
      </c>
      <c r="B40" s="25"/>
      <c r="C40" s="24"/>
      <c r="D40" s="24"/>
      <c r="E40" s="27"/>
      <c r="F40" s="27"/>
      <c r="G40" s="27">
        <f>SUM(G39+Table14549[[#This Row],[Income]]-Table14549[[#This Row],[Debits]])</f>
        <v>324</v>
      </c>
      <c r="I40" s="38">
        <f t="shared" si="1"/>
        <v>0</v>
      </c>
    </row>
    <row r="41" spans="1:9" x14ac:dyDescent="0.25">
      <c r="A41" s="26">
        <f>MONTH(Table14549[[#This Row],[Date]])</f>
        <v>1</v>
      </c>
      <c r="B41" s="25"/>
      <c r="C41" s="26"/>
      <c r="D41" s="26"/>
      <c r="E41" s="27"/>
      <c r="F41" s="27"/>
      <c r="G41" s="27">
        <f>SUM(G40+Table14549[[#This Row],[Income]]-Table14549[[#This Row],[Debits]])</f>
        <v>324</v>
      </c>
      <c r="I41" s="35">
        <f t="shared" si="1"/>
        <v>0</v>
      </c>
    </row>
    <row r="42" spans="1:9" x14ac:dyDescent="0.25">
      <c r="A42" s="26">
        <f>MONTH(Table14549[[#This Row],[Date]])</f>
        <v>1</v>
      </c>
      <c r="B42" s="25"/>
      <c r="C42" s="24"/>
      <c r="D42" s="24"/>
      <c r="E42" s="27"/>
      <c r="F42" s="27"/>
      <c r="G42" s="27">
        <f>SUM(G41+Table14549[[#This Row],[Income]]-Table14549[[#This Row],[Debits]])</f>
        <v>324</v>
      </c>
      <c r="I42" s="38">
        <f t="shared" si="1"/>
        <v>0</v>
      </c>
    </row>
    <row r="43" spans="1:9" x14ac:dyDescent="0.25">
      <c r="A43" s="26">
        <f>MONTH(Table14549[[#This Row],[Date]])</f>
        <v>1</v>
      </c>
      <c r="B43" s="25"/>
      <c r="C43" s="26"/>
      <c r="D43" s="26"/>
      <c r="E43" s="27"/>
      <c r="F43" s="27"/>
      <c r="G43" s="27">
        <f>SUM(G42+Table14549[[#This Row],[Income]]-Table14549[[#This Row],[Debits]])</f>
        <v>324</v>
      </c>
      <c r="I43" s="35">
        <f t="shared" si="1"/>
        <v>0</v>
      </c>
    </row>
    <row r="44" spans="1:9" x14ac:dyDescent="0.25">
      <c r="A44" s="26">
        <f>MONTH(Table14549[[#This Row],[Date]])</f>
        <v>1</v>
      </c>
      <c r="B44" s="25"/>
      <c r="C44" s="26"/>
      <c r="D44" s="26"/>
      <c r="E44" s="27"/>
      <c r="F44" s="27"/>
      <c r="G44" s="27">
        <f>SUM(G43+Table14549[[#This Row],[Income]]-Table14549[[#This Row],[Debits]])</f>
        <v>324</v>
      </c>
      <c r="I44" s="38">
        <f t="shared" si="1"/>
        <v>0</v>
      </c>
    </row>
    <row r="45" spans="1:9" x14ac:dyDescent="0.25">
      <c r="A45" s="26">
        <f>MONTH(Table14549[[#This Row],[Date]])</f>
        <v>1</v>
      </c>
      <c r="B45" s="25"/>
      <c r="C45" s="26"/>
      <c r="D45" s="26"/>
      <c r="E45" s="27"/>
      <c r="F45" s="27"/>
      <c r="G45" s="27">
        <f>SUM(G44+Table14549[[#This Row],[Income]]-Table14549[[#This Row],[Debits]])</f>
        <v>324</v>
      </c>
      <c r="I45" s="35">
        <f t="shared" si="1"/>
        <v>0</v>
      </c>
    </row>
    <row r="46" spans="1:9" x14ac:dyDescent="0.25">
      <c r="A46" s="26">
        <f>MONTH(Table14549[[#This Row],[Date]])</f>
        <v>1</v>
      </c>
      <c r="B46" s="25"/>
      <c r="C46" s="26"/>
      <c r="D46" s="26"/>
      <c r="E46" s="27"/>
      <c r="F46" s="27"/>
      <c r="G46" s="27">
        <f>SUM(G45+Table14549[[#This Row],[Income]]-Table14549[[#This Row],[Debits]])</f>
        <v>324</v>
      </c>
      <c r="I46" s="38">
        <f t="shared" si="1"/>
        <v>0</v>
      </c>
    </row>
    <row r="47" spans="1:9" x14ac:dyDescent="0.25">
      <c r="A47" s="26">
        <f>MONTH(Table14549[[#This Row],[Date]])</f>
        <v>1</v>
      </c>
      <c r="B47" s="25"/>
      <c r="C47" s="26"/>
      <c r="D47" s="26"/>
      <c r="E47" s="27"/>
      <c r="F47" s="27"/>
      <c r="G47" s="27">
        <f>SUM(G46+Table14549[[#This Row],[Income]]-Table14549[[#This Row],[Debits]])</f>
        <v>324</v>
      </c>
      <c r="I47" s="35">
        <f t="shared" si="1"/>
        <v>0</v>
      </c>
    </row>
    <row r="48" spans="1:9" x14ac:dyDescent="0.25">
      <c r="A48" s="26">
        <f>MONTH(Table14549[[#This Row],[Date]])</f>
        <v>1</v>
      </c>
      <c r="B48" s="25"/>
      <c r="C48" s="26"/>
      <c r="D48" s="26"/>
      <c r="E48" s="27"/>
      <c r="F48" s="27"/>
      <c r="G48" s="27">
        <f>SUM(G47+Table14549[[#This Row],[Income]]-Table14549[[#This Row],[Debits]])</f>
        <v>324</v>
      </c>
      <c r="I48" s="38">
        <f t="shared" si="1"/>
        <v>0</v>
      </c>
    </row>
    <row r="49" spans="1:9" ht="15.75" thickBot="1" x14ac:dyDescent="0.3">
      <c r="A49" s="26">
        <f>MONTH(Table14549[[#This Row],[Date]])</f>
        <v>1</v>
      </c>
      <c r="B49" s="25"/>
      <c r="C49" s="26"/>
      <c r="D49" s="26"/>
      <c r="E49" s="27"/>
      <c r="F49" s="27"/>
      <c r="G49" s="27">
        <f>SUM(G48+Table14549[[#This Row],[Income]]-Table14549[[#This Row],[Debits]])</f>
        <v>324</v>
      </c>
      <c r="I49" s="39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{E043F037-F21C-47EA-94DC-E30D70E4F53C}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{EC27AC70-1B6B-4EEE-8608-65F680B9559E}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{8CE9393D-5373-4DCE-AF4D-8EFD519F4806}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{A0E725D2-6A75-4E0E-89B6-44B79876F3A1}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{03B438D4-4479-48D8-AE59-ADE86BA4C3CD}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{23334843-9DE5-4EFA-8B0A-78F26569C6C3}</x14:id>
        </ext>
      </extLst>
    </cfRule>
  </conditionalFormatting>
  <dataValidations count="1">
    <dataValidation type="list" allowBlank="1" showInputMessage="1" showErrorMessage="1" sqref="D1:D1048576" xr:uid="{1D540F61-D7C5-4AA5-AEE6-50DD8BC0B5E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43F037-F21C-47EA-94DC-E30D70E4F53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EC27AC70-1B6B-4EEE-8608-65F680B9559E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8CE9393D-5373-4DCE-AF4D-8EFD519F480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A0E725D2-6A75-4E0E-89B6-44B79876F3A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3B438D4-4479-48D8-AE59-ADE86BA4C3C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23334843-9DE5-4EFA-8B0A-78F26569C6C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B3F1-31AC-4F80-B080-2689054F6F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71A6-E097-44AA-A658-F98AE86FB754}">
  <sheetPr>
    <tabColor theme="7"/>
  </sheetPr>
  <dimension ref="A1:O63"/>
  <sheetViews>
    <sheetView topLeftCell="A7" workbookViewId="0">
      <selection activeCell="C61" sqref="C61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MONTH(Table14548[[#This Row],[Date]])</f>
        <v>1</v>
      </c>
      <c r="B2" s="25"/>
      <c r="C2" s="26" t="s">
        <v>105</v>
      </c>
      <c r="D2" s="26"/>
      <c r="E2" s="27"/>
      <c r="F2" s="27"/>
      <c r="G2" s="27">
        <v>100</v>
      </c>
      <c r="H2" t="s">
        <v>88</v>
      </c>
      <c r="I2" s="57">
        <v>0</v>
      </c>
    </row>
    <row r="3" spans="1:15" x14ac:dyDescent="0.25">
      <c r="A3" s="28">
        <f>MONTH(Table14548[[#This Row],[Date]])</f>
        <v>6</v>
      </c>
      <c r="B3" s="25">
        <v>45078</v>
      </c>
      <c r="C3" s="28" t="s">
        <v>160</v>
      </c>
      <c r="D3" s="28" t="s">
        <v>4</v>
      </c>
      <c r="E3" s="27">
        <v>100</v>
      </c>
      <c r="F3" s="27"/>
      <c r="G3" s="27">
        <f>SUM(G2+Table14548[[#This Row],[Income]]-Table14548[[#This Row],[Debits]])</f>
        <v>200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MONTH(Table14548[[#This Row],[Date]])</f>
        <v>6</v>
      </c>
      <c r="B4" s="25">
        <v>45080</v>
      </c>
      <c r="C4" s="26" t="s">
        <v>151</v>
      </c>
      <c r="D4" s="26" t="s">
        <v>4</v>
      </c>
      <c r="E4" s="27">
        <v>300</v>
      </c>
      <c r="F4" s="29"/>
      <c r="G4" s="27">
        <f>SUM(G3+Table14548[[#This Row],[Income]]-Table14548[[#This Row],[Debits]])</f>
        <v>500</v>
      </c>
      <c r="H4" t="s">
        <v>90</v>
      </c>
      <c r="I4" s="57">
        <v>1500</v>
      </c>
      <c r="J4" s="5"/>
      <c r="K4">
        <v>6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MONTH(Table14548[[#This Row],[Date]])</f>
        <v>6</v>
      </c>
      <c r="B5" s="25">
        <v>45080</v>
      </c>
      <c r="C5" s="28" t="s">
        <v>163</v>
      </c>
      <c r="D5" s="28" t="s">
        <v>11</v>
      </c>
      <c r="E5" s="27"/>
      <c r="F5" s="27">
        <v>200</v>
      </c>
      <c r="G5" s="27">
        <f>SUM(G4+Table14548[[#This Row],[Income]]-Table14548[[#This Row],[Debits]])</f>
        <v>300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SUMIFS(Table14548[[#All],[Income]],Table14548[[#All],[Month]],K4,Table14548[[#All],[Category]],K5)</f>
        <v>4420</v>
      </c>
      <c r="M5">
        <v>10000</v>
      </c>
      <c r="N5">
        <v>4000</v>
      </c>
      <c r="O5" s="5"/>
    </row>
    <row r="6" spans="1:15" x14ac:dyDescent="0.25">
      <c r="A6" s="24">
        <f>MONTH(Table14548[[#This Row],[Date]])</f>
        <v>6</v>
      </c>
      <c r="B6" s="25">
        <v>45080</v>
      </c>
      <c r="C6" s="26" t="s">
        <v>164</v>
      </c>
      <c r="D6" s="26" t="s">
        <v>18</v>
      </c>
      <c r="E6" s="27"/>
      <c r="F6" s="27">
        <v>89</v>
      </c>
      <c r="G6" s="27">
        <f>SUM(G5+Table14548[[#This Row],[Income]]-Table14548[[#This Row],[Debits]])</f>
        <v>211</v>
      </c>
      <c r="H6" t="s">
        <v>92</v>
      </c>
      <c r="I6" s="57">
        <v>1000</v>
      </c>
      <c r="J6" s="5"/>
      <c r="K6" t="s">
        <v>9</v>
      </c>
      <c r="L6">
        <f>SUMIFS(Table14548[[#All],[Debits]],Table14548[[#All],[Month]],K4, Table14548[[#All],[Category]],K6)</f>
        <v>1270</v>
      </c>
      <c r="M6">
        <v>800</v>
      </c>
      <c r="O6" s="5"/>
    </row>
    <row r="7" spans="1:15" x14ac:dyDescent="0.25">
      <c r="A7" s="28">
        <f>MONTH(Table14548[[#This Row],[Date]])</f>
        <v>6</v>
      </c>
      <c r="B7" s="25">
        <v>45080</v>
      </c>
      <c r="C7" s="26" t="s">
        <v>165</v>
      </c>
      <c r="D7" s="26" t="s">
        <v>11</v>
      </c>
      <c r="E7" s="27"/>
      <c r="F7" s="27">
        <v>39</v>
      </c>
      <c r="G7" s="27">
        <f>SUM(G6+Table14548[[#This Row],[Income]]-Table14548[[#This Row],[Debits]])</f>
        <v>172</v>
      </c>
      <c r="H7" t="s">
        <v>93</v>
      </c>
      <c r="I7" s="58">
        <v>500</v>
      </c>
      <c r="J7" s="5"/>
      <c r="K7" t="s">
        <v>18</v>
      </c>
      <c r="L7">
        <f>SUMIFS(Table14548[[#All],[Debits]],Table14548[[#All],[Month]],K4, Table14548[[#All],[Category]],K7)</f>
        <v>761</v>
      </c>
      <c r="M7">
        <v>800</v>
      </c>
      <c r="O7" s="5"/>
    </row>
    <row r="8" spans="1:15" x14ac:dyDescent="0.25">
      <c r="A8" s="24">
        <f>MONTH(Table14548[[#This Row],[Date]])</f>
        <v>6</v>
      </c>
      <c r="B8" s="25">
        <v>45081</v>
      </c>
      <c r="C8" s="26" t="s">
        <v>151</v>
      </c>
      <c r="D8" s="26" t="s">
        <v>4</v>
      </c>
      <c r="E8" s="27">
        <v>650</v>
      </c>
      <c r="F8" s="27"/>
      <c r="G8" s="27">
        <f>SUM(G7+Table14548[[#This Row],[Income]]-Table14548[[#This Row],[Debits]])</f>
        <v>822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SUMIFS(Table14548[[#All],[Debits]],Table14548[[#All],[Month]],K4, Table14548[[#All],[Category]],K8)</f>
        <v>2432</v>
      </c>
      <c r="M8">
        <v>800</v>
      </c>
      <c r="O8" s="5"/>
    </row>
    <row r="9" spans="1:15" x14ac:dyDescent="0.25">
      <c r="A9" s="28">
        <f>MONTH(Table14548[[#This Row],[Date]])</f>
        <v>6</v>
      </c>
      <c r="B9" s="25">
        <v>45083</v>
      </c>
      <c r="C9" s="28" t="s">
        <v>166</v>
      </c>
      <c r="D9" s="28" t="s">
        <v>9</v>
      </c>
      <c r="E9" s="27"/>
      <c r="F9" s="27">
        <v>45</v>
      </c>
      <c r="G9" s="27">
        <f>SUM(G8+Table14548[[#This Row],[Income]]-Table14548[[#This Row],[Debits]])</f>
        <v>777</v>
      </c>
      <c r="H9" t="s">
        <v>95</v>
      </c>
      <c r="I9" s="35"/>
      <c r="J9" s="5"/>
      <c r="K9" t="s">
        <v>21</v>
      </c>
      <c r="L9">
        <f>SUMIFS(Table14548[[#All],[Debits]],Table14548[[#All],[Month]],K4, Table14548[[#All],[Category]],K9)</f>
        <v>500</v>
      </c>
      <c r="M9">
        <v>800</v>
      </c>
      <c r="O9" s="5"/>
    </row>
    <row r="10" spans="1:15" x14ac:dyDescent="0.25">
      <c r="A10" s="24">
        <f>MONTH(Table14548[[#This Row],[Date]])</f>
        <v>6</v>
      </c>
      <c r="B10" s="25">
        <v>45083</v>
      </c>
      <c r="C10" s="26" t="s">
        <v>151</v>
      </c>
      <c r="D10" s="26" t="s">
        <v>4</v>
      </c>
      <c r="E10" s="27">
        <v>500</v>
      </c>
      <c r="F10" s="27"/>
      <c r="G10" s="27">
        <f>SUM(G9+Table14548[[#This Row],[Income]]-Table14548[[#This Row],[Debits]])</f>
        <v>1277</v>
      </c>
      <c r="H10" t="s">
        <v>96</v>
      </c>
      <c r="I10" s="34">
        <f t="shared" si="1"/>
        <v>0</v>
      </c>
      <c r="J10" s="5"/>
      <c r="K10" t="s">
        <v>84</v>
      </c>
      <c r="L10">
        <f>SUMIFS(Table14548[[#All],[Income]],Table14548[[#All],[Month]],K4,Table14548[[#All],[Category]],K10)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MONTH(Table14548[[#This Row],[Date]])</f>
        <v>6</v>
      </c>
      <c r="B11" s="25">
        <v>45083</v>
      </c>
      <c r="C11" s="26" t="s">
        <v>167</v>
      </c>
      <c r="D11" s="26" t="s">
        <v>18</v>
      </c>
      <c r="E11" s="27"/>
      <c r="F11" s="27">
        <v>131</v>
      </c>
      <c r="G11" s="27">
        <f>SUM(G10+Table14548[[#This Row],[Income]]-Table14548[[#This Row],[Debits]])</f>
        <v>1146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MONTH(Table14548[[#This Row],[Date]])</f>
        <v>6</v>
      </c>
      <c r="B12" s="25">
        <v>45083</v>
      </c>
      <c r="C12" s="24" t="s">
        <v>169</v>
      </c>
      <c r="D12" s="24" t="s">
        <v>9</v>
      </c>
      <c r="E12" s="27"/>
      <c r="F12" s="27">
        <v>100</v>
      </c>
      <c r="G12" s="27">
        <f>SUM(G11+Table14548[[#This Row],[Income]]-Table14548[[#This Row],[Debits]])</f>
        <v>1046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MONTH(Table14548[[#This Row],[Date]])</f>
        <v>6</v>
      </c>
      <c r="B13" s="25">
        <v>45083</v>
      </c>
      <c r="C13" s="26" t="s">
        <v>80</v>
      </c>
      <c r="D13" s="26" t="s">
        <v>11</v>
      </c>
      <c r="E13" s="27"/>
      <c r="F13" s="27">
        <v>50</v>
      </c>
      <c r="G13" s="27">
        <f>SUM(G12+Table14548[[#This Row],[Income]]-Table14548[[#This Row],[Debits]])</f>
        <v>996</v>
      </c>
      <c r="H13" t="s">
        <v>99</v>
      </c>
      <c r="I13" s="35">
        <f t="shared" si="1"/>
        <v>0</v>
      </c>
      <c r="K13" s="2">
        <f>SUM(F2:F42)</f>
        <v>3428</v>
      </c>
      <c r="L13" s="37">
        <f>SUM(Table14548[Savings Balance])</f>
        <v>8000</v>
      </c>
    </row>
    <row r="14" spans="1:15" x14ac:dyDescent="0.25">
      <c r="A14" s="24">
        <f>MONTH(Table14548[[#This Row],[Date]])</f>
        <v>6</v>
      </c>
      <c r="B14" s="25">
        <v>45084</v>
      </c>
      <c r="C14" s="24" t="s">
        <v>168</v>
      </c>
      <c r="D14" s="24" t="s">
        <v>11</v>
      </c>
      <c r="E14" s="27"/>
      <c r="F14" s="27">
        <v>100</v>
      </c>
      <c r="G14" s="27">
        <f>SUM(G13+Table14548[[#This Row],[Income]]-Table14548[[#This Row],[Debits]])</f>
        <v>896</v>
      </c>
      <c r="I14" s="38">
        <f t="shared" si="1"/>
        <v>0</v>
      </c>
      <c r="L14" t="s">
        <v>44</v>
      </c>
    </row>
    <row r="15" spans="1:15" x14ac:dyDescent="0.25">
      <c r="A15" s="26">
        <f>MONTH(Table14548[[#This Row],[Date]])</f>
        <v>6</v>
      </c>
      <c r="B15" s="25">
        <v>45084</v>
      </c>
      <c r="C15" s="26" t="s">
        <v>170</v>
      </c>
      <c r="D15" s="26" t="s">
        <v>11</v>
      </c>
      <c r="E15" s="27"/>
      <c r="F15" s="27">
        <v>100</v>
      </c>
      <c r="G15" s="27">
        <f>SUM(G14+Table14548[[#This Row],[Income]]-Table14548[[#This Row],[Debits]])</f>
        <v>796</v>
      </c>
      <c r="H15" t="s">
        <v>190</v>
      </c>
      <c r="I15" s="35">
        <f>SUM(I2:I13)</f>
        <v>4000</v>
      </c>
    </row>
    <row r="16" spans="1:15" x14ac:dyDescent="0.25">
      <c r="A16" s="24">
        <f>MONTH(Table14548[[#This Row],[Date]])</f>
        <v>6</v>
      </c>
      <c r="B16" s="43">
        <v>45084</v>
      </c>
      <c r="C16" s="44" t="s">
        <v>171</v>
      </c>
      <c r="D16" s="44" t="s">
        <v>11</v>
      </c>
      <c r="E16" s="27">
        <v>500</v>
      </c>
      <c r="F16" s="27">
        <v>500</v>
      </c>
      <c r="G16" s="27">
        <f>SUM(G15+Table14548[[#This Row],[Income]]-Table14548[[#This Row],[Debits]])</f>
        <v>796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MONTH(Table14548[[#This Row],[Date]])</f>
        <v>6</v>
      </c>
      <c r="B17" s="25">
        <v>45086</v>
      </c>
      <c r="C17" s="30" t="s">
        <v>172</v>
      </c>
      <c r="D17" s="28" t="s">
        <v>11</v>
      </c>
      <c r="E17" s="27"/>
      <c r="F17" s="27">
        <v>288</v>
      </c>
      <c r="G17" s="27">
        <f>SUM(G16+Table14548[[#This Row],[Income]]-Table14548[[#This Row],[Debits]])</f>
        <v>508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MONTH(Table14548[[#This Row],[Date]])</f>
        <v>6</v>
      </c>
      <c r="B18" s="25">
        <v>45086</v>
      </c>
      <c r="C18" s="26" t="s">
        <v>143</v>
      </c>
      <c r="D18" s="26" t="s">
        <v>18</v>
      </c>
      <c r="E18" s="27"/>
      <c r="F18" s="27">
        <v>62</v>
      </c>
      <c r="G18" s="27">
        <f>SUM(G17+Table14548[[#This Row],[Income]]-Table14548[[#This Row],[Debits]])</f>
        <v>446</v>
      </c>
      <c r="I18" s="38">
        <f t="shared" si="1"/>
        <v>0</v>
      </c>
    </row>
    <row r="19" spans="1:13" x14ac:dyDescent="0.25">
      <c r="A19" s="26">
        <f>MONTH(Table14548[[#This Row],[Date]])</f>
        <v>6</v>
      </c>
      <c r="B19" s="25">
        <v>45087</v>
      </c>
      <c r="C19" s="28" t="s">
        <v>173</v>
      </c>
      <c r="D19" s="28" t="s">
        <v>11</v>
      </c>
      <c r="E19" s="27"/>
      <c r="F19" s="27">
        <v>150</v>
      </c>
      <c r="G19" s="27">
        <f>SUM(G18+Table14548[[#This Row],[Income]]-Table14548[[#This Row],[Debits]])</f>
        <v>296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MONTH(Table14548[[#This Row],[Date]])</f>
        <v>6</v>
      </c>
      <c r="B20" s="25">
        <v>45090</v>
      </c>
      <c r="C20" s="24" t="s">
        <v>143</v>
      </c>
      <c r="D20" s="24" t="s">
        <v>18</v>
      </c>
      <c r="E20" s="27"/>
      <c r="F20" s="27">
        <v>64</v>
      </c>
      <c r="G20" s="27">
        <f>SUM(G19+Table14548[[#This Row],[Income]]-Table14548[[#This Row],[Debits]])</f>
        <v>232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MONTH(Table14548[[#This Row],[Date]])</f>
        <v>6</v>
      </c>
      <c r="B21" s="25">
        <v>45090</v>
      </c>
      <c r="C21" s="26" t="s">
        <v>174</v>
      </c>
      <c r="D21" s="26" t="s">
        <v>11</v>
      </c>
      <c r="E21" s="27"/>
      <c r="F21" s="27">
        <v>39</v>
      </c>
      <c r="G21" s="27">
        <f>SUM(G20+Table14548[[#This Row],[Income]]-Table14548[[#This Row],[Debits]])</f>
        <v>193</v>
      </c>
      <c r="I21" s="35">
        <f t="shared" si="1"/>
        <v>0</v>
      </c>
    </row>
    <row r="22" spans="1:13" x14ac:dyDescent="0.25">
      <c r="A22" s="26">
        <f>MONTH(Table14548[[#This Row],[Date]])</f>
        <v>6</v>
      </c>
      <c r="B22" s="25">
        <v>45090</v>
      </c>
      <c r="C22" s="31" t="s">
        <v>175</v>
      </c>
      <c r="D22" s="26" t="s">
        <v>11</v>
      </c>
      <c r="E22" s="27"/>
      <c r="F22" s="27">
        <v>161</v>
      </c>
      <c r="G22" s="27">
        <f>SUM(G21+Table14548[[#This Row],[Income]]-Table14548[[#This Row],[Debits]])</f>
        <v>32</v>
      </c>
      <c r="I22" s="38">
        <f t="shared" si="1"/>
        <v>0</v>
      </c>
    </row>
    <row r="23" spans="1:13" x14ac:dyDescent="0.25">
      <c r="A23" s="26">
        <f>MONTH(Table14548[[#This Row],[Date]])</f>
        <v>6</v>
      </c>
      <c r="B23" s="25">
        <v>45090</v>
      </c>
      <c r="C23" s="28" t="s">
        <v>151</v>
      </c>
      <c r="D23" s="28" t="s">
        <v>4</v>
      </c>
      <c r="E23" s="27">
        <v>500</v>
      </c>
      <c r="F23" s="27"/>
      <c r="G23" s="27">
        <f>SUM(G22+Table14548[[#This Row],[Income]]-Table14548[[#This Row],[Debits]])</f>
        <v>532</v>
      </c>
      <c r="I23" s="35">
        <f t="shared" si="1"/>
        <v>0</v>
      </c>
    </row>
    <row r="24" spans="1:13" x14ac:dyDescent="0.25">
      <c r="A24" s="26">
        <f>MONTH(Table14548[[#This Row],[Date]])</f>
        <v>6</v>
      </c>
      <c r="B24" s="25">
        <v>45090</v>
      </c>
      <c r="C24" s="26" t="s">
        <v>80</v>
      </c>
      <c r="D24" s="26" t="s">
        <v>11</v>
      </c>
      <c r="E24" s="27"/>
      <c r="F24" s="27">
        <v>50</v>
      </c>
      <c r="G24" s="27">
        <f>SUM(G23+Table14548[[#This Row],[Income]]-Table14548[[#This Row],[Debits]])</f>
        <v>482</v>
      </c>
      <c r="I24" s="38">
        <f t="shared" si="1"/>
        <v>0</v>
      </c>
    </row>
    <row r="25" spans="1:13" x14ac:dyDescent="0.25">
      <c r="A25" s="26">
        <f>MONTH(Table14548[[#This Row],[Date]])</f>
        <v>6</v>
      </c>
      <c r="B25" s="25">
        <v>45089</v>
      </c>
      <c r="C25" s="26" t="s">
        <v>154</v>
      </c>
      <c r="D25" s="26" t="s">
        <v>4</v>
      </c>
      <c r="E25" s="27">
        <v>50</v>
      </c>
      <c r="F25" s="27"/>
      <c r="G25" s="27">
        <f>SUM(G24+Table14548[[#This Row],[Income]]-Table14548[[#This Row],[Debits]])</f>
        <v>532</v>
      </c>
      <c r="I25" s="35">
        <f t="shared" si="1"/>
        <v>0</v>
      </c>
      <c r="K25" s="71" t="s">
        <v>139</v>
      </c>
      <c r="L25" s="71"/>
    </row>
    <row r="26" spans="1:13" x14ac:dyDescent="0.25">
      <c r="A26" s="26">
        <f>MONTH(Table14548[[#This Row],[Date]])</f>
        <v>6</v>
      </c>
      <c r="B26" s="25">
        <v>45091</v>
      </c>
      <c r="C26" s="26" t="s">
        <v>176</v>
      </c>
      <c r="D26" s="26" t="s">
        <v>11</v>
      </c>
      <c r="E26" s="27"/>
      <c r="F26" s="27">
        <v>85</v>
      </c>
      <c r="G26" s="27">
        <f>SUM(G25+Table14548[[#This Row],[Income]]-Table14548[[#This Row],[Debits]])</f>
        <v>447</v>
      </c>
      <c r="I26" s="38">
        <f t="shared" si="1"/>
        <v>0</v>
      </c>
    </row>
    <row r="27" spans="1:13" x14ac:dyDescent="0.25">
      <c r="A27" s="26">
        <f>MONTH(Table14548[[#This Row],[Date]])</f>
        <v>6</v>
      </c>
      <c r="B27" s="25">
        <v>45091</v>
      </c>
      <c r="C27" s="26" t="s">
        <v>177</v>
      </c>
      <c r="D27" s="26" t="s">
        <v>9</v>
      </c>
      <c r="E27" s="27"/>
      <c r="F27" s="27">
        <v>40</v>
      </c>
      <c r="G27" s="27">
        <f>SUM(G26+Table14548[[#This Row],[Income]]-Table14548[[#This Row],[Debits]])</f>
        <v>407</v>
      </c>
      <c r="I27" s="35">
        <f t="shared" si="1"/>
        <v>0</v>
      </c>
    </row>
    <row r="28" spans="1:13" x14ac:dyDescent="0.25">
      <c r="A28" s="26">
        <f>MONTH(Table14548[[#This Row],[Date]])</f>
        <v>6</v>
      </c>
      <c r="B28" s="25">
        <v>45091</v>
      </c>
      <c r="C28" s="26" t="s">
        <v>151</v>
      </c>
      <c r="D28" s="26" t="s">
        <v>4</v>
      </c>
      <c r="E28" s="27">
        <v>200</v>
      </c>
      <c r="F28" s="27"/>
      <c r="G28" s="27">
        <f>SUM(G27+Table14548[[#This Row],[Income]]-Table14548[[#This Row],[Debits]])</f>
        <v>607</v>
      </c>
      <c r="I28" s="38">
        <f t="shared" si="1"/>
        <v>0</v>
      </c>
    </row>
    <row r="29" spans="1:13" x14ac:dyDescent="0.25">
      <c r="A29" s="26">
        <f>MONTH(Table14548[[#This Row],[Date]])</f>
        <v>6</v>
      </c>
      <c r="B29" s="25">
        <v>45092</v>
      </c>
      <c r="C29" s="28" t="s">
        <v>178</v>
      </c>
      <c r="D29" s="28" t="s">
        <v>9</v>
      </c>
      <c r="E29" s="27"/>
      <c r="F29" s="27">
        <v>85</v>
      </c>
      <c r="G29" s="27">
        <f>SUM(G28+Table14548[[#This Row],[Income]]-Table14548[[#This Row],[Debits]])</f>
        <v>522</v>
      </c>
      <c r="I29" s="35">
        <f t="shared" si="1"/>
        <v>0</v>
      </c>
    </row>
    <row r="30" spans="1:13" x14ac:dyDescent="0.25">
      <c r="A30" s="26">
        <f>MONTH(Table14548[[#This Row],[Date]])</f>
        <v>6</v>
      </c>
      <c r="B30" s="25">
        <v>45092</v>
      </c>
      <c r="C30" s="26" t="s">
        <v>179</v>
      </c>
      <c r="D30" s="26" t="s">
        <v>9</v>
      </c>
      <c r="E30" s="27"/>
      <c r="F30" s="27">
        <v>20</v>
      </c>
      <c r="G30" s="27">
        <f>SUM(G29+Table14548[[#This Row],[Income]]-Table14548[[#This Row],[Debits]])</f>
        <v>502</v>
      </c>
      <c r="I30" s="38">
        <f t="shared" si="1"/>
        <v>0</v>
      </c>
    </row>
    <row r="31" spans="1:13" x14ac:dyDescent="0.25">
      <c r="A31" s="26">
        <f>MONTH(Table14548[[#This Row],[Date]])</f>
        <v>6</v>
      </c>
      <c r="B31" s="25">
        <v>45092</v>
      </c>
      <c r="C31" s="26" t="s">
        <v>177</v>
      </c>
      <c r="D31" s="26" t="s">
        <v>9</v>
      </c>
      <c r="E31" s="27"/>
      <c r="F31" s="27">
        <v>20</v>
      </c>
      <c r="G31" s="27">
        <f>SUM(G30+Table14548[[#This Row],[Income]]-Table14548[[#This Row],[Debits]])</f>
        <v>482</v>
      </c>
      <c r="I31" s="35">
        <f t="shared" si="1"/>
        <v>0</v>
      </c>
    </row>
    <row r="32" spans="1:13" x14ac:dyDescent="0.25">
      <c r="A32" s="26">
        <f>MONTH(Table14548[[#This Row],[Date]])</f>
        <v>6</v>
      </c>
      <c r="B32" s="25">
        <v>45092</v>
      </c>
      <c r="C32" s="24" t="s">
        <v>143</v>
      </c>
      <c r="D32" s="24" t="s">
        <v>18</v>
      </c>
      <c r="E32" s="27"/>
      <c r="F32" s="27">
        <v>62</v>
      </c>
      <c r="G32" s="27">
        <f>SUM(G31+Table14548[[#This Row],[Income]]-Table14548[[#This Row],[Debits]])</f>
        <v>420</v>
      </c>
      <c r="I32" s="38">
        <f t="shared" si="1"/>
        <v>0</v>
      </c>
    </row>
    <row r="33" spans="1:9" x14ac:dyDescent="0.25">
      <c r="A33" s="26">
        <f>MONTH(Table14548[[#This Row],[Date]])</f>
        <v>6</v>
      </c>
      <c r="B33" s="25">
        <v>45093</v>
      </c>
      <c r="C33" s="26" t="s">
        <v>180</v>
      </c>
      <c r="D33" s="26" t="s">
        <v>11</v>
      </c>
      <c r="E33" s="27"/>
      <c r="F33" s="27">
        <v>45</v>
      </c>
      <c r="G33" s="27">
        <f>SUM(G32+Table14548[[#This Row],[Income]]-Table14548[[#This Row],[Debits]])</f>
        <v>375</v>
      </c>
      <c r="I33" s="35">
        <f t="shared" si="1"/>
        <v>0</v>
      </c>
    </row>
    <row r="34" spans="1:9" x14ac:dyDescent="0.25">
      <c r="A34" s="26">
        <f>MONTH(Table14548[[#This Row],[Date]])</f>
        <v>6</v>
      </c>
      <c r="B34" s="25">
        <v>45093</v>
      </c>
      <c r="C34" s="26" t="s">
        <v>177</v>
      </c>
      <c r="D34" s="26" t="s">
        <v>9</v>
      </c>
      <c r="E34" s="27"/>
      <c r="F34" s="27">
        <v>20</v>
      </c>
      <c r="G34" s="27">
        <f>SUM(G33+Table14548[[#This Row],[Income]]-Table14548[[#This Row],[Debits]])</f>
        <v>355</v>
      </c>
      <c r="I34" s="38">
        <f t="shared" si="1"/>
        <v>0</v>
      </c>
    </row>
    <row r="35" spans="1:9" x14ac:dyDescent="0.25">
      <c r="A35" s="26">
        <f>MONTH(Table14548[[#This Row],[Date]])</f>
        <v>6</v>
      </c>
      <c r="B35" s="25">
        <v>45093</v>
      </c>
      <c r="C35" s="28" t="s">
        <v>181</v>
      </c>
      <c r="D35" s="28" t="s">
        <v>9</v>
      </c>
      <c r="E35" s="27"/>
      <c r="F35" s="27">
        <v>200</v>
      </c>
      <c r="G35" s="27">
        <f>SUM(G34+Table14548[[#This Row],[Income]]-Table14548[[#This Row],[Debits]])</f>
        <v>155</v>
      </c>
      <c r="I35" s="35">
        <f t="shared" si="1"/>
        <v>0</v>
      </c>
    </row>
    <row r="36" spans="1:9" x14ac:dyDescent="0.25">
      <c r="A36" s="26">
        <f>MONTH(Table14548[[#This Row],[Date]])</f>
        <v>6</v>
      </c>
      <c r="B36" s="25">
        <v>45093</v>
      </c>
      <c r="C36" s="32" t="s">
        <v>143</v>
      </c>
      <c r="D36" s="26" t="s">
        <v>18</v>
      </c>
      <c r="E36" s="27"/>
      <c r="F36" s="27">
        <v>100</v>
      </c>
      <c r="G36" s="27">
        <f>SUM(G35+Table14548[[#This Row],[Income]]-Table14548[[#This Row],[Debits]])</f>
        <v>55</v>
      </c>
      <c r="I36" s="38">
        <f t="shared" si="1"/>
        <v>0</v>
      </c>
    </row>
    <row r="37" spans="1:9" x14ac:dyDescent="0.25">
      <c r="A37" s="26">
        <f>MONTH(Table14548[[#This Row],[Date]])</f>
        <v>6</v>
      </c>
      <c r="B37" s="25">
        <v>45093</v>
      </c>
      <c r="C37" s="26" t="s">
        <v>151</v>
      </c>
      <c r="D37" s="26" t="s">
        <v>4</v>
      </c>
      <c r="E37" s="27">
        <v>250</v>
      </c>
      <c r="F37" s="27"/>
      <c r="G37" s="27">
        <f>SUM(G36+Table14548[[#This Row],[Income]]-Table14548[[#This Row],[Debits]])</f>
        <v>305</v>
      </c>
      <c r="I37" s="35">
        <f t="shared" si="1"/>
        <v>0</v>
      </c>
    </row>
    <row r="38" spans="1:9" x14ac:dyDescent="0.25">
      <c r="A38" s="26">
        <f>MONTH(Table14548[[#This Row],[Date]])</f>
        <v>6</v>
      </c>
      <c r="B38" s="25">
        <v>45095</v>
      </c>
      <c r="C38" s="26" t="s">
        <v>151</v>
      </c>
      <c r="D38" s="26" t="s">
        <v>4</v>
      </c>
      <c r="E38" s="27">
        <v>500</v>
      </c>
      <c r="F38" s="27"/>
      <c r="G38" s="27">
        <f>SUM(G37+Table14548[[#This Row],[Income]]-Table14548[[#This Row],[Debits]])</f>
        <v>805</v>
      </c>
      <c r="I38" s="38">
        <f t="shared" si="1"/>
        <v>0</v>
      </c>
    </row>
    <row r="39" spans="1:9" x14ac:dyDescent="0.25">
      <c r="A39" s="26">
        <f>MONTH(Table14548[[#This Row],[Date]])</f>
        <v>6</v>
      </c>
      <c r="B39" s="25">
        <v>45095</v>
      </c>
      <c r="C39" s="28" t="s">
        <v>182</v>
      </c>
      <c r="D39" s="28" t="s">
        <v>11</v>
      </c>
      <c r="E39" s="27"/>
      <c r="F39" s="27">
        <v>470</v>
      </c>
      <c r="G39" s="27">
        <f>SUM(G38+Table14548[[#This Row],[Income]]-Table14548[[#This Row],[Debits]])</f>
        <v>335</v>
      </c>
      <c r="I39" s="35">
        <f t="shared" si="1"/>
        <v>0</v>
      </c>
    </row>
    <row r="40" spans="1:9" x14ac:dyDescent="0.25">
      <c r="A40" s="26">
        <f>MONTH(Table14548[[#This Row],[Date]])</f>
        <v>6</v>
      </c>
      <c r="B40" s="25">
        <v>45095</v>
      </c>
      <c r="C40" s="24" t="s">
        <v>183</v>
      </c>
      <c r="D40" s="24" t="s">
        <v>9</v>
      </c>
      <c r="E40" s="27"/>
      <c r="F40" s="27">
        <v>50</v>
      </c>
      <c r="G40" s="27">
        <f>SUM(G39+Table14548[[#This Row],[Income]]-Table14548[[#This Row],[Debits]])</f>
        <v>285</v>
      </c>
      <c r="I40" s="38">
        <f t="shared" si="1"/>
        <v>0</v>
      </c>
    </row>
    <row r="41" spans="1:9" x14ac:dyDescent="0.25">
      <c r="A41" s="26">
        <f>MONTH(Table14548[[#This Row],[Date]])</f>
        <v>6</v>
      </c>
      <c r="B41" s="25">
        <v>45096</v>
      </c>
      <c r="C41" s="26" t="s">
        <v>151</v>
      </c>
      <c r="D41" s="26" t="s">
        <v>4</v>
      </c>
      <c r="E41" s="27">
        <v>20</v>
      </c>
      <c r="F41" s="27"/>
      <c r="G41" s="27">
        <f>SUM(G40+Table14548[[#This Row],[Income]]-Table14548[[#This Row],[Debits]])</f>
        <v>305</v>
      </c>
      <c r="I41" s="35">
        <f t="shared" si="1"/>
        <v>0</v>
      </c>
    </row>
    <row r="42" spans="1:9" x14ac:dyDescent="0.25">
      <c r="A42" s="26">
        <f>MONTH(Table14548[[#This Row],[Date]])</f>
        <v>6</v>
      </c>
      <c r="B42" s="25">
        <v>45096</v>
      </c>
      <c r="C42" s="24" t="s">
        <v>143</v>
      </c>
      <c r="D42" s="24" t="s">
        <v>18</v>
      </c>
      <c r="E42" s="27"/>
      <c r="F42" s="27">
        <v>63</v>
      </c>
      <c r="G42" s="27">
        <f>SUM(G41+Table14548[[#This Row],[Income]]-Table14548[[#This Row],[Debits]])</f>
        <v>242</v>
      </c>
      <c r="I42" s="38">
        <f t="shared" si="1"/>
        <v>0</v>
      </c>
    </row>
    <row r="43" spans="1:9" x14ac:dyDescent="0.25">
      <c r="A43" s="26">
        <f>MONTH(Table14548[[#This Row],[Date]])</f>
        <v>6</v>
      </c>
      <c r="B43" s="25">
        <v>45096</v>
      </c>
      <c r="C43" s="26" t="s">
        <v>184</v>
      </c>
      <c r="D43" s="26" t="s">
        <v>11</v>
      </c>
      <c r="E43" s="27"/>
      <c r="F43" s="27">
        <v>110</v>
      </c>
      <c r="G43" s="27">
        <f>SUM(G42+Table14548[[#This Row],[Income]]-Table14548[[#This Row],[Debits]])</f>
        <v>132</v>
      </c>
      <c r="I43" s="35">
        <f t="shared" si="1"/>
        <v>0</v>
      </c>
    </row>
    <row r="44" spans="1:9" x14ac:dyDescent="0.25">
      <c r="A44" s="26">
        <f>MONTH(Table14548[[#This Row],[Date]])</f>
        <v>6</v>
      </c>
      <c r="B44" s="25">
        <v>45097</v>
      </c>
      <c r="C44" s="26" t="s">
        <v>143</v>
      </c>
      <c r="D44" s="26" t="s">
        <v>18</v>
      </c>
      <c r="E44" s="27"/>
      <c r="F44" s="27">
        <v>80</v>
      </c>
      <c r="G44" s="27">
        <f>SUM(G43+Table14548[[#This Row],[Income]]-Table14548[[#This Row],[Debits]])</f>
        <v>52</v>
      </c>
      <c r="I44" s="38">
        <f t="shared" si="1"/>
        <v>0</v>
      </c>
    </row>
    <row r="45" spans="1:9" x14ac:dyDescent="0.25">
      <c r="A45" s="26">
        <f>MONTH(Table14548[[#This Row],[Date]])</f>
        <v>6</v>
      </c>
      <c r="B45" s="25">
        <v>45097</v>
      </c>
      <c r="C45" s="26" t="s">
        <v>151</v>
      </c>
      <c r="D45" s="26" t="s">
        <v>4</v>
      </c>
      <c r="E45" s="27">
        <v>650</v>
      </c>
      <c r="F45" s="27"/>
      <c r="G45" s="27">
        <f>SUM(G44+Table14548[[#This Row],[Income]]-Table14548[[#This Row],[Debits]])</f>
        <v>702</v>
      </c>
      <c r="I45" s="35">
        <f t="shared" si="1"/>
        <v>0</v>
      </c>
    </row>
    <row r="46" spans="1:9" x14ac:dyDescent="0.25">
      <c r="A46" s="26">
        <f>MONTH(Table14548[[#This Row],[Date]])</f>
        <v>6</v>
      </c>
      <c r="B46" s="25">
        <v>45097</v>
      </c>
      <c r="C46" s="26" t="s">
        <v>181</v>
      </c>
      <c r="D46" s="26" t="s">
        <v>9</v>
      </c>
      <c r="E46" s="27"/>
      <c r="F46" s="27">
        <v>260</v>
      </c>
      <c r="G46" s="27">
        <f>SUM(G45+Table14548[[#This Row],[Income]]-Table14548[[#This Row],[Debits]])</f>
        <v>442</v>
      </c>
      <c r="I46" s="38">
        <f t="shared" si="1"/>
        <v>0</v>
      </c>
    </row>
    <row r="47" spans="1:9" x14ac:dyDescent="0.25">
      <c r="A47" s="26">
        <f>MONTH(Table14548[[#This Row],[Date]])</f>
        <v>6</v>
      </c>
      <c r="B47" s="25">
        <v>45098</v>
      </c>
      <c r="C47" s="26" t="s">
        <v>181</v>
      </c>
      <c r="D47" s="26" t="s">
        <v>9</v>
      </c>
      <c r="E47" s="27"/>
      <c r="F47" s="27">
        <v>110</v>
      </c>
      <c r="G47" s="27">
        <f>SUM(G46+Table14548[[#This Row],[Income]]-Table14548[[#This Row],[Debits]])</f>
        <v>332</v>
      </c>
      <c r="I47" s="35">
        <f t="shared" si="1"/>
        <v>0</v>
      </c>
    </row>
    <row r="48" spans="1:9" x14ac:dyDescent="0.25">
      <c r="A48" s="26">
        <f>MONTH(Table14548[[#This Row],[Date]])</f>
        <v>6</v>
      </c>
      <c r="B48" s="25">
        <v>45097</v>
      </c>
      <c r="C48" s="26" t="s">
        <v>185</v>
      </c>
      <c r="D48" s="26" t="s">
        <v>4</v>
      </c>
      <c r="E48" s="27">
        <v>200</v>
      </c>
      <c r="F48" s="27"/>
      <c r="G48" s="27">
        <f>SUM(G47+Table14548[[#This Row],[Income]]-Table14548[[#This Row],[Debits]])</f>
        <v>532</v>
      </c>
      <c r="I48" s="38">
        <f t="shared" si="1"/>
        <v>0</v>
      </c>
    </row>
    <row r="49" spans="1:9" ht="15.75" thickBot="1" x14ac:dyDescent="0.3">
      <c r="A49" s="26">
        <f>MONTH(Table14548[[#This Row],[Date]])</f>
        <v>6</v>
      </c>
      <c r="B49" s="25">
        <v>45098</v>
      </c>
      <c r="C49" s="26" t="s">
        <v>181</v>
      </c>
      <c r="D49" s="26" t="s">
        <v>9</v>
      </c>
      <c r="E49" s="27"/>
      <c r="F49" s="27">
        <v>320</v>
      </c>
      <c r="G49" s="27">
        <f>SUM(G48+Table14548[[#This Row],[Income]]-Table14548[[#This Row],[Debits]])</f>
        <v>212</v>
      </c>
      <c r="I49" s="39">
        <f t="shared" si="1"/>
        <v>0</v>
      </c>
    </row>
    <row r="50" spans="1:9" x14ac:dyDescent="0.25">
      <c r="A50" s="26">
        <f>MONTH(Table14548[[#This Row],[Date]])</f>
        <v>6</v>
      </c>
      <c r="B50" s="25">
        <v>45098</v>
      </c>
      <c r="C50" s="26" t="s">
        <v>143</v>
      </c>
      <c r="D50" s="26" t="s">
        <v>18</v>
      </c>
      <c r="E50" s="27"/>
      <c r="F50" s="27">
        <v>50</v>
      </c>
      <c r="G50" s="27">
        <f>SUM(G49+Table14548[[#This Row],[Income]]-Table14548[[#This Row],[Debits]])</f>
        <v>162</v>
      </c>
      <c r="H50" s="27"/>
      <c r="I50" s="35">
        <f t="shared" ref="I50:I54" si="2">SUM(K57)</f>
        <v>0</v>
      </c>
    </row>
    <row r="51" spans="1:9" x14ac:dyDescent="0.25">
      <c r="A51" s="26">
        <f>MONTH(Table14548[[#This Row],[Date]])</f>
        <v>6</v>
      </c>
      <c r="B51" s="25">
        <v>45099</v>
      </c>
      <c r="C51" s="26" t="s">
        <v>143</v>
      </c>
      <c r="D51" s="26" t="s">
        <v>18</v>
      </c>
      <c r="E51" s="27"/>
      <c r="F51" s="27">
        <v>60</v>
      </c>
      <c r="G51" s="27">
        <f>SUM(G50+Table14548[[#This Row],[Income]]-Table14548[[#This Row],[Debits]])</f>
        <v>102</v>
      </c>
      <c r="H51" s="27"/>
      <c r="I51" s="35">
        <f t="shared" si="2"/>
        <v>0</v>
      </c>
    </row>
    <row r="52" spans="1:9" x14ac:dyDescent="0.25">
      <c r="A52" s="26">
        <f>MONTH(Table14548[[#This Row],[Date]])</f>
        <v>6</v>
      </c>
      <c r="B52" s="25">
        <v>45102</v>
      </c>
      <c r="C52" s="26" t="s">
        <v>186</v>
      </c>
      <c r="D52" s="26" t="s">
        <v>4</v>
      </c>
      <c r="E52" s="27">
        <v>500</v>
      </c>
      <c r="F52" s="27"/>
      <c r="G52" s="27">
        <f>SUM(G51+Table14548[[#This Row],[Income]]-Table14548[[#This Row],[Debits]])</f>
        <v>602</v>
      </c>
      <c r="H52" s="27"/>
      <c r="I52" s="35">
        <f t="shared" si="2"/>
        <v>0</v>
      </c>
    </row>
    <row r="53" spans="1:9" x14ac:dyDescent="0.25">
      <c r="A53" s="26">
        <f>MONTH(Table14548[[#This Row],[Date]])</f>
        <v>6</v>
      </c>
      <c r="B53" s="25">
        <v>45102</v>
      </c>
      <c r="C53" s="26" t="s">
        <v>186</v>
      </c>
      <c r="D53" s="26" t="s">
        <v>21</v>
      </c>
      <c r="E53" s="27"/>
      <c r="F53" s="27">
        <v>500</v>
      </c>
      <c r="G53" s="27">
        <f>SUM(G52+Table14548[[#This Row],[Income]]-Table14548[[#This Row],[Debits]])</f>
        <v>102</v>
      </c>
      <c r="H53" s="27"/>
      <c r="I53" s="35">
        <f t="shared" si="2"/>
        <v>0</v>
      </c>
    </row>
    <row r="54" spans="1:9" x14ac:dyDescent="0.25">
      <c r="A54" s="26">
        <f>MONTH(Table14548[[#This Row],[Date]])</f>
        <v>6</v>
      </c>
      <c r="B54" s="25">
        <v>45103</v>
      </c>
      <c r="C54" s="26" t="s">
        <v>187</v>
      </c>
      <c r="D54" s="26" t="s">
        <v>11</v>
      </c>
      <c r="E54" s="27"/>
      <c r="F54" s="27">
        <v>45</v>
      </c>
      <c r="G54" s="27">
        <f>SUM(G53+Table14548[[#This Row],[Income]]-Table14548[[#This Row],[Debits]])</f>
        <v>57</v>
      </c>
      <c r="H54" s="27"/>
      <c r="I54" s="35">
        <f t="shared" si="2"/>
        <v>0</v>
      </c>
    </row>
    <row r="55" spans="1:9" x14ac:dyDescent="0.25">
      <c r="A55" s="26">
        <f>MONTH(Table14548[[#This Row],[Date]])</f>
        <v>5</v>
      </c>
      <c r="B55" s="25">
        <v>45072</v>
      </c>
      <c r="C55" s="26" t="s">
        <v>151</v>
      </c>
      <c r="D55" s="26" t="s">
        <v>4</v>
      </c>
      <c r="E55" s="27">
        <v>250</v>
      </c>
      <c r="F55" s="27"/>
      <c r="G55" s="27">
        <f>SUM(G54+Table14548[[#This Row],[Income]]-Table14548[[#This Row],[Debits]])</f>
        <v>307</v>
      </c>
      <c r="H55" s="27"/>
      <c r="I55" s="35">
        <f t="shared" ref="I55:I63" si="3">SUM(K62)</f>
        <v>0</v>
      </c>
    </row>
    <row r="56" spans="1:9" x14ac:dyDescent="0.25">
      <c r="A56" s="26">
        <f>MONTH(Table14548[[#This Row],[Date]])</f>
        <v>5</v>
      </c>
      <c r="B56" s="25">
        <v>45072</v>
      </c>
      <c r="C56" s="26" t="s">
        <v>188</v>
      </c>
      <c r="D56" s="26" t="s">
        <v>18</v>
      </c>
      <c r="E56" s="27"/>
      <c r="F56" s="27">
        <v>133</v>
      </c>
      <c r="G56" s="27">
        <f>SUM(G55+Table14548[[#This Row],[Income]]-Table14548[[#This Row],[Debits]])</f>
        <v>174</v>
      </c>
      <c r="H56" s="27"/>
      <c r="I56" s="35">
        <f t="shared" si="3"/>
        <v>0</v>
      </c>
    </row>
    <row r="57" spans="1:9" x14ac:dyDescent="0.25">
      <c r="A57" s="26">
        <f>MONTH(Table14548[[#This Row],[Date]])</f>
        <v>5</v>
      </c>
      <c r="B57" s="25">
        <v>45072</v>
      </c>
      <c r="C57" s="26" t="s">
        <v>189</v>
      </c>
      <c r="D57" s="26" t="s">
        <v>9</v>
      </c>
      <c r="E57" s="27"/>
      <c r="F57" s="27">
        <v>150</v>
      </c>
      <c r="G57" s="27">
        <f>SUM(G56+Table14548[[#This Row],[Income]]-Table14548[[#This Row],[Debits]])</f>
        <v>24</v>
      </c>
      <c r="H57" s="27"/>
      <c r="I57" s="35">
        <f t="shared" si="3"/>
        <v>0</v>
      </c>
    </row>
    <row r="58" spans="1:9" x14ac:dyDescent="0.25">
      <c r="A58" s="26">
        <f>MONTH(Table14548[[#This Row],[Date]])</f>
        <v>1</v>
      </c>
      <c r="B58" s="25"/>
      <c r="C58" s="26"/>
      <c r="D58" s="26"/>
      <c r="E58" s="27"/>
      <c r="F58" s="27"/>
      <c r="G58" s="27">
        <f>SUM(G57+Table14548[[#This Row],[Income]]-Table14548[[#This Row],[Debits]])</f>
        <v>24</v>
      </c>
      <c r="H58" s="27"/>
      <c r="I58" s="35">
        <f t="shared" si="3"/>
        <v>0</v>
      </c>
    </row>
    <row r="59" spans="1:9" x14ac:dyDescent="0.25">
      <c r="A59" s="26">
        <f>MONTH(Table14548[[#This Row],[Date]])</f>
        <v>1</v>
      </c>
      <c r="B59" s="25"/>
      <c r="C59" s="26"/>
      <c r="D59" s="26"/>
      <c r="E59" s="27"/>
      <c r="F59" s="27"/>
      <c r="G59" s="27">
        <f>SUM(G58+Table14548[[#This Row],[Income]]-Table14548[[#This Row],[Debits]])</f>
        <v>24</v>
      </c>
      <c r="H59" s="27"/>
      <c r="I59" s="35">
        <f t="shared" si="3"/>
        <v>0</v>
      </c>
    </row>
    <row r="60" spans="1:9" x14ac:dyDescent="0.25">
      <c r="A60" s="26">
        <f>MONTH(Table14548[[#This Row],[Date]])</f>
        <v>1</v>
      </c>
      <c r="B60" s="25"/>
      <c r="C60" s="26"/>
      <c r="D60" s="26"/>
      <c r="E60" s="27"/>
      <c r="F60" s="27"/>
      <c r="G60" s="27">
        <f>SUM(G59+Table14548[[#This Row],[Income]]-Table14548[[#This Row],[Debits]])</f>
        <v>24</v>
      </c>
      <c r="H60" s="27"/>
      <c r="I60" s="35">
        <f t="shared" si="3"/>
        <v>0</v>
      </c>
    </row>
    <row r="61" spans="1:9" x14ac:dyDescent="0.25">
      <c r="A61" s="26">
        <f>MONTH(Table14548[[#This Row],[Date]])</f>
        <v>1</v>
      </c>
      <c r="B61" s="25"/>
      <c r="C61" s="26"/>
      <c r="D61" s="26"/>
      <c r="E61" s="27"/>
      <c r="F61" s="27"/>
      <c r="G61" s="27">
        <f>SUM(G60+Table14548[[#This Row],[Income]]-Table14548[[#This Row],[Debits]])</f>
        <v>24</v>
      </c>
      <c r="H61" s="27"/>
      <c r="I61" s="35">
        <f t="shared" si="3"/>
        <v>0</v>
      </c>
    </row>
    <row r="62" spans="1:9" x14ac:dyDescent="0.25">
      <c r="A62" s="26">
        <f>MONTH(Table14548[[#This Row],[Date]])</f>
        <v>1</v>
      </c>
      <c r="B62" s="25"/>
      <c r="C62" s="26"/>
      <c r="D62" s="26"/>
      <c r="E62" s="27"/>
      <c r="F62" s="27"/>
      <c r="G62" s="27">
        <f>SUM(G61+Table14548[[#This Row],[Income]]-Table14548[[#This Row],[Debits]])</f>
        <v>24</v>
      </c>
      <c r="H62" s="27"/>
      <c r="I62" s="35">
        <f t="shared" si="3"/>
        <v>0</v>
      </c>
    </row>
    <row r="63" spans="1:9" x14ac:dyDescent="0.25">
      <c r="A63" s="26">
        <f>MONTH(Table14548[[#This Row],[Date]])</f>
        <v>1</v>
      </c>
      <c r="B63" s="25"/>
      <c r="C63" s="26"/>
      <c r="D63" s="26"/>
      <c r="E63" s="27"/>
      <c r="F63" s="27"/>
      <c r="G63" s="27">
        <f>SUM(G62+Table14548[[#This Row],[Income]]-Table14548[[#This Row],[Debits]])</f>
        <v>24</v>
      </c>
      <c r="H63" s="27"/>
      <c r="I63" s="35">
        <f t="shared" si="3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{EDC49973-076C-4720-8442-428138DFCCFC}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{C945F6A9-8DE1-4643-8119-AF51C32895CB}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{F0B0338A-A897-4B91-8667-1E6BA8BA62E4}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{C53271CB-26C1-41C7-B9F2-5DCDCDAF5DDF}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{0DA97FBD-AFF8-44E7-90CA-3F748B27C5EA}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{46B917C7-4237-48E7-A93B-5535746D1957}</x14:id>
        </ext>
      </extLst>
    </cfRule>
  </conditionalFormatting>
  <dataValidations count="1">
    <dataValidation type="list" allowBlank="1" showInputMessage="1" showErrorMessage="1" sqref="D1:D1048576" xr:uid="{4C7EB6B9-698B-41D9-AE64-442D13FF763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C49973-076C-4720-8442-428138DFCCF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945F6A9-8DE1-4643-8119-AF51C32895C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F0B0338A-A897-4B91-8667-1E6BA8BA62E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53271CB-26C1-41C7-B9F2-5DCDCDAF5DD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DA97FBD-AFF8-44E7-90CA-3F748B27C5E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6B917C7-4237-48E7-A93B-5535746D1957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465E-81E4-4E16-9D02-EF70B9271C4D}">
  <sheetPr codeName="Sheet5">
    <tabColor rgb="FF7030A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6" style="53" customWidth="1"/>
    <col min="5" max="5" width="27" style="2" customWidth="1"/>
    <col min="6" max="6" width="16.42578125" style="2" customWidth="1"/>
    <col min="7" max="7" width="22.140625" style="2" customWidth="1"/>
    <col min="8" max="8" width="20.5703125" style="53" customWidth="1"/>
    <col min="9" max="9" width="25.140625" style="56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s="53" t="s">
        <v>3</v>
      </c>
      <c r="E1" s="2" t="s">
        <v>4</v>
      </c>
      <c r="F1" s="2" t="s">
        <v>5</v>
      </c>
      <c r="G1" s="2" t="s">
        <v>6</v>
      </c>
      <c r="H1" s="53" t="s">
        <v>86</v>
      </c>
      <c r="I1" s="56" t="s">
        <v>85</v>
      </c>
    </row>
    <row r="2" spans="1:15" x14ac:dyDescent="0.25">
      <c r="A2" s="55">
        <f>MONTH(Table145467[[#This Row],[Date]])</f>
        <v>5</v>
      </c>
      <c r="B2" s="52">
        <v>45057</v>
      </c>
      <c r="C2" s="54" t="s">
        <v>6</v>
      </c>
      <c r="D2" s="54"/>
      <c r="E2" s="61"/>
      <c r="F2" s="61"/>
      <c r="G2" s="61">
        <v>500</v>
      </c>
      <c r="H2" s="53" t="s">
        <v>88</v>
      </c>
      <c r="I2" s="57">
        <v>0</v>
      </c>
    </row>
    <row r="3" spans="1:15" x14ac:dyDescent="0.25">
      <c r="A3" s="51">
        <f>MONTH(Table145467[[#This Row],[Date]])</f>
        <v>5</v>
      </c>
      <c r="B3" s="52">
        <v>45057</v>
      </c>
      <c r="C3" s="51" t="s">
        <v>135</v>
      </c>
      <c r="D3" s="51" t="s">
        <v>9</v>
      </c>
      <c r="E3" s="61"/>
      <c r="F3" s="61">
        <v>350</v>
      </c>
      <c r="G3" s="61">
        <f>SUM(G2+Table145467[[#This Row],[Income]]-Table145467[[#This Row],[Debits]])</f>
        <v>150</v>
      </c>
      <c r="H3" s="5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55">
        <f>MONTH(Table145467[[#This Row],[Date]])</f>
        <v>5</v>
      </c>
      <c r="B4" s="52">
        <v>45057</v>
      </c>
      <c r="C4" s="54" t="s">
        <v>136</v>
      </c>
      <c r="D4" s="54" t="s">
        <v>9</v>
      </c>
      <c r="E4" s="61"/>
      <c r="F4" s="62">
        <v>12</v>
      </c>
      <c r="G4" s="61">
        <f>SUM(G3+Table145467[[#This Row],[Income]]-Table145467[[#This Row],[Debits]])</f>
        <v>138</v>
      </c>
      <c r="H4" s="53" t="s">
        <v>90</v>
      </c>
      <c r="I4" s="57">
        <v>1500</v>
      </c>
      <c r="J4" s="5"/>
      <c r="K4" s="53">
        <v>5</v>
      </c>
      <c r="L4" s="53" t="s">
        <v>12</v>
      </c>
      <c r="M4" s="53" t="s">
        <v>13</v>
      </c>
      <c r="N4" s="53" t="s">
        <v>14</v>
      </c>
      <c r="O4" s="5"/>
    </row>
    <row r="5" spans="1:15" ht="30" x14ac:dyDescent="0.25">
      <c r="A5" s="51">
        <f>MONTH(Table145467[[#This Row],[Date]])</f>
        <v>5</v>
      </c>
      <c r="B5" s="52">
        <v>45060</v>
      </c>
      <c r="C5" s="51" t="s">
        <v>137</v>
      </c>
      <c r="D5" s="51" t="s">
        <v>4</v>
      </c>
      <c r="E5" s="61">
        <v>1250</v>
      </c>
      <c r="F5" s="61"/>
      <c r="G5" s="61">
        <f>SUM(G4+Table145467[[#This Row],[Income]]-Table145467[[#This Row],[Debits]])</f>
        <v>1388</v>
      </c>
      <c r="H5" s="53" t="s">
        <v>91</v>
      </c>
      <c r="I5" s="58">
        <f t="shared" ref="I5:I49" si="0">SUM(K12)</f>
        <v>0</v>
      </c>
      <c r="J5" s="5"/>
      <c r="K5" s="53" t="s">
        <v>4</v>
      </c>
      <c r="L5" s="53">
        <f>SUMIFS(Table145467[[#All],[Income]],Table145467[[#All],[Month]],K4,Table145467[[#All],[Category]],K5)</f>
        <v>4950</v>
      </c>
      <c r="M5" s="53">
        <v>10000</v>
      </c>
      <c r="N5" s="53">
        <v>4000</v>
      </c>
      <c r="O5" s="5"/>
    </row>
    <row r="6" spans="1:15" ht="30" x14ac:dyDescent="0.25">
      <c r="A6" s="55">
        <v>5</v>
      </c>
      <c r="B6" s="69">
        <v>45061</v>
      </c>
      <c r="C6" s="70" t="s">
        <v>138</v>
      </c>
      <c r="D6" s="70" t="s">
        <v>21</v>
      </c>
      <c r="E6" s="61"/>
      <c r="F6" s="61">
        <v>1000</v>
      </c>
      <c r="G6" s="61">
        <f>SUM(G5+Table145467[[#This Row],[Income]]-Table145467[[#This Row],[Debits]])</f>
        <v>388</v>
      </c>
      <c r="H6" s="53" t="s">
        <v>92</v>
      </c>
      <c r="I6" s="57">
        <v>1000</v>
      </c>
      <c r="J6" s="5"/>
      <c r="K6" s="53" t="s">
        <v>9</v>
      </c>
      <c r="L6" s="53">
        <f>SUMIFS(Table145467[[#All],[Debits]],Table145467[[#All],[Month]],K4, Table145467[[#All],[Category]],K6)</f>
        <v>592</v>
      </c>
      <c r="M6" s="53">
        <v>800</v>
      </c>
      <c r="N6" s="53"/>
      <c r="O6" s="5"/>
    </row>
    <row r="7" spans="1:15" x14ac:dyDescent="0.25">
      <c r="A7" s="51">
        <f>MONTH(Table145467[[#This Row],[Date]])</f>
        <v>5</v>
      </c>
      <c r="B7" s="52">
        <v>45061</v>
      </c>
      <c r="C7" s="54" t="s">
        <v>140</v>
      </c>
      <c r="D7" s="54" t="s">
        <v>11</v>
      </c>
      <c r="E7" s="61"/>
      <c r="F7" s="61">
        <v>150</v>
      </c>
      <c r="G7" s="61">
        <f>SUM(G6+Table145467[[#This Row],[Income]]-Table145467[[#This Row],[Debits]])</f>
        <v>238</v>
      </c>
      <c r="H7" s="53" t="s">
        <v>93</v>
      </c>
      <c r="I7" s="58">
        <f t="shared" si="0"/>
        <v>0</v>
      </c>
      <c r="J7" s="5"/>
      <c r="K7" s="53" t="s">
        <v>18</v>
      </c>
      <c r="L7" s="53">
        <f>SUMIFS(Table145467[[#All],[Debits]],Table145467[[#All],[Month]],K4, Table145467[[#All],[Category]],K7)</f>
        <v>729</v>
      </c>
      <c r="M7" s="53">
        <v>800</v>
      </c>
      <c r="N7" s="53"/>
      <c r="O7" s="5"/>
    </row>
    <row r="8" spans="1:15" x14ac:dyDescent="0.25">
      <c r="A8" s="55">
        <f>MONTH(Table145467[[#This Row],[Date]])</f>
        <v>5</v>
      </c>
      <c r="B8" s="52">
        <v>45061</v>
      </c>
      <c r="C8" s="54" t="s">
        <v>141</v>
      </c>
      <c r="D8" s="54" t="s">
        <v>4</v>
      </c>
      <c r="E8" s="61">
        <v>1300</v>
      </c>
      <c r="F8" s="61"/>
      <c r="G8" s="61">
        <f>SUM(G7+Table145467[[#This Row],[Income]]-Table145467[[#This Row],[Debits]])</f>
        <v>1538</v>
      </c>
      <c r="H8" s="53" t="s">
        <v>94</v>
      </c>
      <c r="I8" s="57">
        <f t="shared" si="0"/>
        <v>0</v>
      </c>
      <c r="J8" s="5"/>
      <c r="K8" s="53" t="s">
        <v>11</v>
      </c>
      <c r="L8" s="53">
        <f>SUMIFS(Table145467[[#All],[Debits]],Table145467[[#All],[Month]],K4, Table145467[[#All],[Category]],K8)</f>
        <v>3332</v>
      </c>
      <c r="M8" s="53">
        <v>800</v>
      </c>
      <c r="N8" s="53"/>
      <c r="O8" s="5"/>
    </row>
    <row r="9" spans="1:15" x14ac:dyDescent="0.25">
      <c r="A9" s="51">
        <f>MONTH(Table145467[[#This Row],[Date]])</f>
        <v>5</v>
      </c>
      <c r="B9" s="52">
        <v>45061</v>
      </c>
      <c r="C9" s="51" t="s">
        <v>142</v>
      </c>
      <c r="D9" s="51" t="s">
        <v>18</v>
      </c>
      <c r="E9" s="61"/>
      <c r="F9" s="61">
        <v>80</v>
      </c>
      <c r="G9" s="61">
        <f>SUM(G8+Table145467[[#This Row],[Income]]-Table145467[[#This Row],[Debits]])</f>
        <v>1458</v>
      </c>
      <c r="H9" s="53" t="s">
        <v>95</v>
      </c>
      <c r="I9" s="58"/>
      <c r="J9" s="5"/>
      <c r="K9" s="53" t="s">
        <v>21</v>
      </c>
      <c r="L9" s="53">
        <f>SUMIFS(Table145467[[#All],[Debits]],Table145467[[#All],[Month]],K4, Table145467[[#All],[Category]],K9)</f>
        <v>1000</v>
      </c>
      <c r="M9" s="53">
        <v>800</v>
      </c>
      <c r="N9" s="53"/>
      <c r="O9" s="5"/>
    </row>
    <row r="10" spans="1:15" x14ac:dyDescent="0.25">
      <c r="A10" s="55">
        <f>MONTH(Table145467[[#This Row],[Date]])</f>
        <v>5</v>
      </c>
      <c r="B10" s="52">
        <v>45061</v>
      </c>
      <c r="C10" s="54" t="s">
        <v>143</v>
      </c>
      <c r="D10" s="54" t="s">
        <v>18</v>
      </c>
      <c r="E10" s="61"/>
      <c r="F10" s="61">
        <v>80</v>
      </c>
      <c r="G10" s="61">
        <f>SUM(G9+Table145467[[#This Row],[Income]]-Table145467[[#This Row],[Debits]])</f>
        <v>1378</v>
      </c>
      <c r="H10" s="53" t="s">
        <v>96</v>
      </c>
      <c r="I10" s="57">
        <f t="shared" si="0"/>
        <v>0</v>
      </c>
      <c r="J10" s="5"/>
      <c r="K10" s="53" t="s">
        <v>84</v>
      </c>
      <c r="L10" s="53">
        <f>SUMIFS(Table145467[[#All],[Income]],Table145467[[#All],[Month]],K4,Table145467[[#All],[Category]],K10)</f>
        <v>200</v>
      </c>
      <c r="M10" s="53">
        <v>10000</v>
      </c>
      <c r="N10" s="53">
        <v>1000</v>
      </c>
      <c r="O10" s="5"/>
    </row>
    <row r="11" spans="1:15" x14ac:dyDescent="0.25">
      <c r="A11" s="51">
        <f>MONTH(Table145467[[#This Row],[Date]])</f>
        <v>5</v>
      </c>
      <c r="B11" s="52">
        <v>45061</v>
      </c>
      <c r="C11" s="54" t="s">
        <v>144</v>
      </c>
      <c r="D11" s="54" t="s">
        <v>18</v>
      </c>
      <c r="E11" s="61"/>
      <c r="F11" s="61">
        <v>160</v>
      </c>
      <c r="G11" s="61">
        <f>SUM(G10+Table145467[[#This Row],[Income]]-Table145467[[#This Row],[Debits]])</f>
        <v>1218</v>
      </c>
      <c r="H11" s="53" t="s">
        <v>97</v>
      </c>
      <c r="I11" s="58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55">
        <f>MONTH(Table145467[[#This Row],[Date]])</f>
        <v>5</v>
      </c>
      <c r="B12" s="52">
        <v>45061</v>
      </c>
      <c r="C12" s="55" t="s">
        <v>145</v>
      </c>
      <c r="D12" s="55" t="s">
        <v>11</v>
      </c>
      <c r="E12" s="61"/>
      <c r="F12" s="61">
        <v>667</v>
      </c>
      <c r="G12" s="61">
        <f>SUM(G11+Table145467[[#This Row],[Income]]-Table145467[[#This Row],[Debits]])</f>
        <v>551</v>
      </c>
      <c r="H12" s="53" t="s">
        <v>98</v>
      </c>
      <c r="I12" s="57">
        <f t="shared" si="0"/>
        <v>0</v>
      </c>
      <c r="K12" s="9" t="s">
        <v>26</v>
      </c>
      <c r="L12" s="36" t="s">
        <v>89</v>
      </c>
    </row>
    <row r="13" spans="1:15" x14ac:dyDescent="0.25">
      <c r="A13" s="54">
        <f>MONTH(Table145467[[#This Row],[Date]])</f>
        <v>5</v>
      </c>
      <c r="B13" s="52">
        <v>45061</v>
      </c>
      <c r="C13" s="54" t="s">
        <v>146</v>
      </c>
      <c r="D13" s="54" t="s">
        <v>11</v>
      </c>
      <c r="E13" s="61"/>
      <c r="F13" s="61">
        <v>70</v>
      </c>
      <c r="G13" s="61">
        <f>SUM(G12+Table145467[[#This Row],[Income]]-Table145467[[#This Row],[Debits]])</f>
        <v>481</v>
      </c>
      <c r="H13" s="53" t="s">
        <v>99</v>
      </c>
      <c r="I13" s="58">
        <f t="shared" si="0"/>
        <v>0</v>
      </c>
      <c r="K13" s="2">
        <f>SUM(F2:F42)</f>
        <v>6033</v>
      </c>
      <c r="L13" s="37">
        <f>SUM(Table145467[Savings Balance])</f>
        <v>7000</v>
      </c>
    </row>
    <row r="14" spans="1:15" x14ac:dyDescent="0.25">
      <c r="A14" s="55">
        <f>MONTH(Table145467[[#This Row],[Date]])</f>
        <v>5</v>
      </c>
      <c r="B14" s="52">
        <v>45061</v>
      </c>
      <c r="C14" s="68" t="s">
        <v>147</v>
      </c>
      <c r="D14" s="68" t="s">
        <v>84</v>
      </c>
      <c r="E14" s="61">
        <v>200</v>
      </c>
      <c r="F14" s="61"/>
      <c r="G14" s="61">
        <f>SUM(G13+Table145467[[#This Row],[Income]]-Table145467[[#This Row],[Debits]])</f>
        <v>681</v>
      </c>
      <c r="I14" s="59">
        <f t="shared" si="0"/>
        <v>0</v>
      </c>
      <c r="L14" t="s">
        <v>44</v>
      </c>
    </row>
    <row r="15" spans="1:15" x14ac:dyDescent="0.25">
      <c r="A15" s="54">
        <f>MONTH(Table145467[[#This Row],[Date]])</f>
        <v>5</v>
      </c>
      <c r="B15" s="52">
        <v>45062</v>
      </c>
      <c r="C15" s="54" t="s">
        <v>148</v>
      </c>
      <c r="D15" s="54" t="s">
        <v>11</v>
      </c>
      <c r="E15" s="61"/>
      <c r="F15" s="61">
        <v>375</v>
      </c>
      <c r="G15" s="61">
        <f>SUM(G14+Table145467[[#This Row],[Income]]-Table145467[[#This Row],[Debits]])</f>
        <v>306</v>
      </c>
      <c r="H15" t="s">
        <v>190</v>
      </c>
      <c r="I15" s="35">
        <f>SUM(I2:I13)</f>
        <v>3500</v>
      </c>
    </row>
    <row r="16" spans="1:15" x14ac:dyDescent="0.25">
      <c r="A16" s="55">
        <f>MONTH(Table145467[[#This Row],[Date]])</f>
        <v>5</v>
      </c>
      <c r="B16" s="52">
        <v>45062</v>
      </c>
      <c r="C16" s="54" t="s">
        <v>149</v>
      </c>
      <c r="D16" s="54" t="s">
        <v>11</v>
      </c>
      <c r="E16" s="61"/>
      <c r="F16" s="61">
        <v>25</v>
      </c>
      <c r="G16" s="61">
        <f>SUM(G15+Table145467[[#This Row],[Income]]-Table145467[[#This Row],[Debits]])</f>
        <v>281</v>
      </c>
      <c r="I16" s="59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54">
        <f>MONTH(Table145467[[#This Row],[Date]])</f>
        <v>5</v>
      </c>
      <c r="B17" s="52">
        <v>45062</v>
      </c>
      <c r="C17" s="63" t="s">
        <v>33</v>
      </c>
      <c r="D17" s="51" t="s">
        <v>18</v>
      </c>
      <c r="E17" s="61"/>
      <c r="F17" s="61">
        <v>55</v>
      </c>
      <c r="G17" s="61">
        <f>SUM(G16+Table145467[[#This Row],[Income]]-Table145467[[#This Row],[Debits]])</f>
        <v>226</v>
      </c>
      <c r="I17" s="58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54">
        <f>MONTH(Table145467[[#This Row],[Date]])</f>
        <v>5</v>
      </c>
      <c r="B18" s="52">
        <v>45063</v>
      </c>
      <c r="C18" s="54" t="s">
        <v>150</v>
      </c>
      <c r="D18" s="54" t="s">
        <v>11</v>
      </c>
      <c r="E18" s="61"/>
      <c r="F18" s="61">
        <v>600</v>
      </c>
      <c r="G18" s="61">
        <f>SUM(G17+Table145467[[#This Row],[Income]]-Table145467[[#This Row],[Debits]])</f>
        <v>-374</v>
      </c>
      <c r="I18" s="59">
        <f t="shared" si="0"/>
        <v>0</v>
      </c>
    </row>
    <row r="19" spans="1:13" x14ac:dyDescent="0.25">
      <c r="A19" s="54">
        <f>MONTH(Table145467[[#This Row],[Date]])</f>
        <v>5</v>
      </c>
      <c r="B19" s="52">
        <v>45063</v>
      </c>
      <c r="C19" s="51" t="s">
        <v>151</v>
      </c>
      <c r="D19" s="51" t="s">
        <v>4</v>
      </c>
      <c r="E19" s="61">
        <v>300</v>
      </c>
      <c r="F19" s="61"/>
      <c r="G19" s="61">
        <f>SUM(G18+Table145467[[#This Row],[Income]]-Table145467[[#This Row],[Debits]])</f>
        <v>-74</v>
      </c>
      <c r="I19" s="58">
        <f t="shared" si="0"/>
        <v>0</v>
      </c>
      <c r="K19" s="14"/>
      <c r="L19" t="s">
        <v>34</v>
      </c>
    </row>
    <row r="20" spans="1:13" x14ac:dyDescent="0.25">
      <c r="A20" s="54">
        <f>MONTH(Table145467[[#This Row],[Date]])</f>
        <v>5</v>
      </c>
      <c r="B20" s="52">
        <v>45068</v>
      </c>
      <c r="C20" s="55" t="s">
        <v>151</v>
      </c>
      <c r="D20" s="55" t="s">
        <v>4</v>
      </c>
      <c r="E20" s="61">
        <v>200</v>
      </c>
      <c r="F20" s="61"/>
      <c r="G20" s="61">
        <f>SUM(G19+Table145467[[#This Row],[Income]]-Table145467[[#This Row],[Debits]])</f>
        <v>126</v>
      </c>
      <c r="I20" s="59">
        <f t="shared" si="0"/>
        <v>0</v>
      </c>
      <c r="K20" s="15"/>
      <c r="L20" t="s">
        <v>36</v>
      </c>
    </row>
    <row r="21" spans="1:13" x14ac:dyDescent="0.25">
      <c r="A21" s="54">
        <f>MONTH(Table145467[[#This Row],[Date]])</f>
        <v>5</v>
      </c>
      <c r="B21" s="52">
        <v>45068</v>
      </c>
      <c r="C21" s="54" t="s">
        <v>33</v>
      </c>
      <c r="D21" s="54" t="s">
        <v>18</v>
      </c>
      <c r="E21" s="61"/>
      <c r="F21" s="61">
        <v>64</v>
      </c>
      <c r="G21" s="61">
        <f>SUM(G20+Table145467[[#This Row],[Income]]-Table145467[[#This Row],[Debits]])</f>
        <v>62</v>
      </c>
      <c r="I21" s="58">
        <f t="shared" si="0"/>
        <v>0</v>
      </c>
    </row>
    <row r="22" spans="1:13" x14ac:dyDescent="0.25">
      <c r="A22" s="54">
        <f>MONTH(Table145467[[#This Row],[Date]])</f>
        <v>5</v>
      </c>
      <c r="B22" s="52">
        <v>45068</v>
      </c>
      <c r="C22" s="64" t="s">
        <v>151</v>
      </c>
      <c r="D22" s="54" t="s">
        <v>4</v>
      </c>
      <c r="E22" s="61">
        <v>300</v>
      </c>
      <c r="F22" s="61"/>
      <c r="G22" s="61">
        <f>SUM(G21+Table145467[[#This Row],[Income]]-Table145467[[#This Row],[Debits]])</f>
        <v>362</v>
      </c>
      <c r="I22" s="59">
        <f t="shared" si="0"/>
        <v>0</v>
      </c>
    </row>
    <row r="23" spans="1:13" x14ac:dyDescent="0.25">
      <c r="A23" s="54">
        <f>MONTH(Table145467[[#This Row],[Date]])</f>
        <v>5</v>
      </c>
      <c r="B23" s="52">
        <v>45069</v>
      </c>
      <c r="C23" s="51" t="s">
        <v>126</v>
      </c>
      <c r="D23" s="51" t="s">
        <v>11</v>
      </c>
      <c r="E23" s="61"/>
      <c r="F23" s="61">
        <v>150</v>
      </c>
      <c r="G23" s="61">
        <f>SUM(G22+Table145467[[#This Row],[Income]]-Table145467[[#This Row],[Debits]])</f>
        <v>212</v>
      </c>
      <c r="I23" s="58">
        <f t="shared" si="0"/>
        <v>0</v>
      </c>
      <c r="K23" s="71" t="s">
        <v>139</v>
      </c>
      <c r="L23" s="71"/>
    </row>
    <row r="24" spans="1:13" x14ac:dyDescent="0.25">
      <c r="A24" s="54">
        <f>MONTH(Table145467[[#This Row],[Date]])</f>
        <v>5</v>
      </c>
      <c r="B24" s="52">
        <v>45069</v>
      </c>
      <c r="C24" s="54" t="s">
        <v>33</v>
      </c>
      <c r="D24" s="54" t="s">
        <v>18</v>
      </c>
      <c r="E24" s="61"/>
      <c r="F24" s="61">
        <v>64</v>
      </c>
      <c r="G24" s="61">
        <f>SUM(G23+Table145467[[#This Row],[Income]]-Table145467[[#This Row],[Debits]])</f>
        <v>148</v>
      </c>
      <c r="I24" s="59">
        <f t="shared" si="0"/>
        <v>0</v>
      </c>
    </row>
    <row r="25" spans="1:13" x14ac:dyDescent="0.25">
      <c r="A25" s="54">
        <f>MONTH(Table145467[[#This Row],[Date]])</f>
        <v>5</v>
      </c>
      <c r="B25" s="52">
        <v>45072</v>
      </c>
      <c r="C25" s="54" t="s">
        <v>152</v>
      </c>
      <c r="D25" s="54" t="s">
        <v>11</v>
      </c>
      <c r="E25" s="61"/>
      <c r="F25" s="61">
        <v>600</v>
      </c>
      <c r="G25" s="61">
        <f>SUM(G24+Table145467[[#This Row],[Income]]-Table145467[[#This Row],[Debits]])</f>
        <v>-452</v>
      </c>
      <c r="I25" s="58">
        <f t="shared" si="0"/>
        <v>0</v>
      </c>
    </row>
    <row r="26" spans="1:13" x14ac:dyDescent="0.25">
      <c r="A26" s="54">
        <f>MONTH(Table145467[[#This Row],[Date]])</f>
        <v>5</v>
      </c>
      <c r="B26" s="52">
        <v>45072</v>
      </c>
      <c r="C26" s="54" t="s">
        <v>151</v>
      </c>
      <c r="D26" s="54" t="s">
        <v>4</v>
      </c>
      <c r="E26" s="61">
        <v>500</v>
      </c>
      <c r="F26" s="61"/>
      <c r="G26" s="61">
        <f>SUM(G25+Table145467[[#This Row],[Income]]-Table145467[[#This Row],[Debits]])</f>
        <v>48</v>
      </c>
      <c r="I26" s="59">
        <f t="shared" si="0"/>
        <v>0</v>
      </c>
    </row>
    <row r="27" spans="1:13" x14ac:dyDescent="0.25">
      <c r="A27" s="54">
        <f>MONTH(Table145467[[#This Row],[Date]])</f>
        <v>5</v>
      </c>
      <c r="B27" s="52">
        <v>45074</v>
      </c>
      <c r="C27" s="54" t="s">
        <v>153</v>
      </c>
      <c r="D27" s="54" t="s">
        <v>11</v>
      </c>
      <c r="E27" s="61"/>
      <c r="F27" s="61">
        <v>420</v>
      </c>
      <c r="G27" s="61">
        <f>SUM(G26+Table145467[[#This Row],[Income]]-Table145467[[#This Row],[Debits]])</f>
        <v>-372</v>
      </c>
      <c r="I27" s="58">
        <f t="shared" si="0"/>
        <v>0</v>
      </c>
    </row>
    <row r="28" spans="1:13" x14ac:dyDescent="0.25">
      <c r="A28" s="54">
        <f>MONTH(Table145467[[#This Row],[Date]])</f>
        <v>5</v>
      </c>
      <c r="B28" s="52">
        <v>45074</v>
      </c>
      <c r="C28" s="54" t="s">
        <v>151</v>
      </c>
      <c r="D28" s="54" t="s">
        <v>4</v>
      </c>
      <c r="E28" s="61">
        <v>600</v>
      </c>
      <c r="F28" s="61"/>
      <c r="G28" s="61">
        <f>SUM(G27+Table145467[[#This Row],[Income]]-Table145467[[#This Row],[Debits]])</f>
        <v>228</v>
      </c>
      <c r="I28" s="59">
        <f t="shared" si="0"/>
        <v>0</v>
      </c>
    </row>
    <row r="29" spans="1:13" x14ac:dyDescent="0.25">
      <c r="A29" s="54">
        <f>MONTH(Table145467[[#This Row],[Date]])</f>
        <v>5</v>
      </c>
      <c r="B29" s="52">
        <v>45074</v>
      </c>
      <c r="C29" s="51" t="s">
        <v>154</v>
      </c>
      <c r="D29" s="51" t="s">
        <v>4</v>
      </c>
      <c r="E29" s="61">
        <v>200</v>
      </c>
      <c r="F29" s="61"/>
      <c r="G29" s="61">
        <f>SUM(G28+Table145467[[#This Row],[Income]]-Table145467[[#This Row],[Debits]])</f>
        <v>428</v>
      </c>
      <c r="I29" s="58">
        <f t="shared" si="0"/>
        <v>0</v>
      </c>
    </row>
    <row r="30" spans="1:13" x14ac:dyDescent="0.25">
      <c r="A30" s="54">
        <f>MONTH(Table145467[[#This Row],[Date]])</f>
        <v>5</v>
      </c>
      <c r="B30" s="52">
        <v>45074</v>
      </c>
      <c r="C30" s="54" t="s">
        <v>155</v>
      </c>
      <c r="D30" s="54" t="s">
        <v>18</v>
      </c>
      <c r="E30" s="61"/>
      <c r="F30" s="61">
        <v>90</v>
      </c>
      <c r="G30" s="61">
        <f>SUM(G29+Table145467[[#This Row],[Income]]-Table145467[[#This Row],[Debits]])</f>
        <v>338</v>
      </c>
      <c r="I30" s="59">
        <f t="shared" si="0"/>
        <v>0</v>
      </c>
    </row>
    <row r="31" spans="1:13" x14ac:dyDescent="0.25">
      <c r="A31" s="54">
        <f>MONTH(Table145467[[#This Row],[Date]])</f>
        <v>5</v>
      </c>
      <c r="B31" s="52">
        <v>45074</v>
      </c>
      <c r="C31" s="54" t="s">
        <v>156</v>
      </c>
      <c r="D31" s="54" t="s">
        <v>11</v>
      </c>
      <c r="E31" s="61"/>
      <c r="F31" s="61">
        <v>100</v>
      </c>
      <c r="G31" s="61">
        <f>SUM(G30+Table145467[[#This Row],[Income]]-Table145467[[#This Row],[Debits]])</f>
        <v>238</v>
      </c>
      <c r="I31" s="58">
        <f t="shared" si="0"/>
        <v>0</v>
      </c>
    </row>
    <row r="32" spans="1:13" x14ac:dyDescent="0.25">
      <c r="A32" s="54">
        <f>MONTH(Table145467[[#This Row],[Date]])</f>
        <v>5</v>
      </c>
      <c r="B32" s="52">
        <v>45074</v>
      </c>
      <c r="C32" s="55" t="s">
        <v>157</v>
      </c>
      <c r="D32" s="55" t="s">
        <v>9</v>
      </c>
      <c r="E32" s="61"/>
      <c r="F32" s="61">
        <v>30</v>
      </c>
      <c r="G32" s="61">
        <f>SUM(G31+Table145467[[#This Row],[Income]]-Table145467[[#This Row],[Debits]])</f>
        <v>208</v>
      </c>
      <c r="I32" s="59">
        <f t="shared" si="0"/>
        <v>0</v>
      </c>
    </row>
    <row r="33" spans="1:9" x14ac:dyDescent="0.25">
      <c r="A33" s="54">
        <f>MONTH(Table145467[[#This Row],[Date]])</f>
        <v>5</v>
      </c>
      <c r="B33" s="52">
        <v>45074</v>
      </c>
      <c r="C33" s="54" t="s">
        <v>151</v>
      </c>
      <c r="D33" s="54" t="s">
        <v>4</v>
      </c>
      <c r="E33" s="61"/>
      <c r="F33" s="61">
        <v>280</v>
      </c>
      <c r="G33" s="61">
        <f>SUM(G32+Table145467[[#This Row],[Income]]-Table145467[[#This Row],[Debits]])</f>
        <v>-72</v>
      </c>
      <c r="I33" s="58">
        <f t="shared" si="0"/>
        <v>0</v>
      </c>
    </row>
    <row r="34" spans="1:9" x14ac:dyDescent="0.25">
      <c r="A34" s="54">
        <f>MONTH(Table145467[[#This Row],[Date]])</f>
        <v>5</v>
      </c>
      <c r="B34" s="52">
        <v>45076</v>
      </c>
      <c r="C34" s="54" t="s">
        <v>158</v>
      </c>
      <c r="D34" s="54" t="s">
        <v>11</v>
      </c>
      <c r="E34" s="61"/>
      <c r="F34" s="61">
        <v>175</v>
      </c>
      <c r="G34" s="61">
        <f>SUM(G33+Table145467[[#This Row],[Income]]-Table145467[[#This Row],[Debits]])</f>
        <v>-247</v>
      </c>
      <c r="I34" s="59">
        <f t="shared" si="0"/>
        <v>0</v>
      </c>
    </row>
    <row r="35" spans="1:9" x14ac:dyDescent="0.25">
      <c r="A35" s="54">
        <f>MONTH(Table145467[[#This Row],[Date]])</f>
        <v>5</v>
      </c>
      <c r="B35" s="52">
        <v>45077</v>
      </c>
      <c r="C35" s="51" t="s">
        <v>159</v>
      </c>
      <c r="D35" s="51" t="s">
        <v>9</v>
      </c>
      <c r="E35" s="61"/>
      <c r="F35" s="61">
        <v>200</v>
      </c>
      <c r="G35" s="61">
        <f>SUM(G34+Table145467[[#This Row],[Income]]-Table145467[[#This Row],[Debits]])</f>
        <v>-447</v>
      </c>
      <c r="I35" s="58">
        <f t="shared" si="0"/>
        <v>0</v>
      </c>
    </row>
    <row r="36" spans="1:9" x14ac:dyDescent="0.25">
      <c r="A36" s="54">
        <f>MONTH(Table145467[[#This Row],[Date]])</f>
        <v>5</v>
      </c>
      <c r="B36" s="52">
        <v>45077</v>
      </c>
      <c r="C36" s="65" t="s">
        <v>151</v>
      </c>
      <c r="D36" s="54" t="s">
        <v>4</v>
      </c>
      <c r="E36" s="61">
        <v>300</v>
      </c>
      <c r="F36" s="61"/>
      <c r="G36" s="61">
        <f>SUM(G35+Table145467[[#This Row],[Income]]-Table145467[[#This Row],[Debits]])</f>
        <v>-147</v>
      </c>
      <c r="I36" s="59">
        <f t="shared" si="0"/>
        <v>0</v>
      </c>
    </row>
    <row r="37" spans="1:9" x14ac:dyDescent="0.25">
      <c r="A37" s="54">
        <f>MONTH(Table145467[[#This Row],[Date]])</f>
        <v>5</v>
      </c>
      <c r="B37" s="52">
        <v>45077</v>
      </c>
      <c r="C37" s="54" t="s">
        <v>161</v>
      </c>
      <c r="D37" s="54" t="s">
        <v>18</v>
      </c>
      <c r="E37" s="61"/>
      <c r="F37" s="61">
        <v>136</v>
      </c>
      <c r="G37" s="61">
        <f>SUM(G36+Table145467[[#This Row],[Income]]-Table145467[[#This Row],[Debits]])</f>
        <v>-283</v>
      </c>
      <c r="I37" s="58">
        <f t="shared" si="0"/>
        <v>0</v>
      </c>
    </row>
    <row r="38" spans="1:9" x14ac:dyDescent="0.25">
      <c r="A38" s="54">
        <f>MONTH(Table145467[[#This Row],[Date]])</f>
        <v>6</v>
      </c>
      <c r="B38" s="52">
        <v>45078</v>
      </c>
      <c r="C38" s="54" t="s">
        <v>162</v>
      </c>
      <c r="D38" s="54" t="s">
        <v>4</v>
      </c>
      <c r="E38" s="61"/>
      <c r="F38" s="61">
        <v>100</v>
      </c>
      <c r="G38" s="61">
        <f>SUM(G37+Table145467[[#This Row],[Income]]-Table145467[[#This Row],[Debits]])</f>
        <v>-383</v>
      </c>
      <c r="I38" s="59">
        <f t="shared" si="0"/>
        <v>0</v>
      </c>
    </row>
    <row r="39" spans="1:9" x14ac:dyDescent="0.25">
      <c r="A39" s="54">
        <f>MONTH(Table145467[[#This Row],[Date]])</f>
        <v>1</v>
      </c>
      <c r="B39" s="52"/>
      <c r="C39" s="51"/>
      <c r="D39" s="51"/>
      <c r="E39" s="61"/>
      <c r="F39" s="61"/>
      <c r="G39" s="61">
        <f>SUM(G38+Table145467[[#This Row],[Income]]-Table145467[[#This Row],[Debits]])</f>
        <v>-383</v>
      </c>
      <c r="I39" s="58">
        <f t="shared" si="0"/>
        <v>0</v>
      </c>
    </row>
    <row r="40" spans="1:9" x14ac:dyDescent="0.25">
      <c r="A40" s="54">
        <f>MONTH(Table145467[[#This Row],[Date]])</f>
        <v>1</v>
      </c>
      <c r="B40" s="52"/>
      <c r="C40" s="55"/>
      <c r="D40" s="55"/>
      <c r="E40" s="61"/>
      <c r="F40" s="61"/>
      <c r="G40" s="61">
        <f>SUM(G39+Table145467[[#This Row],[Income]]-Table145467[[#This Row],[Debits]])</f>
        <v>-383</v>
      </c>
      <c r="I40" s="59">
        <f t="shared" si="0"/>
        <v>0</v>
      </c>
    </row>
    <row r="41" spans="1:9" x14ac:dyDescent="0.25">
      <c r="A41" s="54">
        <f>MONTH(Table145467[[#This Row],[Date]])</f>
        <v>1</v>
      </c>
      <c r="B41" s="52"/>
      <c r="C41" s="54"/>
      <c r="D41" s="54"/>
      <c r="E41" s="61"/>
      <c r="F41" s="61"/>
      <c r="G41" s="61">
        <f>SUM(G40+Table145467[[#This Row],[Income]]-Table145467[[#This Row],[Debits]])</f>
        <v>-383</v>
      </c>
      <c r="I41" s="58">
        <f t="shared" si="0"/>
        <v>0</v>
      </c>
    </row>
    <row r="42" spans="1:9" x14ac:dyDescent="0.25">
      <c r="A42" s="54">
        <f>MONTH(Table145467[[#This Row],[Date]])</f>
        <v>1</v>
      </c>
      <c r="B42" s="52"/>
      <c r="C42" s="55"/>
      <c r="D42" s="55"/>
      <c r="E42" s="61"/>
      <c r="F42" s="61"/>
      <c r="G42" s="61">
        <f>SUM(G41+Table145467[[#This Row],[Income]]-Table145467[[#This Row],[Debits]])</f>
        <v>-383</v>
      </c>
      <c r="I42" s="59">
        <f t="shared" si="0"/>
        <v>0</v>
      </c>
    </row>
    <row r="43" spans="1:9" x14ac:dyDescent="0.25">
      <c r="A43" s="54">
        <f>MONTH(Table145467[[#This Row],[Date]])</f>
        <v>1</v>
      </c>
      <c r="B43" s="52"/>
      <c r="C43" s="54"/>
      <c r="D43" s="54"/>
      <c r="E43" s="61"/>
      <c r="F43" s="61"/>
      <c r="G43" s="61">
        <f>SUM(G42+Table145467[[#This Row],[Income]]-Table145467[[#This Row],[Debits]])</f>
        <v>-383</v>
      </c>
      <c r="I43" s="58">
        <f t="shared" si="0"/>
        <v>0</v>
      </c>
    </row>
    <row r="44" spans="1:9" x14ac:dyDescent="0.25">
      <c r="A44" s="54">
        <f>MONTH(Table145467[[#This Row],[Date]])</f>
        <v>1</v>
      </c>
      <c r="B44" s="52"/>
      <c r="C44" s="54"/>
      <c r="D44" s="54"/>
      <c r="E44" s="61"/>
      <c r="F44" s="61"/>
      <c r="G44" s="61">
        <f>SUM(G43+Table145467[[#This Row],[Income]]-Table145467[[#This Row],[Debits]])</f>
        <v>-383</v>
      </c>
      <c r="I44" s="59">
        <f t="shared" si="0"/>
        <v>0</v>
      </c>
    </row>
    <row r="45" spans="1:9" x14ac:dyDescent="0.25">
      <c r="A45" s="54">
        <f>MONTH(Table145467[[#This Row],[Date]])</f>
        <v>1</v>
      </c>
      <c r="B45" s="52"/>
      <c r="C45" s="54"/>
      <c r="D45" s="54"/>
      <c r="E45" s="61"/>
      <c r="F45" s="61"/>
      <c r="G45" s="61">
        <f>SUM(G44+Table145467[[#This Row],[Income]]-Table145467[[#This Row],[Debits]])</f>
        <v>-383</v>
      </c>
      <c r="I45" s="58">
        <f t="shared" si="0"/>
        <v>0</v>
      </c>
    </row>
    <row r="46" spans="1:9" x14ac:dyDescent="0.25">
      <c r="A46" s="54">
        <f>MONTH(Table145467[[#This Row],[Date]])</f>
        <v>1</v>
      </c>
      <c r="B46" s="52"/>
      <c r="C46" s="54"/>
      <c r="D46" s="54"/>
      <c r="E46" s="61"/>
      <c r="F46" s="61"/>
      <c r="G46" s="61">
        <f>SUM(G45+Table145467[[#This Row],[Income]]-Table145467[[#This Row],[Debits]])</f>
        <v>-383</v>
      </c>
      <c r="I46" s="59">
        <f t="shared" si="0"/>
        <v>0</v>
      </c>
    </row>
    <row r="47" spans="1:9" x14ac:dyDescent="0.25">
      <c r="A47" s="54">
        <f>MONTH(Table145467[[#This Row],[Date]])</f>
        <v>1</v>
      </c>
      <c r="B47" s="52"/>
      <c r="C47" s="54"/>
      <c r="D47" s="54"/>
      <c r="E47" s="61"/>
      <c r="F47" s="61"/>
      <c r="G47" s="61">
        <f>SUM(G46+Table145467[[#This Row],[Income]]-Table145467[[#This Row],[Debits]])</f>
        <v>-383</v>
      </c>
      <c r="I47" s="58">
        <f t="shared" si="0"/>
        <v>0</v>
      </c>
    </row>
    <row r="48" spans="1:9" x14ac:dyDescent="0.25">
      <c r="A48" s="54">
        <f>MONTH(Table145467[[#This Row],[Date]])</f>
        <v>1</v>
      </c>
      <c r="B48" s="52"/>
      <c r="C48" s="54"/>
      <c r="D48" s="54"/>
      <c r="E48" s="61"/>
      <c r="F48" s="61"/>
      <c r="G48" s="61">
        <f>SUM(G47+Table145467[[#This Row],[Income]]-Table145467[[#This Row],[Debits]])</f>
        <v>-383</v>
      </c>
      <c r="I48" s="59">
        <f t="shared" si="0"/>
        <v>0</v>
      </c>
    </row>
    <row r="49" spans="1:9" ht="15.75" thickBot="1" x14ac:dyDescent="0.3">
      <c r="A49" s="54">
        <f>MONTH(Table145467[[#This Row],[Date]])</f>
        <v>1</v>
      </c>
      <c r="B49" s="52"/>
      <c r="C49" s="54"/>
      <c r="D49" s="54"/>
      <c r="E49" s="61"/>
      <c r="F49" s="61"/>
      <c r="G49" s="61">
        <f>SUM(G48+Table145467[[#This Row],[Income]]-Table145467[[#This Row],[Debits]])</f>
        <v>-383</v>
      </c>
      <c r="I49" s="60">
        <f t="shared" si="0"/>
        <v>0</v>
      </c>
    </row>
  </sheetData>
  <mergeCells count="1">
    <mergeCell ref="K23:L23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{FD0E8DD1-019D-41EC-9D1C-42A31D40D029}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{2A0C848A-F629-4723-A29A-895FB0B6E72D}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{D7D3DAF3-FF04-4A57-BC2A-2E32C2E41519}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{5C0C6E41-B76A-4F50-9D4F-52461BAF6144}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{FB8DB119-CF20-4726-B0B4-A4C14C23E28D}</x14:id>
        </ext>
      </extLst>
    </cfRule>
  </conditionalFormatting>
  <conditionalFormatting sqref="L10">
    <cfRule type="dataBar" priority="1">
      <dataBar>
        <cfvo type="min"/>
        <cfvo type="num" val="10000"/>
        <color rgb="FFFF0000"/>
      </dataBar>
      <extLst>
        <ext xmlns:x14="http://schemas.microsoft.com/office/spreadsheetml/2009/9/main" uri="{B025F937-C7B1-47D3-B67F-A62EFF666E3E}">
          <x14:id>{EF7D5E0A-F93B-4717-A546-2460EF340B4B}</x14:id>
        </ext>
      </extLst>
    </cfRule>
  </conditionalFormatting>
  <dataValidations count="1">
    <dataValidation type="list" allowBlank="1" showInputMessage="1" showErrorMessage="1" sqref="D1:D1048576" xr:uid="{41AFB534-8BD0-43C0-B92B-858EC09B939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0E8DD1-019D-41EC-9D1C-42A31D40D02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2A0C848A-F629-4723-A29A-895FB0B6E72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D7D3DAF3-FF04-4A57-BC2A-2E32C2E4151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5C0C6E41-B76A-4F50-9D4F-52461BAF614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FB8DB119-CF20-4726-B0B4-A4C14C23E28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EF7D5E0A-F93B-4717-A546-2460EF340B4B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M52"/>
  <sheetViews>
    <sheetView workbookViewId="0">
      <selection activeCell="E28" sqref="E2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MONTH(Table1458[[#This Row],[Date]])</f>
        <v>1</v>
      </c>
      <c r="B2" s="1">
        <v>44927</v>
      </c>
      <c r="C2" t="s">
        <v>7</v>
      </c>
      <c r="G2" s="2">
        <v>1035</v>
      </c>
    </row>
    <row r="3" spans="1:13" x14ac:dyDescent="0.25">
      <c r="A3" s="4">
        <f>MONTH(Table1458[[#This Row],[Date]])</f>
        <v>1</v>
      </c>
      <c r="B3" s="1">
        <v>44928</v>
      </c>
      <c r="C3" s="4" t="s">
        <v>8</v>
      </c>
      <c r="D3" s="4" t="s">
        <v>9</v>
      </c>
      <c r="F3" s="2">
        <v>800</v>
      </c>
      <c r="G3" s="2">
        <f>SUM(G2+Table1458[[#This Row],[Income]]-Table1458[[#This Row],[Debits]])</f>
        <v>235</v>
      </c>
      <c r="H3" s="5"/>
      <c r="I3" s="5"/>
      <c r="J3" s="5"/>
      <c r="K3" s="5"/>
      <c r="L3" s="5"/>
      <c r="M3" s="6"/>
    </row>
    <row r="4" spans="1:13" x14ac:dyDescent="0.25">
      <c r="A4" s="3">
        <f>MONTH(Table1458[[#This Row],[Date]])</f>
        <v>1</v>
      </c>
      <c r="B4" s="1">
        <v>44928</v>
      </c>
      <c r="C4" t="s">
        <v>10</v>
      </c>
      <c r="D4" t="s">
        <v>11</v>
      </c>
      <c r="F4" s="7">
        <v>50</v>
      </c>
      <c r="G4" s="2">
        <f>SUM(G3+Table1458[[#This Row],[Income]]-Table1458[[#This Row],[Debits]])</f>
        <v>185</v>
      </c>
      <c r="H4" s="5"/>
      <c r="I4">
        <v>1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MONTH(Table1458[[#This Row],[Date]])</f>
        <v>1</v>
      </c>
      <c r="B5" s="1">
        <v>44928</v>
      </c>
      <c r="C5" s="4" t="s">
        <v>15</v>
      </c>
      <c r="D5" s="4" t="s">
        <v>9</v>
      </c>
      <c r="F5" s="2">
        <v>10</v>
      </c>
      <c r="G5" s="2">
        <f>SUM(G4+Table1458[[#This Row],[Income]]-Table1458[[#This Row],[Debits]])</f>
        <v>175</v>
      </c>
      <c r="H5" s="5"/>
      <c r="I5" t="s">
        <v>4</v>
      </c>
      <c r="J5">
        <f>SUMIFS(Table1458[[#All],[Income]],Table1458[[#All],[Month]],I4,Table1458[[#All],[Category]],I5)</f>
        <v>6550</v>
      </c>
      <c r="K5">
        <v>10000</v>
      </c>
      <c r="L5">
        <v>4000</v>
      </c>
      <c r="M5" s="5"/>
    </row>
    <row r="6" spans="1:13" x14ac:dyDescent="0.25">
      <c r="A6" s="3">
        <f>MONTH(Table1458[[#This Row],[Date]])</f>
        <v>1</v>
      </c>
      <c r="B6" s="1">
        <v>44928</v>
      </c>
      <c r="C6" t="s">
        <v>16</v>
      </c>
      <c r="D6" t="s">
        <v>4</v>
      </c>
      <c r="E6" s="2">
        <v>500</v>
      </c>
      <c r="G6" s="2">
        <f>SUM(G5+Table1458[[#This Row],[Income]]-Table1458[[#This Row],[Debits]])</f>
        <v>675</v>
      </c>
      <c r="H6" s="5"/>
      <c r="I6" t="s">
        <v>9</v>
      </c>
      <c r="J6">
        <f>SUMIFS(Table1458[[#All],[Debits]],Table1458[[#All],[Month]],I4, Table1458[[#All],[Category]],I6)</f>
        <v>9025</v>
      </c>
      <c r="K6">
        <v>800</v>
      </c>
      <c r="M6" s="5"/>
    </row>
    <row r="7" spans="1:13" x14ac:dyDescent="0.25">
      <c r="A7" s="4">
        <f>MONTH(Table1458[[#This Row],[Date]])</f>
        <v>1</v>
      </c>
      <c r="B7" s="1">
        <v>44930</v>
      </c>
      <c r="C7" t="s">
        <v>17</v>
      </c>
      <c r="D7" t="s">
        <v>11</v>
      </c>
      <c r="F7" s="2">
        <v>200</v>
      </c>
      <c r="G7" s="2">
        <f>SUM(G6+Table1458[[#This Row],[Income]]-Table1458[[#This Row],[Debits]])</f>
        <v>475</v>
      </c>
      <c r="H7" s="5"/>
      <c r="I7" t="s">
        <v>18</v>
      </c>
      <c r="J7">
        <f>SUMIFS(Table1458[[#All],[Debits]],Table1458[[#All],[Month]],I4, Table1458[[#All],[Category]],I7)</f>
        <v>566</v>
      </c>
      <c r="K7">
        <v>800</v>
      </c>
      <c r="M7" s="5"/>
    </row>
    <row r="8" spans="1:13" x14ac:dyDescent="0.25">
      <c r="A8" s="3">
        <f>MONTH(Table1458[[#This Row],[Date]])</f>
        <v>1</v>
      </c>
      <c r="B8" s="1">
        <v>44930</v>
      </c>
      <c r="C8" t="s">
        <v>19</v>
      </c>
      <c r="D8" t="s">
        <v>9</v>
      </c>
      <c r="F8" s="2">
        <v>100</v>
      </c>
      <c r="G8" s="2">
        <f>SUM(G7+Table1458[[#This Row],[Income]]-Table1458[[#This Row],[Debits]])</f>
        <v>375</v>
      </c>
      <c r="H8" s="5"/>
      <c r="I8" t="s">
        <v>11</v>
      </c>
      <c r="J8">
        <f>SUMIFS(Table1458[[#All],[Debits]],Table1458[[#All],[Month]],I4, Table1458[[#All],[Category]],I8)</f>
        <v>1018</v>
      </c>
      <c r="K8">
        <v>800</v>
      </c>
      <c r="M8" s="5"/>
    </row>
    <row r="9" spans="1:13" x14ac:dyDescent="0.25">
      <c r="A9" s="4">
        <f>MONTH(Table1458[[#This Row],[Date]])</f>
        <v>1</v>
      </c>
      <c r="B9" s="1">
        <v>44932</v>
      </c>
      <c r="C9" s="4" t="s">
        <v>20</v>
      </c>
      <c r="D9" s="4" t="s">
        <v>18</v>
      </c>
      <c r="F9" s="2">
        <v>72</v>
      </c>
      <c r="G9" s="2">
        <f>SUM(G8+Table1458[[#This Row],[Income]]-Table1458[[#This Row],[Debits]])</f>
        <v>303</v>
      </c>
      <c r="H9" s="5"/>
      <c r="I9" t="s">
        <v>21</v>
      </c>
      <c r="J9">
        <f>SUMIFS(Table1458[[#All],[Debits]],Table1458[[#All],[Month]],I4, Table1458[[#All],[Category]],I9)</f>
        <v>1665</v>
      </c>
      <c r="K9">
        <v>800</v>
      </c>
      <c r="M9" s="5"/>
    </row>
    <row r="10" spans="1:13" x14ac:dyDescent="0.25">
      <c r="A10" s="3">
        <f>MONTH(Table1458[[#This Row],[Date]])</f>
        <v>1</v>
      </c>
      <c r="B10" s="1">
        <v>44932</v>
      </c>
      <c r="C10" t="s">
        <v>22</v>
      </c>
      <c r="D10" t="s">
        <v>11</v>
      </c>
      <c r="F10" s="2">
        <v>20</v>
      </c>
      <c r="G10" s="2">
        <f>SUM(G9+Table1458[[#This Row],[Income]]-Table1458[[#This Row],[Debits]])</f>
        <v>283</v>
      </c>
      <c r="H10" s="5"/>
      <c r="I10" s="8" t="s">
        <v>23</v>
      </c>
      <c r="J10">
        <v>6000</v>
      </c>
      <c r="M10" s="5"/>
    </row>
    <row r="11" spans="1:13" x14ac:dyDescent="0.25">
      <c r="A11" s="4">
        <f>MONTH(Table1458[[#This Row],[Date]])</f>
        <v>1</v>
      </c>
      <c r="B11" s="1">
        <v>44932</v>
      </c>
      <c r="C11" t="s">
        <v>24</v>
      </c>
      <c r="D11" t="s">
        <v>11</v>
      </c>
      <c r="F11" s="2">
        <v>100</v>
      </c>
      <c r="G11" s="2">
        <f>SUM(G10+Table1458[[#This Row],[Income]]-Table1458[[#This Row],[Debits]])</f>
        <v>183</v>
      </c>
      <c r="H11" s="5"/>
      <c r="I11" s="5"/>
      <c r="J11" s="5"/>
      <c r="K11" s="5"/>
      <c r="L11" s="5"/>
      <c r="M11" s="5"/>
    </row>
    <row r="12" spans="1:13" x14ac:dyDescent="0.25">
      <c r="A12" s="3">
        <f>MONTH(Table1458[[#This Row],[Date]])</f>
        <v>1</v>
      </c>
      <c r="B12" s="1">
        <v>44932</v>
      </c>
      <c r="C12" s="3" t="s">
        <v>25</v>
      </c>
      <c r="D12" s="3" t="s">
        <v>4</v>
      </c>
      <c r="E12" s="2">
        <v>1000</v>
      </c>
      <c r="G12" s="2">
        <f>SUM(G11+Table1458[[#This Row],[Income]]-Table1458[[#This Row],[Debits]])</f>
        <v>1183</v>
      </c>
      <c r="I12" s="9" t="s">
        <v>26</v>
      </c>
    </row>
    <row r="13" spans="1:13" x14ac:dyDescent="0.25">
      <c r="A13">
        <f>MONTH(Table1458[[#This Row],[Date]])</f>
        <v>1</v>
      </c>
      <c r="B13" s="1">
        <v>44934</v>
      </c>
      <c r="C13" t="s">
        <v>27</v>
      </c>
      <c r="D13" t="s">
        <v>9</v>
      </c>
      <c r="F13" s="2">
        <v>200</v>
      </c>
      <c r="G13" s="2">
        <f>SUM(G12+Table1458[[#This Row],[Income]]-Table1458[[#This Row],[Debits]])</f>
        <v>983</v>
      </c>
      <c r="I13" s="2">
        <f>SUM(F2:F42)</f>
        <v>8545</v>
      </c>
    </row>
    <row r="14" spans="1:13" x14ac:dyDescent="0.25">
      <c r="A14" s="3">
        <f>MONTH(Table1458[[#This Row],[Date]])</f>
        <v>1</v>
      </c>
      <c r="B14" s="1">
        <v>44934</v>
      </c>
      <c r="C14" t="s">
        <v>28</v>
      </c>
      <c r="D14" t="s">
        <v>18</v>
      </c>
      <c r="F14" s="2">
        <v>58</v>
      </c>
      <c r="G14" s="2">
        <f>SUM(G13+Table1458[[#This Row],[Income]]-Table1458[[#This Row],[Debits]])</f>
        <v>925</v>
      </c>
    </row>
    <row r="15" spans="1:13" x14ac:dyDescent="0.25">
      <c r="A15">
        <f>MONTH(Table1458[[#This Row],[Date]])</f>
        <v>1</v>
      </c>
      <c r="B15" s="1">
        <v>44934</v>
      </c>
      <c r="C15" t="s">
        <v>29</v>
      </c>
      <c r="D15" t="s">
        <v>4</v>
      </c>
      <c r="E15" s="2">
        <v>300</v>
      </c>
      <c r="G15" s="2">
        <f>SUM(G14+Table1458[[#This Row],[Income]]-Table1458[[#This Row],[Debits]])</f>
        <v>1225</v>
      </c>
    </row>
    <row r="16" spans="1:13" x14ac:dyDescent="0.25">
      <c r="A16" s="3">
        <f>MONTH(Table1458[[#This Row],[Date]])</f>
        <v>1</v>
      </c>
      <c r="B16" s="1">
        <v>44935</v>
      </c>
      <c r="C16" t="s">
        <v>1</v>
      </c>
      <c r="D16" t="s">
        <v>9</v>
      </c>
      <c r="F16" s="2">
        <v>170</v>
      </c>
      <c r="G16" s="2">
        <f>SUM(G15+Table1458[[#This Row],[Income]]-Table1458[[#This Row],[Debits]])</f>
        <v>1055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MONTH(Table1458[[#This Row],[Date]])</f>
        <v>1</v>
      </c>
      <c r="B17" s="22">
        <v>44935</v>
      </c>
      <c r="C17" s="19" t="s">
        <v>54</v>
      </c>
      <c r="D17" s="4" t="s">
        <v>11</v>
      </c>
      <c r="F17" s="2">
        <v>200</v>
      </c>
      <c r="G17" s="2">
        <f>SUM(G16+Table1458[[#This Row],[Income]]-Table1458[[#This Row],[Debits]])</f>
        <v>855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MONTH(Table1458[[#This Row],[Date]])</f>
        <v>1</v>
      </c>
      <c r="B18" s="1">
        <v>44936</v>
      </c>
      <c r="C18" t="s">
        <v>33</v>
      </c>
      <c r="D18" t="s">
        <v>18</v>
      </c>
      <c r="F18" s="2">
        <v>64</v>
      </c>
      <c r="G18" s="2">
        <f>SUM(G17+Table1458[[#This Row],[Income]]-Table1458[[#This Row],[Debits]])</f>
        <v>791</v>
      </c>
    </row>
    <row r="19" spans="1:11" x14ac:dyDescent="0.25">
      <c r="A19">
        <f>MONTH(Table1458[[#This Row],[Date]])</f>
        <v>1</v>
      </c>
      <c r="B19" s="1">
        <v>44936</v>
      </c>
      <c r="C19" t="s">
        <v>24</v>
      </c>
      <c r="D19" s="4" t="s">
        <v>11</v>
      </c>
      <c r="F19" s="2">
        <v>50</v>
      </c>
      <c r="G19" s="2">
        <f>SUM(G18+Table1458[[#This Row],[Income]]-Table1458[[#This Row],[Debits]])</f>
        <v>741</v>
      </c>
      <c r="I19" s="14"/>
      <c r="J19" t="s">
        <v>34</v>
      </c>
    </row>
    <row r="20" spans="1:11" x14ac:dyDescent="0.25">
      <c r="A20">
        <f>MONTH(Table1458[[#This Row],[Date]])</f>
        <v>1</v>
      </c>
      <c r="B20" s="1">
        <v>44936</v>
      </c>
      <c r="C20" s="3" t="s">
        <v>35</v>
      </c>
      <c r="D20" s="3" t="s">
        <v>21</v>
      </c>
      <c r="F20" s="2">
        <v>600</v>
      </c>
      <c r="G20" s="2">
        <f>SUM(G19+Table1458[[#This Row],[Income]]-Table1458[[#This Row],[Debits]])</f>
        <v>141</v>
      </c>
      <c r="I20" s="15"/>
      <c r="J20" t="s">
        <v>36</v>
      </c>
    </row>
    <row r="21" spans="1:11" x14ac:dyDescent="0.25">
      <c r="A21">
        <f>MONTH(Table1458[[#This Row],[Date]])</f>
        <v>1</v>
      </c>
      <c r="B21" s="1">
        <v>44938</v>
      </c>
      <c r="C21" t="s">
        <v>37</v>
      </c>
      <c r="D21" t="s">
        <v>18</v>
      </c>
      <c r="F21" s="2">
        <v>20</v>
      </c>
      <c r="G21" s="2">
        <f>SUM(G20+Table1458[[#This Row],[Income]]-Table1458[[#This Row],[Debits]])</f>
        <v>121</v>
      </c>
    </row>
    <row r="22" spans="1:11" x14ac:dyDescent="0.25">
      <c r="A22">
        <f>MONTH(Table1458[[#This Row],[Date]])</f>
        <v>1</v>
      </c>
      <c r="B22" s="1">
        <v>44941</v>
      </c>
      <c r="C22" s="16" t="s">
        <v>35</v>
      </c>
      <c r="D22" t="s">
        <v>21</v>
      </c>
      <c r="F22" s="2">
        <v>600</v>
      </c>
      <c r="G22" s="2">
        <f>SUM(G21+Table1458[[#This Row],[Income]]-Table1458[[#This Row],[Debits]])</f>
        <v>-479</v>
      </c>
    </row>
    <row r="23" spans="1:11" x14ac:dyDescent="0.25">
      <c r="A23">
        <f>MONTH(Table1458[[#This Row],[Date]])</f>
        <v>1</v>
      </c>
      <c r="B23" s="1">
        <v>44941</v>
      </c>
      <c r="C23" s="4" t="s">
        <v>38</v>
      </c>
      <c r="D23" s="4" t="s">
        <v>11</v>
      </c>
      <c r="F23" s="2">
        <v>223</v>
      </c>
      <c r="G23" s="2">
        <f>SUM(G22+Table1458[[#This Row],[Income]]-Table1458[[#This Row],[Debits]])</f>
        <v>-702</v>
      </c>
    </row>
    <row r="24" spans="1:11" x14ac:dyDescent="0.25">
      <c r="A24">
        <f>MONTH(Table1458[[#This Row],[Date]])</f>
        <v>1</v>
      </c>
      <c r="B24" s="1">
        <v>44941</v>
      </c>
      <c r="C24" t="s">
        <v>39</v>
      </c>
      <c r="D24" t="s">
        <v>18</v>
      </c>
      <c r="F24" s="2">
        <v>82</v>
      </c>
      <c r="G24" s="2">
        <f>SUM(G23+Table1458[[#This Row],[Income]]-Table1458[[#This Row],[Debits]])</f>
        <v>-784</v>
      </c>
    </row>
    <row r="25" spans="1:11" x14ac:dyDescent="0.25">
      <c r="A25">
        <f>MONTH(Table1458[[#This Row],[Date]])</f>
        <v>1</v>
      </c>
      <c r="B25" s="1">
        <v>44941</v>
      </c>
      <c r="C25" t="s">
        <v>40</v>
      </c>
      <c r="D25" t="s">
        <v>9</v>
      </c>
      <c r="F25" s="2">
        <v>36</v>
      </c>
      <c r="G25" s="2">
        <f>SUM(G24+Table1458[[#This Row],[Income]]-Table1458[[#This Row],[Debits]])</f>
        <v>-820</v>
      </c>
    </row>
    <row r="26" spans="1:11" x14ac:dyDescent="0.25">
      <c r="A26">
        <f>MONTH(Table1458[[#This Row],[Date]])</f>
        <v>1</v>
      </c>
      <c r="B26" s="1">
        <v>44939</v>
      </c>
      <c r="C26" t="s">
        <v>25</v>
      </c>
      <c r="D26" t="s">
        <v>4</v>
      </c>
      <c r="E26" s="2">
        <v>1000</v>
      </c>
      <c r="G26" s="2">
        <f>SUM(G25+Table1458[[#This Row],[Income]]-Table1458[[#This Row],[Debits]])</f>
        <v>180</v>
      </c>
    </row>
    <row r="27" spans="1:11" x14ac:dyDescent="0.25">
      <c r="A27">
        <f>MONTH(Table1458[[#This Row],[Date]])</f>
        <v>1</v>
      </c>
      <c r="B27" s="1">
        <v>44942</v>
      </c>
      <c r="C27" t="s">
        <v>41</v>
      </c>
      <c r="D27" t="s">
        <v>4</v>
      </c>
      <c r="E27" s="2">
        <v>200</v>
      </c>
      <c r="G27" s="2">
        <f>SUM(G26+Table1458[[#This Row],[Income]]-Table1458[[#This Row],[Debits]])</f>
        <v>380</v>
      </c>
    </row>
    <row r="28" spans="1:11" x14ac:dyDescent="0.25">
      <c r="A28">
        <f>MONTH(Table1458[[#This Row],[Date]])</f>
        <v>1</v>
      </c>
      <c r="B28" s="1">
        <v>44942</v>
      </c>
      <c r="C28" t="s">
        <v>42</v>
      </c>
      <c r="D28" t="s">
        <v>18</v>
      </c>
      <c r="F28" s="2">
        <v>65</v>
      </c>
      <c r="G28" s="2">
        <f>SUM(G27+Table1458[[#This Row],[Income]]-Table1458[[#This Row],[Debits]])</f>
        <v>315</v>
      </c>
    </row>
    <row r="29" spans="1:11" x14ac:dyDescent="0.25">
      <c r="A29">
        <f>MONTH(Table1458[[#This Row],[Date]])</f>
        <v>1</v>
      </c>
      <c r="B29" s="1">
        <v>44942</v>
      </c>
      <c r="C29" s="4" t="s">
        <v>24</v>
      </c>
      <c r="D29" s="4" t="s">
        <v>11</v>
      </c>
      <c r="F29" s="2">
        <v>45</v>
      </c>
      <c r="G29" s="2">
        <f>SUM(G28+Table1458[[#This Row],[Income]]-Table1458[[#This Row],[Debits]])</f>
        <v>270</v>
      </c>
    </row>
    <row r="30" spans="1:11" x14ac:dyDescent="0.25">
      <c r="A30">
        <f>MONTH(Table1458[[#This Row],[Date]])</f>
        <v>1</v>
      </c>
      <c r="B30" s="1">
        <v>44943</v>
      </c>
      <c r="C30" t="s">
        <v>42</v>
      </c>
      <c r="D30" t="s">
        <v>18</v>
      </c>
      <c r="F30" s="2">
        <v>65</v>
      </c>
      <c r="G30" s="2">
        <f>SUM(G29+Table1458[[#This Row],[Income]]-Table1458[[#This Row],[Debits]])</f>
        <v>205</v>
      </c>
    </row>
    <row r="31" spans="1:11" x14ac:dyDescent="0.25">
      <c r="A31">
        <f>MONTH(Table1458[[#This Row],[Date]])</f>
        <v>1</v>
      </c>
      <c r="B31" s="1">
        <v>44943</v>
      </c>
      <c r="C31" t="s">
        <v>24</v>
      </c>
      <c r="D31" t="s">
        <v>11</v>
      </c>
      <c r="F31" s="2">
        <v>90</v>
      </c>
      <c r="G31" s="2">
        <f>SUM(G30+Table1458[[#This Row],[Income]]-Table1458[[#This Row],[Debits]])</f>
        <v>115</v>
      </c>
      <c r="I31" s="17"/>
    </row>
    <row r="32" spans="1:11" x14ac:dyDescent="0.25">
      <c r="A32">
        <f>MONTH(Table1458[[#This Row],[Date]])</f>
        <v>1</v>
      </c>
      <c r="B32" s="1">
        <v>44943</v>
      </c>
      <c r="C32" s="3" t="s">
        <v>43</v>
      </c>
      <c r="D32" s="3" t="s">
        <v>21</v>
      </c>
      <c r="F32" s="2">
        <v>100</v>
      </c>
      <c r="G32" s="2">
        <f>SUM(G31+Table1458[[#This Row],[Income]]-Table1458[[#This Row],[Debits]])</f>
        <v>15</v>
      </c>
    </row>
    <row r="33" spans="1:8" x14ac:dyDescent="0.25">
      <c r="A33">
        <f>MONTH(Table1458[[#This Row],[Date]])</f>
        <v>1</v>
      </c>
      <c r="B33" s="1">
        <v>44944</v>
      </c>
      <c r="C33" t="s">
        <v>45</v>
      </c>
      <c r="D33" t="s">
        <v>4</v>
      </c>
      <c r="E33" s="2">
        <v>50</v>
      </c>
      <c r="G33" s="2">
        <f>SUM(G32+Table1458[[#This Row],[Income]]-Table1458[[#This Row],[Debits]])</f>
        <v>65</v>
      </c>
    </row>
    <row r="34" spans="1:8" x14ac:dyDescent="0.25">
      <c r="A34">
        <f>MONTH(Table1458[[#This Row],[Date]])</f>
        <v>1</v>
      </c>
      <c r="B34" s="1">
        <v>44944</v>
      </c>
      <c r="C34" t="s">
        <v>46</v>
      </c>
      <c r="D34" t="s">
        <v>11</v>
      </c>
      <c r="F34" s="2">
        <v>40</v>
      </c>
      <c r="G34" s="2">
        <f>SUM(G33+Table1458[[#This Row],[Income]]-Table1458[[#This Row],[Debits]])</f>
        <v>25</v>
      </c>
    </row>
    <row r="35" spans="1:8" x14ac:dyDescent="0.25">
      <c r="A35">
        <f>MONTH(Table1458[[#This Row],[Date]])</f>
        <v>1</v>
      </c>
      <c r="B35" s="1">
        <v>44946</v>
      </c>
      <c r="C35" s="4" t="s">
        <v>47</v>
      </c>
      <c r="D35" s="4" t="s">
        <v>4</v>
      </c>
      <c r="E35" s="2">
        <v>1000</v>
      </c>
      <c r="G35" s="2">
        <f>SUM(G34+Table1458[[#This Row],[Income]]-Table1458[[#This Row],[Debits]])</f>
        <v>1025</v>
      </c>
      <c r="H35" t="s">
        <v>44</v>
      </c>
    </row>
    <row r="36" spans="1:8" x14ac:dyDescent="0.25">
      <c r="A36">
        <f>MONTH(Table1458[[#This Row],[Date]])</f>
        <v>1</v>
      </c>
      <c r="B36" s="1">
        <v>44946</v>
      </c>
      <c r="C36" s="18" t="s">
        <v>48</v>
      </c>
      <c r="D36" t="s">
        <v>21</v>
      </c>
      <c r="F36" s="2">
        <v>365</v>
      </c>
      <c r="G36" s="2">
        <f>SUM(G35+Table1458[[#This Row],[Income]]-Table1458[[#This Row],[Debits]])</f>
        <v>660</v>
      </c>
    </row>
    <row r="37" spans="1:8" x14ac:dyDescent="0.25">
      <c r="A37">
        <f>MONTH(Table1458[[#This Row],[Date]])</f>
        <v>1</v>
      </c>
      <c r="B37" s="1">
        <v>44946</v>
      </c>
      <c r="C37" s="4" t="s">
        <v>49</v>
      </c>
      <c r="D37" s="4"/>
      <c r="E37" s="21">
        <v>50</v>
      </c>
      <c r="F37" s="2">
        <v>50</v>
      </c>
      <c r="G37" s="2">
        <f>SUM(G36+Table1458[[#This Row],[Income]]-Table1458[[#This Row],[Debits]])</f>
        <v>660</v>
      </c>
    </row>
    <row r="38" spans="1:8" x14ac:dyDescent="0.25">
      <c r="A38">
        <f>MONTH(Table1458[[#This Row],[Date]])</f>
        <v>1</v>
      </c>
      <c r="B38" s="1">
        <v>44948</v>
      </c>
      <c r="C38" t="s">
        <v>50</v>
      </c>
      <c r="D38" t="s">
        <v>11</v>
      </c>
      <c r="E38" s="2">
        <v>1700</v>
      </c>
      <c r="G38" s="2">
        <f>SUM(G37+Table1458[[#This Row],[Income]]-Table1458[[#This Row],[Debits]])</f>
        <v>2360</v>
      </c>
    </row>
    <row r="39" spans="1:8" x14ac:dyDescent="0.25">
      <c r="A39">
        <f>MONTH(Table1458[[#This Row],[Date]])</f>
        <v>1</v>
      </c>
      <c r="B39" s="1">
        <v>44948</v>
      </c>
      <c r="C39" s="4" t="s">
        <v>51</v>
      </c>
      <c r="D39" s="4"/>
      <c r="E39" s="2">
        <v>1300</v>
      </c>
      <c r="G39" s="2">
        <f>SUM(G38+Table1458[[#This Row],[Income]]-Table1458[[#This Row],[Debits]])</f>
        <v>3660</v>
      </c>
    </row>
    <row r="40" spans="1:8" x14ac:dyDescent="0.25">
      <c r="A40">
        <f>MONTH(Table1458[[#This Row],[Date]])</f>
        <v>1</v>
      </c>
      <c r="B40" s="1">
        <v>44948</v>
      </c>
      <c r="C40" s="3" t="s">
        <v>52</v>
      </c>
      <c r="D40" s="3"/>
      <c r="E40" s="2">
        <v>500</v>
      </c>
      <c r="G40" s="2">
        <f>SUM(G39+Table1458[[#This Row],[Income]]-Table1458[[#This Row],[Debits]])</f>
        <v>4160</v>
      </c>
    </row>
    <row r="41" spans="1:8" x14ac:dyDescent="0.25">
      <c r="A41">
        <f>MONTH(Table1458[[#This Row],[Date]])</f>
        <v>1</v>
      </c>
      <c r="B41" s="1">
        <v>44948</v>
      </c>
      <c r="C41" t="s">
        <v>53</v>
      </c>
      <c r="D41" t="s">
        <v>9</v>
      </c>
      <c r="F41" s="2">
        <v>4000</v>
      </c>
      <c r="G41" s="2">
        <f>SUM(G40+Table1458[[#This Row],[Income]]-Table1458[[#This Row],[Debits]])</f>
        <v>160</v>
      </c>
    </row>
    <row r="42" spans="1:8" x14ac:dyDescent="0.25">
      <c r="A42">
        <f>MONTH(Table1458[[#This Row],[Date]])</f>
        <v>1</v>
      </c>
      <c r="B42" s="1">
        <v>44949</v>
      </c>
      <c r="C42" s="3" t="s">
        <v>33</v>
      </c>
      <c r="D42" s="3" t="s">
        <v>18</v>
      </c>
      <c r="F42" s="2">
        <v>70</v>
      </c>
      <c r="G42" s="2">
        <f>SUM(G41+Table1458[[#This Row],[Income]]-Table1458[[#This Row],[Debits]])</f>
        <v>90</v>
      </c>
    </row>
    <row r="43" spans="1:8" x14ac:dyDescent="0.25">
      <c r="A43">
        <f>MONTH(Table1458[[#This Row],[Date]])</f>
        <v>1</v>
      </c>
      <c r="B43" s="1">
        <v>44950</v>
      </c>
      <c r="C43" s="4" t="s">
        <v>33</v>
      </c>
      <c r="D43" t="s">
        <v>18</v>
      </c>
      <c r="F43" s="2">
        <v>70</v>
      </c>
      <c r="G43" s="2">
        <f>SUM(G42+Table1458[[#This Row],[Income]]-Table1458[[#This Row],[Debits]])</f>
        <v>20</v>
      </c>
    </row>
    <row r="44" spans="1:8" x14ac:dyDescent="0.25">
      <c r="A44">
        <f>MONTH(Table1458[[#This Row],[Date]])</f>
        <v>1</v>
      </c>
      <c r="B44" s="1">
        <v>44953</v>
      </c>
      <c r="C44" t="s">
        <v>47</v>
      </c>
      <c r="D44" t="s">
        <v>4</v>
      </c>
      <c r="E44" s="2">
        <v>1000</v>
      </c>
      <c r="G44" s="2">
        <f>SUM(G43+Table1458[[#This Row],[Income]]-Table1458[[#This Row],[Debits]])</f>
        <v>1020</v>
      </c>
    </row>
    <row r="45" spans="1:8" x14ac:dyDescent="0.25">
      <c r="A45">
        <f>MONTH(Table1458[[#This Row],[Date]])</f>
        <v>1</v>
      </c>
      <c r="B45" s="1">
        <v>44953</v>
      </c>
      <c r="C45" t="s">
        <v>58</v>
      </c>
      <c r="D45" t="s">
        <v>4</v>
      </c>
      <c r="E45" s="2">
        <v>1500</v>
      </c>
      <c r="G45" s="2">
        <f>SUM(G44+Table1458[[#This Row],[Income]]-Table1458[[#This Row],[Debits]])</f>
        <v>2520</v>
      </c>
    </row>
    <row r="46" spans="1:8" x14ac:dyDescent="0.25">
      <c r="A46">
        <f>MONTH(Table1458[[#This Row],[Date]])</f>
        <v>1</v>
      </c>
      <c r="B46" s="1">
        <v>44953</v>
      </c>
      <c r="C46" s="13" t="s">
        <v>55</v>
      </c>
      <c r="D46" s="13" t="s">
        <v>9</v>
      </c>
      <c r="E46" s="20">
        <v>1000</v>
      </c>
      <c r="G46" s="2">
        <f>SUM(G45+Table1458[[#This Row],[Income]]-Table1458[[#This Row],[Debits]])</f>
        <v>3520</v>
      </c>
    </row>
    <row r="47" spans="1:8" x14ac:dyDescent="0.25">
      <c r="A47">
        <f>MONTH(Table1458[[#This Row],[Date]])</f>
        <v>1</v>
      </c>
      <c r="B47" s="1">
        <v>44953</v>
      </c>
      <c r="C47" t="s">
        <v>56</v>
      </c>
      <c r="D47" t="s">
        <v>9</v>
      </c>
      <c r="F47" s="2">
        <v>3500</v>
      </c>
      <c r="G47" s="2">
        <f>SUM(G46+Table1458[[#This Row],[Income]]-Table1458[[#This Row],[Debits]])</f>
        <v>20</v>
      </c>
    </row>
    <row r="48" spans="1:8" x14ac:dyDescent="0.25">
      <c r="A48">
        <f>MONTH(Table1458[[#This Row],[Date]])</f>
        <v>1</v>
      </c>
      <c r="B48" s="1">
        <v>44954</v>
      </c>
      <c r="C48" t="s">
        <v>57</v>
      </c>
      <c r="D48" t="s">
        <v>9</v>
      </c>
      <c r="F48" s="2">
        <v>209</v>
      </c>
      <c r="G48" s="2">
        <f>SUM(G47+Table1458[[#This Row],[Income]]-Table1458[[#This Row],[Debits]])</f>
        <v>-189</v>
      </c>
    </row>
    <row r="49" spans="1:7" x14ac:dyDescent="0.25">
      <c r="A49">
        <f>MONTH(Table1458[[#This Row],[Date]])</f>
        <v>1</v>
      </c>
      <c r="B49" s="1">
        <v>44954</v>
      </c>
      <c r="C49" t="s">
        <v>59</v>
      </c>
      <c r="D49" t="s">
        <v>11</v>
      </c>
      <c r="E49" s="2">
        <v>100</v>
      </c>
      <c r="G49" s="2">
        <f>SUM(G48+Table1458[[#This Row],[Income]]-Table1458[[#This Row],[Debits]])</f>
        <v>-89</v>
      </c>
    </row>
    <row r="50" spans="1:7" x14ac:dyDescent="0.25">
      <c r="A50">
        <f>MONTH(Table1458[[#This Row],[Date]])</f>
        <v>1</v>
      </c>
      <c r="G50" s="2">
        <f>SUM(G49+Table1458[[#This Row],[Income]]-Table1458[[#This Row],[Debits]])</f>
        <v>-89</v>
      </c>
    </row>
    <row r="51" spans="1:7" x14ac:dyDescent="0.25">
      <c r="A51">
        <f>MONTH(Table1458[[#This Row],[Date]])</f>
        <v>1</v>
      </c>
      <c r="G51" s="2">
        <f>SUM(G50+Table1458[[#This Row],[Income]]-Table1458[[#This Row],[Debits]])</f>
        <v>-89</v>
      </c>
    </row>
    <row r="52" spans="1:7" x14ac:dyDescent="0.25">
      <c r="A52">
        <f>MONTH(Table1458[[#This Row],[Date]])</f>
        <v>1</v>
      </c>
      <c r="G52" s="2">
        <f>SUM(G51+Table1458[[#This Row],[Income]]-Table1458[[#This Row],[Debits]])</f>
        <v>-89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{E3CC2E98-976B-42A2-80CA-2C78A4012755}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{14DD6934-7FD2-41EB-84A5-D34DA15CCE15}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{FCBEC787-BBBA-42BA-8B86-3042402A2262}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{D92090C4-F7E0-4F8C-A96F-6F15FC5A84F3}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{5E47D468-9D7F-4BBF-9475-CFAFBCEE9855}</x14:id>
        </ext>
      </extLst>
    </cfRule>
  </conditionalFormatting>
  <dataValidations count="1">
    <dataValidation type="list" allowBlank="1" showInputMessage="1" showErrorMessage="1" sqref="D1:D1048576" xr:uid="{00000000-0002-0000-0000-000000000000}">
      <formula1>"Income, Transportation, Savings/Investment, Liabilities, Entertainment/Wants"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CC2E98-976B-42A2-80CA-2C78A4012755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14DD6934-7FD2-41EB-84A5-D34DA15CCE1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FCBEC787-BBBA-42BA-8B86-3042402A226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D92090C4-F7E0-4F8C-A96F-6F15FC5A84F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5E47D468-9D7F-4BBF-9475-CFAFBCEE985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M49"/>
  <sheetViews>
    <sheetView workbookViewId="0">
      <selection activeCell="J8" sqref="J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MONTH(Table1455[[#This Row],[Date]])</f>
        <v>1</v>
      </c>
      <c r="B2" s="1">
        <v>44954</v>
      </c>
      <c r="C2" t="s">
        <v>6</v>
      </c>
      <c r="G2" s="2">
        <v>0</v>
      </c>
    </row>
    <row r="3" spans="1:13" x14ac:dyDescent="0.25">
      <c r="A3" s="4">
        <f>MONTH(Table1455[[#This Row],[Date]])</f>
        <v>2</v>
      </c>
      <c r="B3" s="1">
        <v>44960</v>
      </c>
      <c r="C3" t="s">
        <v>4</v>
      </c>
      <c r="D3" t="s">
        <v>4</v>
      </c>
      <c r="E3" s="2">
        <v>1000</v>
      </c>
      <c r="G3" s="2">
        <f>SUM(G2+Table1455[[#This Row],[Income]]-Table1455[[#This Row],[Debits]])</f>
        <v>1000</v>
      </c>
      <c r="H3" s="5"/>
      <c r="I3" s="5"/>
      <c r="J3" s="5"/>
      <c r="K3" s="5"/>
      <c r="L3" s="5"/>
      <c r="M3" s="6"/>
    </row>
    <row r="4" spans="1:13" x14ac:dyDescent="0.25">
      <c r="A4" s="3">
        <f>MONTH(Table1455[[#This Row],[Date]])</f>
        <v>2</v>
      </c>
      <c r="B4" s="1">
        <v>44962</v>
      </c>
      <c r="C4" t="s">
        <v>61</v>
      </c>
      <c r="D4" t="s">
        <v>9</v>
      </c>
      <c r="F4" s="7">
        <v>100</v>
      </c>
      <c r="G4" s="2">
        <f>SUM(G3+Table1455[[#This Row],[Income]]-Table1455[[#This Row],[Debits]])</f>
        <v>900</v>
      </c>
      <c r="H4" s="5"/>
      <c r="I4">
        <v>2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MONTH(Table1455[[#This Row],[Date]])</f>
        <v>2</v>
      </c>
      <c r="B5" s="1">
        <v>44962</v>
      </c>
      <c r="C5" s="4" t="s">
        <v>62</v>
      </c>
      <c r="D5" s="4" t="s">
        <v>21</v>
      </c>
      <c r="F5" s="2">
        <v>500</v>
      </c>
      <c r="G5" s="2">
        <f>SUM(G4+Table1455[[#This Row],[Income]]-Table1455[[#This Row],[Debits]])</f>
        <v>400</v>
      </c>
      <c r="H5" s="5"/>
      <c r="I5" t="s">
        <v>4</v>
      </c>
      <c r="J5">
        <f>SUMIFS(Table1455[[#All],[Income]],Table1455[[#All],[Month]],I4,Table1455[[#All],[Category]],I5)</f>
        <v>4800</v>
      </c>
      <c r="K5">
        <v>10000</v>
      </c>
      <c r="L5">
        <v>4000</v>
      </c>
      <c r="M5" s="5"/>
    </row>
    <row r="6" spans="1:13" x14ac:dyDescent="0.25">
      <c r="A6" s="3">
        <f>MONTH(Table1455[[#This Row],[Date]])</f>
        <v>2</v>
      </c>
      <c r="B6" s="1">
        <v>44962</v>
      </c>
      <c r="C6" t="s">
        <v>35</v>
      </c>
      <c r="D6" t="s">
        <v>21</v>
      </c>
      <c r="F6" s="2">
        <v>200</v>
      </c>
      <c r="G6" s="2">
        <f>SUM(G5+Table1455[[#This Row],[Income]]-Table1455[[#This Row],[Debits]])</f>
        <v>200</v>
      </c>
      <c r="H6" s="5"/>
      <c r="I6" t="s">
        <v>9</v>
      </c>
      <c r="J6">
        <f>SUMIFS(Table1455[[#All],[Debits]],Table1455[[#All],[Month]],I4, Table1455[[#All],[Category]],I6)</f>
        <v>840</v>
      </c>
      <c r="K6">
        <v>800</v>
      </c>
      <c r="M6" s="5"/>
    </row>
    <row r="7" spans="1:13" x14ac:dyDescent="0.25">
      <c r="A7" s="4">
        <f>MONTH(Table1455[[#This Row],[Date]])</f>
        <v>2</v>
      </c>
      <c r="B7" s="1">
        <v>44962</v>
      </c>
      <c r="C7" t="s">
        <v>63</v>
      </c>
      <c r="D7" t="s">
        <v>21</v>
      </c>
      <c r="F7" s="2">
        <v>200</v>
      </c>
      <c r="G7" s="2">
        <f>SUM(G6+Table1455[[#This Row],[Income]]-Table1455[[#This Row],[Debits]])</f>
        <v>0</v>
      </c>
      <c r="H7" s="5"/>
      <c r="I7" t="s">
        <v>18</v>
      </c>
      <c r="J7">
        <f>SUMIFS(Table1455[[#All],[Debits]],Table1455[[#All],[Month]],I4, Table1455[[#All],[Category]],I7)</f>
        <v>717</v>
      </c>
      <c r="K7">
        <v>800</v>
      </c>
      <c r="M7" s="5"/>
    </row>
    <row r="8" spans="1:13" x14ac:dyDescent="0.25">
      <c r="A8" s="3">
        <f>MONTH(Table1455[[#This Row],[Date]])</f>
        <v>2</v>
      </c>
      <c r="B8" s="1">
        <v>44967</v>
      </c>
      <c r="C8" t="s">
        <v>4</v>
      </c>
      <c r="D8" t="s">
        <v>4</v>
      </c>
      <c r="E8" s="2">
        <v>1300</v>
      </c>
      <c r="G8" s="2">
        <f>SUM(G7+Table1455[[#This Row],[Income]]-Table1455[[#This Row],[Debits]])</f>
        <v>1300</v>
      </c>
      <c r="H8" s="5"/>
      <c r="I8" t="s">
        <v>11</v>
      </c>
      <c r="J8">
        <f>SUMIFS(Table1455[[#All],[Debits]],Table1455[[#All],[Month]],I4, Table1455[[#All],[Category]],I8)</f>
        <v>629</v>
      </c>
      <c r="K8">
        <v>800</v>
      </c>
      <c r="M8" s="5"/>
    </row>
    <row r="9" spans="1:13" x14ac:dyDescent="0.25">
      <c r="A9" s="4">
        <f>MONTH(Table1455[[#This Row],[Date]])</f>
        <v>2</v>
      </c>
      <c r="B9" s="1">
        <v>44967</v>
      </c>
      <c r="C9" s="4" t="s">
        <v>64</v>
      </c>
      <c r="D9" s="4" t="s">
        <v>21</v>
      </c>
      <c r="F9" s="2">
        <v>300</v>
      </c>
      <c r="G9" s="2">
        <f>SUM(G8+Table1455[[#This Row],[Income]]-Table1455[[#This Row],[Debits]])</f>
        <v>1000</v>
      </c>
      <c r="H9" s="5"/>
      <c r="I9" t="s">
        <v>21</v>
      </c>
      <c r="J9">
        <f>SUMIFS(Table1455[[#All],[Debits]],Table1455[[#All],[Month]],I4, Table1455[[#All],[Category]],I9)</f>
        <v>2500</v>
      </c>
      <c r="K9">
        <v>800</v>
      </c>
      <c r="M9" s="5"/>
    </row>
    <row r="10" spans="1:13" x14ac:dyDescent="0.25">
      <c r="A10" s="3">
        <f>MONTH(Table1455[[#This Row],[Date]])</f>
        <v>2</v>
      </c>
      <c r="B10" s="1">
        <v>44967</v>
      </c>
      <c r="C10" t="s">
        <v>63</v>
      </c>
      <c r="D10" t="s">
        <v>21</v>
      </c>
      <c r="F10" s="2">
        <v>200</v>
      </c>
      <c r="G10" s="2">
        <f>SUM(G9+Table1455[[#This Row],[Income]]-Table1455[[#This Row],[Debits]])</f>
        <v>800</v>
      </c>
      <c r="H10" s="5"/>
      <c r="I10" s="5"/>
      <c r="J10" s="5"/>
      <c r="K10" s="5"/>
      <c r="L10" s="5"/>
      <c r="M10" s="5"/>
    </row>
    <row r="11" spans="1:13" x14ac:dyDescent="0.25">
      <c r="A11" s="4">
        <f>MONTH(Table1455[[#This Row],[Date]])</f>
        <v>2</v>
      </c>
      <c r="B11" s="23">
        <v>44967</v>
      </c>
      <c r="C11" s="13" t="s">
        <v>62</v>
      </c>
      <c r="D11" s="13" t="s">
        <v>21</v>
      </c>
      <c r="E11" s="20"/>
      <c r="F11" s="20">
        <v>200</v>
      </c>
      <c r="G11" s="2">
        <f>SUM(G10+Table1455[[#This Row],[Income]]-Table1455[[#This Row],[Debits]])</f>
        <v>600</v>
      </c>
    </row>
    <row r="12" spans="1:13" x14ac:dyDescent="0.25">
      <c r="A12" s="3">
        <f>MONTH(Table1455[[#This Row],[Date]])</f>
        <v>2</v>
      </c>
      <c r="B12" s="1">
        <v>44967</v>
      </c>
      <c r="C12" s="3" t="s">
        <v>65</v>
      </c>
      <c r="D12" s="3" t="s">
        <v>9</v>
      </c>
      <c r="F12" s="2">
        <v>156</v>
      </c>
      <c r="G12" s="2">
        <f>SUM(G11+Table1455[[#This Row],[Income]]-Table1455[[#This Row],[Debits]])</f>
        <v>444</v>
      </c>
      <c r="I12" s="9" t="s">
        <v>26</v>
      </c>
    </row>
    <row r="13" spans="1:13" x14ac:dyDescent="0.25">
      <c r="A13">
        <f>MONTH(Table1455[[#This Row],[Date]])</f>
        <v>2</v>
      </c>
      <c r="B13" s="1">
        <v>44967</v>
      </c>
      <c r="C13" t="s">
        <v>66</v>
      </c>
      <c r="D13" t="s">
        <v>18</v>
      </c>
      <c r="F13" s="2">
        <v>98</v>
      </c>
      <c r="G13" s="2">
        <f>SUM(G12+Table1455[[#This Row],[Income]]-Table1455[[#This Row],[Debits]])</f>
        <v>346</v>
      </c>
      <c r="I13" s="2">
        <f>SUM(F2:F42)</f>
        <v>4686</v>
      </c>
    </row>
    <row r="14" spans="1:13" x14ac:dyDescent="0.25">
      <c r="A14" s="3">
        <f>MONTH(Table1455[[#This Row],[Date]])</f>
        <v>2</v>
      </c>
      <c r="B14" s="1">
        <v>44968</v>
      </c>
      <c r="C14" s="3" t="s">
        <v>67</v>
      </c>
      <c r="D14" s="3" t="s">
        <v>18</v>
      </c>
      <c r="F14" s="2">
        <v>64</v>
      </c>
      <c r="G14" s="2">
        <f>SUM(G13+Table1455[[#This Row],[Income]]-Table1455[[#This Row],[Debits]])</f>
        <v>282</v>
      </c>
    </row>
    <row r="15" spans="1:13" x14ac:dyDescent="0.25">
      <c r="A15">
        <f>MONTH(Table1455[[#This Row],[Date]])</f>
        <v>2</v>
      </c>
      <c r="B15" s="1">
        <v>44970</v>
      </c>
      <c r="C15" t="s">
        <v>68</v>
      </c>
      <c r="D15" t="s">
        <v>18</v>
      </c>
      <c r="F15" s="2">
        <v>82</v>
      </c>
      <c r="G15" s="2">
        <f>SUM(G14+Table1455[[#This Row],[Income]]-Table1455[[#This Row],[Debits]])</f>
        <v>200</v>
      </c>
    </row>
    <row r="16" spans="1:13" x14ac:dyDescent="0.25">
      <c r="A16" s="3">
        <f>MONTH(Table1455[[#This Row],[Date]])</f>
        <v>2</v>
      </c>
      <c r="B16" s="1">
        <v>44971</v>
      </c>
      <c r="C16" t="s">
        <v>69</v>
      </c>
      <c r="D16" t="s">
        <v>18</v>
      </c>
      <c r="F16" s="2">
        <v>150</v>
      </c>
      <c r="G16" s="2">
        <f>SUM(G15+Table1455[[#This Row],[Income]]-Table1455[[#This Row],[Debits]])</f>
        <v>50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MONTH(Table1455[[#This Row],[Date]])</f>
        <v>2</v>
      </c>
      <c r="B17" s="1">
        <v>44970</v>
      </c>
      <c r="C17" s="19" t="s">
        <v>70</v>
      </c>
      <c r="D17" s="4" t="s">
        <v>4</v>
      </c>
      <c r="E17" s="2">
        <v>300</v>
      </c>
      <c r="G17" s="2">
        <f>SUM(G16+Table1455[[#This Row],[Income]]-Table1455[[#This Row],[Debits]])</f>
        <v>350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MONTH(Table1455[[#This Row],[Date]])</f>
        <v>2</v>
      </c>
      <c r="B18" s="1">
        <v>44970</v>
      </c>
      <c r="C18" t="s">
        <v>71</v>
      </c>
      <c r="D18" t="s">
        <v>11</v>
      </c>
      <c r="F18" s="2">
        <v>22</v>
      </c>
      <c r="G18" s="2">
        <f>SUM(G17+Table1455[[#This Row],[Income]]-Table1455[[#This Row],[Debits]])</f>
        <v>328</v>
      </c>
    </row>
    <row r="19" spans="1:11" x14ac:dyDescent="0.25">
      <c r="A19">
        <f>MONTH(Table1455[[#This Row],[Date]])</f>
        <v>2</v>
      </c>
      <c r="B19" s="1">
        <v>44970</v>
      </c>
      <c r="C19" s="4" t="s">
        <v>72</v>
      </c>
      <c r="D19" s="4" t="s">
        <v>11</v>
      </c>
      <c r="F19" s="2">
        <v>120</v>
      </c>
      <c r="G19" s="2">
        <f>SUM(G18+Table1455[[#This Row],[Income]]-Table1455[[#This Row],[Debits]])</f>
        <v>208</v>
      </c>
      <c r="I19" s="14"/>
      <c r="J19" t="s">
        <v>34</v>
      </c>
    </row>
    <row r="20" spans="1:11" x14ac:dyDescent="0.25">
      <c r="A20">
        <f>MONTH(Table1455[[#This Row],[Date]])</f>
        <v>2</v>
      </c>
      <c r="B20" s="1">
        <v>44974</v>
      </c>
      <c r="C20" s="3" t="s">
        <v>4</v>
      </c>
      <c r="D20" s="3" t="s">
        <v>4</v>
      </c>
      <c r="E20" s="2">
        <v>1000</v>
      </c>
      <c r="G20" s="2">
        <f>SUM(G19+Table1455[[#This Row],[Income]]-Table1455[[#This Row],[Debits]])</f>
        <v>1208</v>
      </c>
      <c r="I20" s="15"/>
      <c r="J20" t="s">
        <v>36</v>
      </c>
    </row>
    <row r="21" spans="1:11" x14ac:dyDescent="0.25">
      <c r="A21">
        <f>MONTH(Table1455[[#This Row],[Date]])</f>
        <v>2</v>
      </c>
      <c r="B21" s="1">
        <v>44974</v>
      </c>
      <c r="C21" t="s">
        <v>73</v>
      </c>
      <c r="D21" t="s">
        <v>9</v>
      </c>
      <c r="F21" s="2">
        <v>300</v>
      </c>
      <c r="G21" s="2">
        <f>SUM(G20+Table1455[[#This Row],[Income]]-Table1455[[#This Row],[Debits]])</f>
        <v>908</v>
      </c>
    </row>
    <row r="22" spans="1:11" x14ac:dyDescent="0.25">
      <c r="A22">
        <f>MONTH(Table1455[[#This Row],[Date]])</f>
        <v>2</v>
      </c>
      <c r="B22" s="1">
        <v>44974</v>
      </c>
      <c r="C22" s="16" t="s">
        <v>74</v>
      </c>
      <c r="D22" t="s">
        <v>9</v>
      </c>
      <c r="F22" s="2">
        <v>100</v>
      </c>
      <c r="G22" s="2">
        <f>SUM(G21+Table1455[[#This Row],[Income]]-Table1455[[#This Row],[Debits]])</f>
        <v>808</v>
      </c>
    </row>
    <row r="23" spans="1:11" x14ac:dyDescent="0.25">
      <c r="A23">
        <f>MONTH(Table1455[[#This Row],[Date]])</f>
        <v>2</v>
      </c>
      <c r="B23" s="1">
        <v>44974</v>
      </c>
      <c r="C23" s="4" t="s">
        <v>75</v>
      </c>
      <c r="D23" s="4" t="s">
        <v>21</v>
      </c>
      <c r="F23" s="2">
        <v>200</v>
      </c>
      <c r="G23" s="2">
        <f>SUM(G22+Table1455[[#This Row],[Income]]-Table1455[[#This Row],[Debits]])</f>
        <v>608</v>
      </c>
    </row>
    <row r="24" spans="1:11" x14ac:dyDescent="0.25">
      <c r="A24">
        <f>MONTH(Table1455[[#This Row],[Date]])</f>
        <v>2</v>
      </c>
      <c r="B24" s="1">
        <v>44976</v>
      </c>
      <c r="C24" t="s">
        <v>76</v>
      </c>
      <c r="D24" t="s">
        <v>18</v>
      </c>
      <c r="F24" s="2">
        <v>67</v>
      </c>
      <c r="G24" s="2">
        <f>SUM(G23+Table1455[[#This Row],[Income]]-Table1455[[#This Row],[Debits]])</f>
        <v>541</v>
      </c>
    </row>
    <row r="25" spans="1:11" x14ac:dyDescent="0.25">
      <c r="A25">
        <f>MONTH(Table1455[[#This Row],[Date]])</f>
        <v>2</v>
      </c>
      <c r="B25" s="1">
        <v>44976</v>
      </c>
      <c r="C25" t="s">
        <v>77</v>
      </c>
      <c r="D25" t="s">
        <v>11</v>
      </c>
      <c r="F25" s="2">
        <v>100</v>
      </c>
      <c r="G25" s="2">
        <f>SUM(G24+Table1455[[#This Row],[Income]]-Table1455[[#This Row],[Debits]])</f>
        <v>441</v>
      </c>
    </row>
    <row r="26" spans="1:11" x14ac:dyDescent="0.25">
      <c r="A26">
        <f>MONTH(Table1455[[#This Row],[Date]])</f>
        <v>2</v>
      </c>
      <c r="B26" s="1">
        <v>44976</v>
      </c>
      <c r="C26" t="s">
        <v>78</v>
      </c>
      <c r="D26" t="s">
        <v>11</v>
      </c>
      <c r="F26" s="2">
        <v>145</v>
      </c>
      <c r="G26" s="2">
        <f>SUM(G25+Table1455[[#This Row],[Income]]-Table1455[[#This Row],[Debits]])</f>
        <v>296</v>
      </c>
    </row>
    <row r="27" spans="1:11" x14ac:dyDescent="0.25">
      <c r="A27">
        <f>MONTH(Table1455[[#This Row],[Date]])</f>
        <v>2</v>
      </c>
      <c r="B27" s="1">
        <v>44975</v>
      </c>
      <c r="C27" t="s">
        <v>79</v>
      </c>
      <c r="D27" t="s">
        <v>9</v>
      </c>
      <c r="F27" s="2">
        <v>10</v>
      </c>
      <c r="G27" s="2">
        <f>SUM(G26+Table1455[[#This Row],[Income]]-Table1455[[#This Row],[Debits]])</f>
        <v>286</v>
      </c>
    </row>
    <row r="28" spans="1:11" x14ac:dyDescent="0.25">
      <c r="A28">
        <f>MONTH(Table1455[[#This Row],[Date]])</f>
        <v>2</v>
      </c>
      <c r="B28" s="1">
        <v>44976</v>
      </c>
      <c r="C28" t="s">
        <v>80</v>
      </c>
      <c r="D28" t="s">
        <v>9</v>
      </c>
      <c r="F28" s="2">
        <v>50</v>
      </c>
      <c r="G28" s="2">
        <f>SUM(G27+Table1455[[#This Row],[Income]]-Table1455[[#This Row],[Debits]])</f>
        <v>236</v>
      </c>
    </row>
    <row r="29" spans="1:11" x14ac:dyDescent="0.25">
      <c r="A29">
        <f>MONTH(Table1455[[#This Row],[Date]])</f>
        <v>2</v>
      </c>
      <c r="B29" s="1">
        <v>44976</v>
      </c>
      <c r="C29" s="4" t="s">
        <v>81</v>
      </c>
      <c r="D29" s="4" t="s">
        <v>21</v>
      </c>
      <c r="E29" s="21"/>
      <c r="F29" s="2">
        <v>200</v>
      </c>
      <c r="G29" s="2">
        <f>SUM(G28+Table1455[[#This Row],[Income]]-Table1455[[#This Row],[Debits]])</f>
        <v>36</v>
      </c>
    </row>
    <row r="30" spans="1:11" x14ac:dyDescent="0.25">
      <c r="A30">
        <f>MONTH(Table1455[[#This Row],[Date]])</f>
        <v>2</v>
      </c>
      <c r="B30" s="1">
        <v>44981</v>
      </c>
      <c r="C30" t="s">
        <v>4</v>
      </c>
      <c r="D30" t="s">
        <v>4</v>
      </c>
      <c r="E30" s="2">
        <v>1000</v>
      </c>
      <c r="G30" s="2">
        <f>SUM(G29+Table1455[[#This Row],[Income]]-Table1455[[#This Row],[Debits]])</f>
        <v>1036</v>
      </c>
    </row>
    <row r="31" spans="1:11" x14ac:dyDescent="0.25">
      <c r="A31">
        <f>MONTH(Table1455[[#This Row],[Date]])</f>
        <v>2</v>
      </c>
      <c r="B31" s="1">
        <v>44982</v>
      </c>
      <c r="C31" t="s">
        <v>82</v>
      </c>
      <c r="D31" t="s">
        <v>9</v>
      </c>
      <c r="F31" s="2">
        <v>50</v>
      </c>
      <c r="G31" s="2">
        <f>SUM(G30+Table1455[[#This Row],[Income]]-Table1455[[#This Row],[Debits]])</f>
        <v>986</v>
      </c>
      <c r="I31" s="17"/>
    </row>
    <row r="32" spans="1:11" x14ac:dyDescent="0.25">
      <c r="A32">
        <f>MONTH(Table1455[[#This Row],[Date]])</f>
        <v>2</v>
      </c>
      <c r="B32" s="1">
        <v>44983</v>
      </c>
      <c r="C32" s="3" t="s">
        <v>75</v>
      </c>
      <c r="D32" s="3" t="s">
        <v>21</v>
      </c>
      <c r="F32" s="2">
        <v>200</v>
      </c>
      <c r="G32" s="2">
        <f>SUM(G31+Table1455[[#This Row],[Income]]-Table1455[[#This Row],[Debits]])</f>
        <v>786</v>
      </c>
    </row>
    <row r="33" spans="1:8" x14ac:dyDescent="0.25">
      <c r="A33">
        <f>MONTH(Table1455[[#This Row],[Date]])</f>
        <v>2</v>
      </c>
      <c r="B33" s="1">
        <v>44983</v>
      </c>
      <c r="C33" t="s">
        <v>81</v>
      </c>
      <c r="D33" t="s">
        <v>21</v>
      </c>
      <c r="F33" s="2">
        <v>200</v>
      </c>
      <c r="G33" s="2">
        <f>SUM(G32+Table1455[[#This Row],[Income]]-Table1455[[#This Row],[Debits]])</f>
        <v>586</v>
      </c>
    </row>
    <row r="34" spans="1:8" x14ac:dyDescent="0.25">
      <c r="A34">
        <f>MONTH(Table1455[[#This Row],[Date]])</f>
        <v>2</v>
      </c>
      <c r="B34" s="1">
        <v>44981</v>
      </c>
      <c r="C34" t="s">
        <v>83</v>
      </c>
      <c r="D34" t="s">
        <v>18</v>
      </c>
      <c r="E34" s="2">
        <v>128</v>
      </c>
      <c r="F34" s="2">
        <v>128</v>
      </c>
      <c r="G34" s="2">
        <f>SUM(G33+Table1455[[#This Row],[Income]]-Table1455[[#This Row],[Debits]])</f>
        <v>586</v>
      </c>
    </row>
    <row r="35" spans="1:8" x14ac:dyDescent="0.25">
      <c r="A35">
        <f>MONTH(Table1455[[#This Row],[Date]])</f>
        <v>2</v>
      </c>
      <c r="B35" s="1">
        <v>44985</v>
      </c>
      <c r="C35" s="4" t="s">
        <v>83</v>
      </c>
      <c r="D35" s="4" t="s">
        <v>18</v>
      </c>
      <c r="F35" s="2">
        <v>128</v>
      </c>
      <c r="G35" s="2">
        <f>SUM(G34+Table1455[[#This Row],[Income]]-Table1455[[#This Row],[Debits]])</f>
        <v>458</v>
      </c>
      <c r="H35" t="s">
        <v>44</v>
      </c>
    </row>
    <row r="36" spans="1:8" x14ac:dyDescent="0.25">
      <c r="A36">
        <f>MONTH(Table1455[[#This Row],[Date]])</f>
        <v>2</v>
      </c>
      <c r="B36" s="1">
        <v>44985</v>
      </c>
      <c r="C36" s="18" t="s">
        <v>100</v>
      </c>
      <c r="D36" t="s">
        <v>4</v>
      </c>
      <c r="E36" s="2">
        <v>200</v>
      </c>
      <c r="G36" s="2">
        <f>SUM(G35+Table1455[[#This Row],[Income]]-Table1455[[#This Row],[Debits]])</f>
        <v>658</v>
      </c>
    </row>
    <row r="37" spans="1:8" x14ac:dyDescent="0.25">
      <c r="A37">
        <f>MONTH(Table1455[[#This Row],[Date]])</f>
        <v>2</v>
      </c>
      <c r="B37" s="1">
        <v>44985</v>
      </c>
      <c r="C37" t="s">
        <v>101</v>
      </c>
      <c r="D37" t="s">
        <v>21</v>
      </c>
      <c r="F37" s="2">
        <v>100</v>
      </c>
      <c r="G37" s="2">
        <f>SUM(G36+Table1455[[#This Row],[Income]]-Table1455[[#This Row],[Debits]])</f>
        <v>558</v>
      </c>
    </row>
    <row r="38" spans="1:8" x14ac:dyDescent="0.25">
      <c r="A38">
        <f>MONTH(Table1455[[#This Row],[Date]])</f>
        <v>2</v>
      </c>
      <c r="B38" s="1">
        <v>44985</v>
      </c>
      <c r="C38" t="s">
        <v>72</v>
      </c>
      <c r="D38" t="s">
        <v>11</v>
      </c>
      <c r="F38" s="2">
        <v>59</v>
      </c>
      <c r="G38" s="2">
        <f>SUM(G37+Table1455[[#This Row],[Income]]-Table1455[[#This Row],[Debits]])</f>
        <v>499</v>
      </c>
    </row>
    <row r="39" spans="1:8" x14ac:dyDescent="0.25">
      <c r="A39">
        <f>MONTH(Table1455[[#This Row],[Date]])</f>
        <v>2</v>
      </c>
      <c r="B39" s="1">
        <v>44985</v>
      </c>
      <c r="C39" s="4" t="s">
        <v>102</v>
      </c>
      <c r="D39" s="4" t="s">
        <v>11</v>
      </c>
      <c r="F39" s="2">
        <v>83</v>
      </c>
      <c r="G39" s="2">
        <f>SUM(G38+Table1455[[#This Row],[Income]]-Table1455[[#This Row],[Debits]])</f>
        <v>416</v>
      </c>
    </row>
    <row r="40" spans="1:8" x14ac:dyDescent="0.25">
      <c r="A40">
        <f>MONTH(Table1455[[#This Row],[Date]])</f>
        <v>2</v>
      </c>
      <c r="B40" s="1">
        <v>44981</v>
      </c>
      <c r="C40" s="3" t="s">
        <v>103</v>
      </c>
      <c r="D40" s="3" t="s">
        <v>11</v>
      </c>
      <c r="F40" s="2">
        <v>100</v>
      </c>
      <c r="G40" s="2">
        <f>SUM(G39+Table1455[[#This Row],[Income]]-Table1455[[#This Row],[Debits]])</f>
        <v>316</v>
      </c>
    </row>
    <row r="41" spans="1:8" x14ac:dyDescent="0.25">
      <c r="A41">
        <f>MONTH(Table1455[[#This Row],[Date]])</f>
        <v>2</v>
      </c>
      <c r="B41" s="1">
        <v>44985</v>
      </c>
      <c r="C41" t="s">
        <v>104</v>
      </c>
      <c r="D41" t="s">
        <v>9</v>
      </c>
      <c r="F41" s="2">
        <v>74</v>
      </c>
      <c r="G41" s="2">
        <f>SUM(G40+Table1455[[#This Row],[Income]]-Table1455[[#This Row],[Debits]])</f>
        <v>242</v>
      </c>
    </row>
    <row r="42" spans="1:8" x14ac:dyDescent="0.25">
      <c r="A42">
        <f>MONTH(Table1455[[#This Row],[Date]])</f>
        <v>1</v>
      </c>
      <c r="C42" s="3"/>
      <c r="D42" s="3"/>
      <c r="G42" s="2">
        <f>SUM(G41+Table1455[[#This Row],[Income]]-Table1455[[#This Row],[Debits]])</f>
        <v>242</v>
      </c>
    </row>
    <row r="43" spans="1:8" x14ac:dyDescent="0.25">
      <c r="A43">
        <f>MONTH(Table1455[[#This Row],[Date]])</f>
        <v>1</v>
      </c>
      <c r="G43" s="2">
        <f>SUM(G42+Table1455[[#This Row],[Income]]-Table1455[[#This Row],[Debits]])</f>
        <v>242</v>
      </c>
    </row>
    <row r="44" spans="1:8" x14ac:dyDescent="0.25">
      <c r="A44">
        <f>MONTH(Table1455[[#This Row],[Date]])</f>
        <v>1</v>
      </c>
      <c r="G44" s="2">
        <f>SUM(G43+Table1455[[#This Row],[Income]]-Table1455[[#This Row],[Debits]])</f>
        <v>242</v>
      </c>
    </row>
    <row r="45" spans="1:8" x14ac:dyDescent="0.25">
      <c r="A45">
        <f>MONTH(Table1455[[#This Row],[Date]])</f>
        <v>1</v>
      </c>
      <c r="G45" s="2">
        <f>SUM(G44+Table1455[[#This Row],[Income]]-Table1455[[#This Row],[Debits]])</f>
        <v>242</v>
      </c>
    </row>
    <row r="46" spans="1:8" x14ac:dyDescent="0.25">
      <c r="A46">
        <f>MONTH(Table1455[[#This Row],[Date]])</f>
        <v>1</v>
      </c>
      <c r="G46" s="2">
        <f>SUM(G45+Table1455[[#This Row],[Income]]-Table1455[[#This Row],[Debits]])</f>
        <v>242</v>
      </c>
    </row>
    <row r="47" spans="1:8" x14ac:dyDescent="0.25">
      <c r="A47">
        <f>MONTH(Table1455[[#This Row],[Date]])</f>
        <v>1</v>
      </c>
      <c r="G47" s="2">
        <f>SUM(G46+Table1455[[#This Row],[Income]]-Table1455[[#This Row],[Debits]])</f>
        <v>242</v>
      </c>
    </row>
    <row r="48" spans="1:8" x14ac:dyDescent="0.25">
      <c r="A48">
        <f>MONTH(Table1455[[#This Row],[Date]])</f>
        <v>1</v>
      </c>
      <c r="G48" s="2">
        <f>SUM(G47+Table1455[[#This Row],[Income]]-Table1455[[#This Row],[Debits]])</f>
        <v>242</v>
      </c>
    </row>
    <row r="49" spans="1:7" x14ac:dyDescent="0.25">
      <c r="A49" t="s">
        <v>60</v>
      </c>
      <c r="G49" s="2">
        <f>SUM(G48+Table1455[[#This Row],[Income]]-Table1455[[#This Row],[Debits]])</f>
        <v>242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{1229F5A8-8BA3-4A6A-9443-09CD9D0E309A}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{4E37182C-F680-4A79-8530-6F1888AD2AD7}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{CA17DB36-1BFA-4103-BC52-F5B7E97AD9D2}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{6F349385-6B5F-4527-B792-73A49303C7FB}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{A032CB26-859B-4321-9716-EE6E7BBA014C}</x14:id>
        </ext>
      </extLst>
    </cfRule>
  </conditionalFormatting>
  <dataValidations count="1">
    <dataValidation type="list" allowBlank="1" showInputMessage="1" showErrorMessage="1" sqref="D1 D3:D1048576" xr:uid="{00000000-0002-0000-0100-000000000000}">
      <formula1>"Income, Transportation, Savings/Investment, Liabilities, Entertainment/Wants"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29F5A8-8BA3-4A6A-9443-09CD9D0E309A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4E37182C-F680-4A79-8530-6F1888AD2AD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CA17DB36-1BFA-4103-BC52-F5B7E97AD9D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6F349385-6B5F-4527-B792-73A49303C7F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A032CB26-859B-4321-9716-EE6E7BBA014C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6DDE-7463-4D5F-A383-002CB5254CAB}">
  <sheetPr codeName="Sheet3">
    <tabColor theme="9"/>
  </sheetPr>
  <dimension ref="A1:O49"/>
  <sheetViews>
    <sheetView zoomScaleNormal="100"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57031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MONTH(Table14543[[#This Row],[Date]])</f>
        <v>2</v>
      </c>
      <c r="B2" s="25">
        <v>44985</v>
      </c>
      <c r="C2" s="26" t="s">
        <v>105</v>
      </c>
      <c r="D2" s="26"/>
      <c r="E2" s="27"/>
      <c r="F2" s="27"/>
      <c r="G2" s="27">
        <v>242</v>
      </c>
      <c r="H2" t="s">
        <v>88</v>
      </c>
      <c r="I2" s="34">
        <v>0</v>
      </c>
    </row>
    <row r="3" spans="1:15" x14ac:dyDescent="0.25">
      <c r="A3" s="28">
        <f>MONTH(Table14543[[#This Row],[Date]])</f>
        <v>3</v>
      </c>
      <c r="B3" s="25">
        <v>44986</v>
      </c>
      <c r="C3" s="28" t="s">
        <v>106</v>
      </c>
      <c r="D3" s="27" t="s">
        <v>11</v>
      </c>
      <c r="E3" s="27"/>
      <c r="F3" s="27">
        <v>102</v>
      </c>
      <c r="G3" s="27">
        <f>SUM(G2+Table14543[[#This Row],[Income]]-Table14543[[#This Row],[Debits]])</f>
        <v>140</v>
      </c>
      <c r="H3" t="s">
        <v>87</v>
      </c>
      <c r="I3" s="35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MONTH(Table14543[[#This Row],[Date]])</f>
        <v>3</v>
      </c>
      <c r="B4" s="25">
        <v>44988</v>
      </c>
      <c r="C4" s="26" t="s">
        <v>47</v>
      </c>
      <c r="D4" s="26" t="s">
        <v>4</v>
      </c>
      <c r="E4" s="27">
        <v>1000</v>
      </c>
      <c r="F4" s="29"/>
      <c r="G4" s="27">
        <f>SUM(G3+Table14543[[#This Row],[Income]]-Table14543[[#This Row],[Debits]])</f>
        <v>1140</v>
      </c>
      <c r="H4" t="s">
        <v>90</v>
      </c>
      <c r="I4" s="34">
        <v>1700</v>
      </c>
      <c r="J4" s="5"/>
      <c r="K4">
        <v>3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MONTH(Table14543[[#This Row],[Date]])</f>
        <v>3</v>
      </c>
      <c r="B5" s="47">
        <v>44989</v>
      </c>
      <c r="C5" s="48" t="s">
        <v>107</v>
      </c>
      <c r="D5" s="48" t="s">
        <v>11</v>
      </c>
      <c r="E5" s="27"/>
      <c r="F5" s="27">
        <v>160</v>
      </c>
      <c r="G5" s="27">
        <f>SUM(G4+Table14543[[#This Row],[Income]]-Table14543[[#This Row],[Debits]])</f>
        <v>980</v>
      </c>
      <c r="H5" t="s">
        <v>91</v>
      </c>
      <c r="I5" s="35">
        <f t="shared" ref="I5:I49" si="0">SUM(K12)</f>
        <v>0</v>
      </c>
      <c r="J5" s="5"/>
      <c r="K5" t="s">
        <v>4</v>
      </c>
      <c r="L5" s="45">
        <f>SUMIFS(Table14543[[#All],[Income]],Table14543[[#All],[Month]],K4,Table14543[[#All],[Category]],K5)</f>
        <v>4620</v>
      </c>
      <c r="M5" s="45">
        <v>10000</v>
      </c>
      <c r="N5">
        <v>4000</v>
      </c>
      <c r="O5" s="5"/>
    </row>
    <row r="6" spans="1:15" x14ac:dyDescent="0.25">
      <c r="A6" s="24">
        <f>MONTH(Table14543[[#This Row],[Date]])</f>
        <v>3</v>
      </c>
      <c r="B6" s="25">
        <v>44989</v>
      </c>
      <c r="C6" s="26" t="s">
        <v>108</v>
      </c>
      <c r="D6" s="26" t="s">
        <v>18</v>
      </c>
      <c r="E6" s="27"/>
      <c r="F6" s="27">
        <v>10</v>
      </c>
      <c r="G6" s="27">
        <f>SUM(G5+Table14543[[#This Row],[Income]]-Table14543[[#This Row],[Debits]])</f>
        <v>970</v>
      </c>
      <c r="H6" t="s">
        <v>92</v>
      </c>
      <c r="I6" s="34">
        <f>SUM(K100)</f>
        <v>0</v>
      </c>
      <c r="J6" s="5"/>
      <c r="K6" t="s">
        <v>9</v>
      </c>
      <c r="L6" s="45">
        <f>SUMIFS(Table14543[[#All],[Debits]],Table14543[[#All],[Month]],K4, Table14543[[#All],[Category]],K6)</f>
        <v>420</v>
      </c>
      <c r="M6" s="45">
        <v>800</v>
      </c>
      <c r="O6" s="5"/>
    </row>
    <row r="7" spans="1:15" x14ac:dyDescent="0.25">
      <c r="A7" s="28">
        <f>MONTH(Table14543[[#This Row],[Date]])</f>
        <v>3</v>
      </c>
      <c r="B7" s="42">
        <v>44990</v>
      </c>
      <c r="C7" s="28" t="s">
        <v>62</v>
      </c>
      <c r="D7" s="28" t="s">
        <v>21</v>
      </c>
      <c r="E7" s="27"/>
      <c r="F7" s="27">
        <v>300</v>
      </c>
      <c r="G7" s="27">
        <f>SUM(G6+Table14543[[#This Row],[Income]]-Table14543[[#This Row],[Debits]])</f>
        <v>670</v>
      </c>
      <c r="H7" t="s">
        <v>93</v>
      </c>
      <c r="I7" s="35">
        <f t="shared" si="0"/>
        <v>0</v>
      </c>
      <c r="J7" s="5"/>
      <c r="K7" t="s">
        <v>18</v>
      </c>
      <c r="L7" s="45">
        <f>SUMIFS(Table14543[[#All],[Debits]],Table14543[[#All],[Month]],K4, Table14543[[#All],[Category]],K7)</f>
        <v>879</v>
      </c>
      <c r="M7" s="45">
        <v>800</v>
      </c>
      <c r="O7" s="5"/>
    </row>
    <row r="8" spans="1:15" x14ac:dyDescent="0.25">
      <c r="A8" s="24">
        <f>MONTH(Table14543[[#This Row],[Date]])</f>
        <v>3</v>
      </c>
      <c r="B8" s="43">
        <v>44990</v>
      </c>
      <c r="C8" s="44" t="s">
        <v>109</v>
      </c>
      <c r="D8" s="44" t="s">
        <v>21</v>
      </c>
      <c r="E8" s="27"/>
      <c r="F8" s="27">
        <v>200</v>
      </c>
      <c r="G8" s="27">
        <f>SUM(G7+Table14543[[#This Row],[Income]]-Table14543[[#This Row],[Debits]])</f>
        <v>470</v>
      </c>
      <c r="H8" t="s">
        <v>94</v>
      </c>
      <c r="I8" s="34">
        <f t="shared" si="0"/>
        <v>0</v>
      </c>
      <c r="J8" s="5"/>
      <c r="K8" t="s">
        <v>11</v>
      </c>
      <c r="L8" s="45">
        <f>SUMIFS(Table14543[[#All],[Debits]],Table14543[[#All],[Month]],K4, Table14543[[#All],[Category]],K8)</f>
        <v>3607</v>
      </c>
      <c r="M8" s="45">
        <v>800</v>
      </c>
      <c r="O8" s="5"/>
    </row>
    <row r="9" spans="1:15" x14ac:dyDescent="0.25">
      <c r="A9" s="28">
        <f>MONTH(Table14543[[#This Row],[Date]])</f>
        <v>3</v>
      </c>
      <c r="B9" s="42">
        <v>44990</v>
      </c>
      <c r="C9" s="28" t="s">
        <v>110</v>
      </c>
      <c r="D9" s="28" t="s">
        <v>21</v>
      </c>
      <c r="E9" s="27"/>
      <c r="F9" s="27">
        <v>300</v>
      </c>
      <c r="G9" s="27">
        <f>SUM(G8+Table14543[[#This Row],[Income]]-Table14543[[#This Row],[Debits]])</f>
        <v>170</v>
      </c>
      <c r="H9" t="s">
        <v>95</v>
      </c>
      <c r="I9" s="35"/>
      <c r="J9" s="5"/>
      <c r="K9" t="s">
        <v>21</v>
      </c>
      <c r="L9" s="45">
        <f>SUMIFS(Table14543[[#All],[Debits]],Table14543[[#All],[Month]],K4, Table14543[[#All],[Category]],K9)</f>
        <v>2100</v>
      </c>
      <c r="M9" s="45">
        <v>2400</v>
      </c>
      <c r="O9" s="5"/>
    </row>
    <row r="10" spans="1:15" x14ac:dyDescent="0.25">
      <c r="A10" s="24">
        <f>MONTH(Table14543[[#This Row],[Date]])</f>
        <v>3</v>
      </c>
      <c r="B10" s="25">
        <v>44990</v>
      </c>
      <c r="C10" s="26" t="s">
        <v>112</v>
      </c>
      <c r="D10" s="26" t="s">
        <v>4</v>
      </c>
      <c r="E10" s="27">
        <v>200</v>
      </c>
      <c r="F10" s="27"/>
      <c r="G10" s="27">
        <f>SUM(G9+Table14543[[#This Row],[Income]]-Table14543[[#This Row],[Debits]])</f>
        <v>370</v>
      </c>
      <c r="H10" t="s">
        <v>96</v>
      </c>
      <c r="I10" s="34">
        <f t="shared" si="0"/>
        <v>0</v>
      </c>
      <c r="J10" s="5"/>
      <c r="K10" t="s">
        <v>84</v>
      </c>
      <c r="L10" s="45">
        <f>SUMIFS(Table14543[[#All],[Income]],Table14543[[#All],[Month]],K4,Table14543[[#All],[Category]],K10)</f>
        <v>3190</v>
      </c>
      <c r="M10" s="45" cm="1">
        <f t="array" ref="M10">SUM(Table14543[Savings Balance]*0.6)</f>
        <v>3240</v>
      </c>
      <c r="N10" s="46" t="s">
        <v>114</v>
      </c>
      <c r="O10" s="5"/>
    </row>
    <row r="11" spans="1:15" x14ac:dyDescent="0.25">
      <c r="A11" s="28">
        <f>MONTH(Table14543[[#This Row],[Date]])</f>
        <v>3</v>
      </c>
      <c r="B11" s="25">
        <v>44990</v>
      </c>
      <c r="C11" s="26" t="s">
        <v>111</v>
      </c>
      <c r="D11" s="26" t="s">
        <v>9</v>
      </c>
      <c r="E11" s="27">
        <v>50</v>
      </c>
      <c r="F11" s="27">
        <v>50</v>
      </c>
      <c r="G11" s="27">
        <f>SUM(G10+Table14543[[#This Row],[Income]]-Table14543[[#This Row],[Debits]])</f>
        <v>370</v>
      </c>
      <c r="H11" t="s">
        <v>97</v>
      </c>
      <c r="I11" s="35">
        <f t="shared" si="0"/>
        <v>0</v>
      </c>
      <c r="J11" s="5"/>
      <c r="K11" s="5"/>
      <c r="L11" s="5"/>
      <c r="M11" s="36" t="s">
        <v>89</v>
      </c>
      <c r="N11" s="5"/>
      <c r="O11" s="6"/>
    </row>
    <row r="12" spans="1:15" x14ac:dyDescent="0.25">
      <c r="A12" s="24">
        <f>MONTH(Table14543[[#This Row],[Date]])</f>
        <v>3</v>
      </c>
      <c r="B12" s="40">
        <v>44990</v>
      </c>
      <c r="C12" s="41" t="s">
        <v>113</v>
      </c>
      <c r="D12" s="41" t="s">
        <v>21</v>
      </c>
      <c r="E12" s="27"/>
      <c r="F12" s="27">
        <v>100</v>
      </c>
      <c r="G12" s="27">
        <f>SUM(G11+Table14543[[#This Row],[Income]]-Table14543[[#This Row],[Debits]])</f>
        <v>270</v>
      </c>
      <c r="H12" t="s">
        <v>98</v>
      </c>
      <c r="I12" s="34">
        <f t="shared" si="0"/>
        <v>0</v>
      </c>
      <c r="J12" s="5"/>
      <c r="K12" s="9" t="s">
        <v>26</v>
      </c>
      <c r="L12" s="5"/>
      <c r="M12" s="37">
        <f>SUM(Table14543[Savings Balance])</f>
        <v>5400</v>
      </c>
      <c r="N12" s="5"/>
      <c r="O12" s="5"/>
    </row>
    <row r="13" spans="1:15" x14ac:dyDescent="0.25">
      <c r="A13" s="26">
        <f>MONTH(Table14543[[#This Row],[Date]])</f>
        <v>3</v>
      </c>
      <c r="B13" s="25">
        <v>44995</v>
      </c>
      <c r="C13" s="26" t="s">
        <v>109</v>
      </c>
      <c r="D13" s="26" t="s">
        <v>21</v>
      </c>
      <c r="E13" s="27"/>
      <c r="F13" s="27">
        <v>400</v>
      </c>
      <c r="G13" s="27">
        <f>SUM(G12+Table14543[[#This Row],[Income]]-Table14543[[#This Row],[Debits]])</f>
        <v>-130</v>
      </c>
      <c r="H13" t="s">
        <v>99</v>
      </c>
      <c r="I13" s="35">
        <f t="shared" si="0"/>
        <v>0</v>
      </c>
      <c r="J13" s="5"/>
      <c r="K13" s="2">
        <f>SUM(F2:F42)</f>
        <v>8216</v>
      </c>
      <c r="L13" s="5"/>
      <c r="M13" s="5"/>
      <c r="N13" s="5"/>
      <c r="O13" s="5"/>
    </row>
    <row r="14" spans="1:15" x14ac:dyDescent="0.25">
      <c r="A14" s="24">
        <f>MONTH(Table14543[[#This Row],[Date]])</f>
        <v>3</v>
      </c>
      <c r="B14" s="25">
        <v>44995</v>
      </c>
      <c r="C14" s="24" t="s">
        <v>47</v>
      </c>
      <c r="D14" s="24" t="s">
        <v>4</v>
      </c>
      <c r="E14" s="27">
        <v>1000</v>
      </c>
      <c r="F14" s="27"/>
      <c r="G14" s="27">
        <f>SUM(G13+Table14543[[#This Row],[Income]]-Table14543[[#This Row],[Debits]])</f>
        <v>870</v>
      </c>
      <c r="I14" s="38">
        <f t="shared" si="0"/>
        <v>0</v>
      </c>
      <c r="J14" s="5"/>
      <c r="K14" s="5"/>
      <c r="L14" s="5"/>
      <c r="M14" s="5"/>
      <c r="N14" s="5"/>
      <c r="O14" s="5"/>
    </row>
    <row r="15" spans="1:15" x14ac:dyDescent="0.25">
      <c r="A15" s="26">
        <f>MONTH(Table14543[[#This Row],[Date]])</f>
        <v>3</v>
      </c>
      <c r="B15" s="42">
        <v>44995</v>
      </c>
      <c r="C15" s="28" t="s">
        <v>115</v>
      </c>
      <c r="D15" s="28" t="s">
        <v>21</v>
      </c>
      <c r="E15" s="49"/>
      <c r="F15" s="49">
        <v>200</v>
      </c>
      <c r="G15" s="27">
        <f>SUM(G14+Table14543[[#This Row],[Income]]-Table14543[[#This Row],[Debits]])</f>
        <v>670</v>
      </c>
      <c r="H15" t="s">
        <v>190</v>
      </c>
      <c r="I15" s="35">
        <f>SUM(I2:I13)</f>
        <v>2700</v>
      </c>
    </row>
    <row r="16" spans="1:15" x14ac:dyDescent="0.25">
      <c r="A16" s="24">
        <f>MONTH(Table14543[[#This Row],[Date]])</f>
        <v>3</v>
      </c>
      <c r="B16" s="40">
        <v>44995</v>
      </c>
      <c r="C16" s="41" t="s">
        <v>62</v>
      </c>
      <c r="D16" s="41" t="s">
        <v>21</v>
      </c>
      <c r="E16" s="50"/>
      <c r="F16" s="50">
        <v>200</v>
      </c>
      <c r="G16" s="27">
        <f>SUM(G15+Table14543[[#This Row],[Income]]-Table14543[[#This Row],[Debits]])</f>
        <v>470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MONTH(Table14543[[#This Row],[Date]])</f>
        <v>3</v>
      </c>
      <c r="B17" s="25">
        <v>44995</v>
      </c>
      <c r="C17" s="30" t="s">
        <v>116</v>
      </c>
      <c r="D17" s="28" t="s">
        <v>11</v>
      </c>
      <c r="E17" s="27"/>
      <c r="F17" s="27">
        <v>600</v>
      </c>
      <c r="G17" s="27">
        <f>SUM(G16+Table14543[[#This Row],[Income]]-Table14543[[#This Row],[Debits]])</f>
        <v>-130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MONTH(Table14543[[#This Row],[Date]])</f>
        <v>3</v>
      </c>
      <c r="B18" s="25">
        <v>44995</v>
      </c>
      <c r="C18" s="26" t="s">
        <v>117</v>
      </c>
      <c r="D18" s="26" t="s">
        <v>18</v>
      </c>
      <c r="E18" s="27"/>
      <c r="F18" s="27">
        <v>300</v>
      </c>
      <c r="G18" s="27">
        <f>SUM(G17+Table14543[[#This Row],[Income]]-Table14543[[#This Row],[Debits]])</f>
        <v>-430</v>
      </c>
      <c r="I18" s="38">
        <f t="shared" si="0"/>
        <v>0</v>
      </c>
    </row>
    <row r="19" spans="1:13" x14ac:dyDescent="0.25">
      <c r="A19" s="26">
        <f>MONTH(Table14543[[#This Row],[Date]])</f>
        <v>3</v>
      </c>
      <c r="B19" s="66">
        <v>44997</v>
      </c>
      <c r="C19" s="67" t="s">
        <v>118</v>
      </c>
      <c r="D19" s="67" t="s">
        <v>84</v>
      </c>
      <c r="E19" s="27">
        <v>20</v>
      </c>
      <c r="F19" s="27"/>
      <c r="G19" s="27">
        <f>SUM(G18+Table14543[[#This Row],[Income]]-Table14543[[#This Row],[Debits]])</f>
        <v>-410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MONTH(Table14543[[#This Row],[Date]])</f>
        <v>3</v>
      </c>
      <c r="B20" s="25">
        <v>44997</v>
      </c>
      <c r="C20" s="24" t="s">
        <v>119</v>
      </c>
      <c r="D20" s="24" t="s">
        <v>18</v>
      </c>
      <c r="E20" s="27"/>
      <c r="F20" s="27">
        <v>107</v>
      </c>
      <c r="G20" s="27">
        <f>SUM(G19+Table14543[[#This Row],[Income]]-Table14543[[#This Row],[Debits]])</f>
        <v>-517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MONTH(Table14543[[#This Row],[Date]])</f>
        <v>3</v>
      </c>
      <c r="B21" s="25">
        <v>44998</v>
      </c>
      <c r="C21" s="26" t="s">
        <v>120</v>
      </c>
      <c r="D21" s="26" t="s">
        <v>4</v>
      </c>
      <c r="E21" s="27">
        <v>220</v>
      </c>
      <c r="F21" s="27"/>
      <c r="G21" s="27">
        <f>SUM(G20+Table14543[[#This Row],[Income]]-Table14543[[#This Row],[Debits]])</f>
        <v>-297</v>
      </c>
      <c r="I21" s="35">
        <f t="shared" si="0"/>
        <v>0</v>
      </c>
    </row>
    <row r="22" spans="1:13" x14ac:dyDescent="0.25">
      <c r="A22" s="26">
        <f>MONTH(Table14543[[#This Row],[Date]])</f>
        <v>3</v>
      </c>
      <c r="B22" s="25">
        <v>44998</v>
      </c>
      <c r="C22" s="31" t="s">
        <v>83</v>
      </c>
      <c r="D22" s="26" t="s">
        <v>18</v>
      </c>
      <c r="E22" s="27"/>
      <c r="F22" s="27">
        <v>62</v>
      </c>
      <c r="G22" s="27">
        <f>SUM(G21+Table14543[[#This Row],[Income]]-Table14543[[#This Row],[Debits]])</f>
        <v>-359</v>
      </c>
      <c r="I22" s="38">
        <f t="shared" si="0"/>
        <v>0</v>
      </c>
    </row>
    <row r="23" spans="1:13" x14ac:dyDescent="0.25">
      <c r="A23" s="26">
        <f>MONTH(Table14543[[#This Row],[Date]])</f>
        <v>3</v>
      </c>
      <c r="B23" s="25">
        <v>44998</v>
      </c>
      <c r="C23" s="28" t="s">
        <v>71</v>
      </c>
      <c r="D23" s="28" t="s">
        <v>11</v>
      </c>
      <c r="E23" s="27"/>
      <c r="F23" s="27">
        <v>45</v>
      </c>
      <c r="G23" s="27">
        <f>SUM(G22+Table14543[[#This Row],[Income]]-Table14543[[#This Row],[Debits]])</f>
        <v>-404</v>
      </c>
      <c r="I23" s="35">
        <f t="shared" si="0"/>
        <v>0</v>
      </c>
    </row>
    <row r="24" spans="1:13" x14ac:dyDescent="0.25">
      <c r="A24" s="26">
        <f>MONTH(Table14543[[#This Row],[Date]])</f>
        <v>3</v>
      </c>
      <c r="B24" s="66">
        <v>44998</v>
      </c>
      <c r="C24" s="67" t="s">
        <v>121</v>
      </c>
      <c r="D24" s="67" t="s">
        <v>84</v>
      </c>
      <c r="E24" s="50">
        <v>1100</v>
      </c>
      <c r="F24" s="27"/>
      <c r="G24" s="27">
        <f>SUM(G23+Table14543[[#This Row],[Income]]-Table14543[[#This Row],[Debits]])</f>
        <v>696</v>
      </c>
      <c r="I24" s="38">
        <f t="shared" si="0"/>
        <v>0</v>
      </c>
    </row>
    <row r="25" spans="1:13" x14ac:dyDescent="0.25">
      <c r="A25" s="26">
        <f>MONTH(Table14543[[#This Row],[Date]])</f>
        <v>3</v>
      </c>
      <c r="B25" s="25">
        <v>44998</v>
      </c>
      <c r="C25" s="26" t="s">
        <v>122</v>
      </c>
      <c r="D25" s="26"/>
      <c r="E25" s="27"/>
      <c r="F25" s="27">
        <v>1100</v>
      </c>
      <c r="G25" s="27">
        <f>SUM(G24+Table14543[[#This Row],[Income]]-Table14543[[#This Row],[Debits]])</f>
        <v>-404</v>
      </c>
      <c r="I25" s="35">
        <f t="shared" si="0"/>
        <v>0</v>
      </c>
    </row>
    <row r="26" spans="1:13" x14ac:dyDescent="0.25">
      <c r="A26" s="26">
        <f>MONTH(Table14543[[#This Row],[Date]])</f>
        <v>3</v>
      </c>
      <c r="B26" s="66">
        <v>44995</v>
      </c>
      <c r="C26" s="67" t="s">
        <v>123</v>
      </c>
      <c r="D26" s="67" t="s">
        <v>84</v>
      </c>
      <c r="E26" s="27">
        <v>2000</v>
      </c>
      <c r="F26" s="27"/>
      <c r="G26" s="27">
        <f>SUM(G25+Table14543[[#This Row],[Income]]-Table14543[[#This Row],[Debits]])</f>
        <v>1596</v>
      </c>
      <c r="I26" s="38">
        <f t="shared" si="0"/>
        <v>0</v>
      </c>
    </row>
    <row r="27" spans="1:13" x14ac:dyDescent="0.25">
      <c r="A27" s="26">
        <f>MONTH(Table14543[[#This Row],[Date]])</f>
        <v>3</v>
      </c>
      <c r="B27" s="25">
        <v>44995</v>
      </c>
      <c r="C27" s="26" t="s">
        <v>124</v>
      </c>
      <c r="D27" s="26" t="s">
        <v>11</v>
      </c>
      <c r="E27" s="27"/>
      <c r="F27" s="27">
        <v>2000</v>
      </c>
      <c r="G27" s="27">
        <f>SUM(G26+Table14543[[#This Row],[Income]]-Table14543[[#This Row],[Debits]])</f>
        <v>-404</v>
      </c>
      <c r="I27" s="35">
        <f t="shared" si="0"/>
        <v>0</v>
      </c>
    </row>
    <row r="28" spans="1:13" x14ac:dyDescent="0.25">
      <c r="A28" s="26">
        <f>MONTH(Table14543[[#This Row],[Date]])</f>
        <v>3</v>
      </c>
      <c r="B28" s="25">
        <v>45002</v>
      </c>
      <c r="C28" s="26" t="s">
        <v>47</v>
      </c>
      <c r="D28" s="26" t="s">
        <v>4</v>
      </c>
      <c r="E28" s="27">
        <v>1000</v>
      </c>
      <c r="F28" s="27"/>
      <c r="G28" s="27">
        <f>SUM(G27+Table14543[[#This Row],[Income]]-Table14543[[#This Row],[Debits]])</f>
        <v>596</v>
      </c>
      <c r="I28" s="38">
        <f t="shared" si="0"/>
        <v>0</v>
      </c>
    </row>
    <row r="29" spans="1:13" x14ac:dyDescent="0.25">
      <c r="A29" s="26">
        <f>MONTH(Table14543[[#This Row],[Date]])</f>
        <v>3</v>
      </c>
      <c r="B29" s="25">
        <v>45003</v>
      </c>
      <c r="C29" s="28" t="s">
        <v>125</v>
      </c>
      <c r="D29" s="28" t="s">
        <v>18</v>
      </c>
      <c r="E29" s="27"/>
      <c r="F29" s="27">
        <v>200</v>
      </c>
      <c r="G29" s="27">
        <f>SUM(G28+Table14543[[#This Row],[Income]]-Table14543[[#This Row],[Debits]])</f>
        <v>396</v>
      </c>
      <c r="I29" s="35">
        <f t="shared" si="0"/>
        <v>0</v>
      </c>
    </row>
    <row r="30" spans="1:13" x14ac:dyDescent="0.25">
      <c r="A30" s="26">
        <f>MONTH(Table14543[[#This Row],[Date]])</f>
        <v>3</v>
      </c>
      <c r="B30" s="25">
        <v>45003</v>
      </c>
      <c r="C30" s="26" t="s">
        <v>126</v>
      </c>
      <c r="D30" s="26" t="s">
        <v>11</v>
      </c>
      <c r="E30" s="27"/>
      <c r="F30" s="27">
        <v>400</v>
      </c>
      <c r="G30" s="27">
        <f>SUM(G29+Table14543[[#This Row],[Income]]-Table14543[[#This Row],[Debits]])</f>
        <v>-4</v>
      </c>
      <c r="I30" s="38">
        <f t="shared" si="0"/>
        <v>0</v>
      </c>
    </row>
    <row r="31" spans="1:13" x14ac:dyDescent="0.25">
      <c r="A31" s="26">
        <f>MONTH(Table14543[[#This Row],[Date]])</f>
        <v>3</v>
      </c>
      <c r="B31" s="66">
        <v>45003</v>
      </c>
      <c r="C31" s="67" t="s">
        <v>128</v>
      </c>
      <c r="D31" s="67" t="s">
        <v>84</v>
      </c>
      <c r="E31" s="27">
        <v>70</v>
      </c>
      <c r="F31" s="27"/>
      <c r="G31" s="27">
        <f>SUM(G30+Table14543[[#This Row],[Income]]-Table14543[[#This Row],[Debits]])</f>
        <v>66</v>
      </c>
      <c r="I31" s="35">
        <f t="shared" si="0"/>
        <v>0</v>
      </c>
    </row>
    <row r="32" spans="1:13" x14ac:dyDescent="0.25">
      <c r="A32" s="26">
        <f>MONTH(Table14543[[#This Row],[Date]])</f>
        <v>3</v>
      </c>
      <c r="B32" s="25">
        <v>45003</v>
      </c>
      <c r="C32" s="24" t="s">
        <v>127</v>
      </c>
      <c r="D32" s="24" t="s">
        <v>9</v>
      </c>
      <c r="E32" s="27"/>
      <c r="F32" s="27">
        <v>70</v>
      </c>
      <c r="G32" s="27">
        <f>SUM(G31+Table14543[[#This Row],[Income]]-Table14543[[#This Row],[Debits]])</f>
        <v>-4</v>
      </c>
      <c r="I32" s="38">
        <f t="shared" si="0"/>
        <v>0</v>
      </c>
    </row>
    <row r="33" spans="1:9" x14ac:dyDescent="0.25">
      <c r="A33" s="26">
        <f>MONTH(Table14543[[#This Row],[Date]])</f>
        <v>3</v>
      </c>
      <c r="B33" s="40">
        <v>45005</v>
      </c>
      <c r="C33" s="41" t="s">
        <v>129</v>
      </c>
      <c r="D33" s="41" t="s">
        <v>21</v>
      </c>
      <c r="E33" s="27"/>
      <c r="F33" s="27">
        <v>200</v>
      </c>
      <c r="G33" s="27">
        <f>SUM(G32+Table14543[[#This Row],[Income]]-Table14543[[#This Row],[Debits]])</f>
        <v>-204</v>
      </c>
      <c r="I33" s="35">
        <f t="shared" si="0"/>
        <v>0</v>
      </c>
    </row>
    <row r="34" spans="1:9" x14ac:dyDescent="0.25">
      <c r="A34" s="26">
        <f>MONTH(Table14543[[#This Row],[Date]])</f>
        <v>3</v>
      </c>
      <c r="B34" s="25">
        <v>45009</v>
      </c>
      <c r="C34" s="26" t="s">
        <v>47</v>
      </c>
      <c r="D34" s="26" t="s">
        <v>4</v>
      </c>
      <c r="E34" s="27">
        <v>1000</v>
      </c>
      <c r="F34" s="27"/>
      <c r="G34" s="27">
        <f>SUM(G33+Table14543[[#This Row],[Income]]-Table14543[[#This Row],[Debits]])</f>
        <v>796</v>
      </c>
      <c r="I34" s="38">
        <f t="shared" si="0"/>
        <v>0</v>
      </c>
    </row>
    <row r="35" spans="1:9" x14ac:dyDescent="0.25">
      <c r="A35" s="26">
        <f>MONTH(Table14543[[#This Row],[Date]])</f>
        <v>3</v>
      </c>
      <c r="B35" s="25">
        <v>45009</v>
      </c>
      <c r="C35" s="28" t="s">
        <v>130</v>
      </c>
      <c r="D35" s="28" t="s">
        <v>11</v>
      </c>
      <c r="E35" s="27"/>
      <c r="F35" s="27">
        <v>50</v>
      </c>
      <c r="G35" s="27">
        <f>SUM(G34+Table14543[[#This Row],[Income]]-Table14543[[#This Row],[Debits]])</f>
        <v>746</v>
      </c>
      <c r="I35" s="35">
        <f t="shared" si="0"/>
        <v>0</v>
      </c>
    </row>
    <row r="36" spans="1:9" x14ac:dyDescent="0.25">
      <c r="A36" s="26">
        <f>MONTH(Table14543[[#This Row],[Date]])</f>
        <v>3</v>
      </c>
      <c r="B36" s="25">
        <v>45010</v>
      </c>
      <c r="C36" s="32" t="s">
        <v>131</v>
      </c>
      <c r="D36" s="26" t="s">
        <v>11</v>
      </c>
      <c r="E36" s="27"/>
      <c r="F36" s="27">
        <v>50</v>
      </c>
      <c r="G36" s="27">
        <f>SUM(G35+Table14543[[#This Row],[Income]]-Table14543[[#This Row],[Debits]])</f>
        <v>696</v>
      </c>
      <c r="I36" s="38">
        <f t="shared" si="0"/>
        <v>0</v>
      </c>
    </row>
    <row r="37" spans="1:9" x14ac:dyDescent="0.25">
      <c r="A37" s="26">
        <f>MONTH(Table14543[[#This Row],[Date]])</f>
        <v>3</v>
      </c>
      <c r="B37" s="25">
        <v>45010</v>
      </c>
      <c r="C37" s="26" t="s">
        <v>132</v>
      </c>
      <c r="D37" s="26" t="s">
        <v>18</v>
      </c>
      <c r="E37" s="27"/>
      <c r="F37" s="27">
        <v>200</v>
      </c>
      <c r="G37" s="27">
        <f>SUM(G36+Table14543[[#This Row],[Income]]-Table14543[[#This Row],[Debits]])</f>
        <v>496</v>
      </c>
      <c r="I37" s="35">
        <f t="shared" si="0"/>
        <v>0</v>
      </c>
    </row>
    <row r="38" spans="1:9" x14ac:dyDescent="0.25">
      <c r="A38" s="26">
        <f>MONTH(Table14543[[#This Row],[Date]])</f>
        <v>3</v>
      </c>
      <c r="B38" s="25">
        <v>45010</v>
      </c>
      <c r="C38" s="26" t="s">
        <v>35</v>
      </c>
      <c r="D38" s="26" t="s">
        <v>21</v>
      </c>
      <c r="E38" s="27"/>
      <c r="F38" s="27">
        <v>200</v>
      </c>
      <c r="G38" s="27">
        <f>SUM(G37+Table14543[[#This Row],[Income]]-Table14543[[#This Row],[Debits]])</f>
        <v>296</v>
      </c>
      <c r="I38" s="38">
        <f t="shared" si="0"/>
        <v>0</v>
      </c>
    </row>
    <row r="39" spans="1:9" x14ac:dyDescent="0.25">
      <c r="A39" s="26">
        <f>MONTH(Table14543[[#This Row],[Date]])</f>
        <v>3</v>
      </c>
      <c r="B39" s="25">
        <v>45010</v>
      </c>
      <c r="C39" s="28" t="s">
        <v>133</v>
      </c>
      <c r="D39" s="28" t="s">
        <v>11</v>
      </c>
      <c r="E39" s="27"/>
      <c r="F39" s="27">
        <v>200</v>
      </c>
      <c r="G39" s="27">
        <f>SUM(G38+Table14543[[#This Row],[Income]]-Table14543[[#This Row],[Debits]])</f>
        <v>96</v>
      </c>
      <c r="I39" s="35">
        <f t="shared" si="0"/>
        <v>0</v>
      </c>
    </row>
    <row r="40" spans="1:9" x14ac:dyDescent="0.25">
      <c r="A40" s="26">
        <f>MONTH(Table14543[[#This Row],[Date]])</f>
        <v>3</v>
      </c>
      <c r="B40" s="43">
        <v>45010</v>
      </c>
      <c r="C40" s="44" t="s">
        <v>134</v>
      </c>
      <c r="D40" s="44" t="s">
        <v>9</v>
      </c>
      <c r="E40" s="27"/>
      <c r="F40" s="27">
        <v>300</v>
      </c>
      <c r="G40" s="27">
        <f>SUM(G39+Table14543[[#This Row],[Income]]-Table14543[[#This Row],[Debits]])</f>
        <v>-204</v>
      </c>
      <c r="I40" s="38">
        <f t="shared" si="0"/>
        <v>0</v>
      </c>
    </row>
    <row r="41" spans="1:9" x14ac:dyDescent="0.25">
      <c r="A41" s="26">
        <f>MONTH(Table14543[[#This Row],[Date]])</f>
        <v>3</v>
      </c>
      <c r="B41" s="25">
        <v>45013</v>
      </c>
      <c r="C41" s="26" t="s">
        <v>120</v>
      </c>
      <c r="D41" s="26" t="s">
        <v>4</v>
      </c>
      <c r="E41" s="27">
        <v>200</v>
      </c>
      <c r="F41" s="27">
        <v>110</v>
      </c>
      <c r="G41" s="27">
        <f>SUM(G40+Table14543[[#This Row],[Income]]-Table14543[[#This Row],[Debits]])</f>
        <v>-114</v>
      </c>
      <c r="I41" s="35">
        <f t="shared" si="0"/>
        <v>0</v>
      </c>
    </row>
    <row r="42" spans="1:9" x14ac:dyDescent="0.25">
      <c r="A42" s="26">
        <f>MONTH(Table14543[[#This Row],[Date]])</f>
        <v>1</v>
      </c>
      <c r="B42" s="25"/>
      <c r="C42" s="24"/>
      <c r="D42" s="24"/>
      <c r="E42" s="27"/>
      <c r="F42" s="27"/>
      <c r="G42" s="27">
        <f>SUM(G41+Table14543[[#This Row],[Income]]-Table14543[[#This Row],[Debits]])</f>
        <v>-114</v>
      </c>
      <c r="I42" s="38">
        <f t="shared" si="0"/>
        <v>0</v>
      </c>
    </row>
    <row r="43" spans="1:9" x14ac:dyDescent="0.25">
      <c r="A43" s="26">
        <f>MONTH(Table14543[[#This Row],[Date]])</f>
        <v>1</v>
      </c>
      <c r="B43" s="25"/>
      <c r="C43" s="26"/>
      <c r="D43" s="26"/>
      <c r="E43" s="27"/>
      <c r="F43" s="27"/>
      <c r="G43" s="27">
        <f>SUM(G42+Table14543[[#This Row],[Income]]-Table14543[[#This Row],[Debits]])</f>
        <v>-114</v>
      </c>
      <c r="I43" s="35">
        <f t="shared" si="0"/>
        <v>0</v>
      </c>
    </row>
    <row r="44" spans="1:9" x14ac:dyDescent="0.25">
      <c r="A44" s="26">
        <f>MONTH(Table14543[[#This Row],[Date]])</f>
        <v>1</v>
      </c>
      <c r="B44" s="25"/>
      <c r="C44" s="26"/>
      <c r="D44" s="26"/>
      <c r="E44" s="27"/>
      <c r="F44" s="27"/>
      <c r="G44" s="27">
        <f>SUM(G43+Table14543[[#This Row],[Income]]-Table14543[[#This Row],[Debits]])</f>
        <v>-114</v>
      </c>
      <c r="I44" s="38">
        <f t="shared" si="0"/>
        <v>0</v>
      </c>
    </row>
    <row r="45" spans="1:9" x14ac:dyDescent="0.25">
      <c r="A45" s="26">
        <f>MONTH(Table14543[[#This Row],[Date]])</f>
        <v>1</v>
      </c>
      <c r="B45" s="25"/>
      <c r="C45" s="26"/>
      <c r="D45" s="26"/>
      <c r="E45" s="27"/>
      <c r="F45" s="27"/>
      <c r="G45" s="27">
        <f>SUM(G44+Table14543[[#This Row],[Income]]-Table14543[[#This Row],[Debits]])</f>
        <v>-114</v>
      </c>
      <c r="I45" s="35">
        <f t="shared" si="0"/>
        <v>0</v>
      </c>
    </row>
    <row r="46" spans="1:9" x14ac:dyDescent="0.25">
      <c r="A46" s="26">
        <f>MONTH(Table14543[[#This Row],[Date]])</f>
        <v>1</v>
      </c>
      <c r="B46" s="25"/>
      <c r="C46" s="26"/>
      <c r="D46" s="26"/>
      <c r="E46" s="27"/>
      <c r="F46" s="27"/>
      <c r="G46" s="27">
        <f>SUM(G45+Table14543[[#This Row],[Income]]-Table14543[[#This Row],[Debits]])</f>
        <v>-114</v>
      </c>
      <c r="I46" s="38">
        <f t="shared" si="0"/>
        <v>0</v>
      </c>
    </row>
    <row r="47" spans="1:9" x14ac:dyDescent="0.25">
      <c r="A47" s="26">
        <f>MONTH(Table14543[[#This Row],[Date]])</f>
        <v>1</v>
      </c>
      <c r="B47" s="25"/>
      <c r="C47" s="26"/>
      <c r="D47" s="26"/>
      <c r="E47" s="27"/>
      <c r="F47" s="27"/>
      <c r="G47" s="27">
        <f>SUM(G46+Table14543[[#This Row],[Income]]-Table14543[[#This Row],[Debits]])</f>
        <v>-114</v>
      </c>
      <c r="I47" s="35">
        <f t="shared" si="0"/>
        <v>0</v>
      </c>
    </row>
    <row r="48" spans="1:9" x14ac:dyDescent="0.25">
      <c r="A48" s="26">
        <f>MONTH(Table14543[[#This Row],[Date]])</f>
        <v>1</v>
      </c>
      <c r="B48" s="25"/>
      <c r="C48" s="26"/>
      <c r="D48" s="26"/>
      <c r="E48" s="27"/>
      <c r="F48" s="27"/>
      <c r="G48" s="27">
        <f>SUM(G47+Table14543[[#This Row],[Income]]-Table14543[[#This Row],[Debits]])</f>
        <v>-114</v>
      </c>
      <c r="I48" s="38">
        <f t="shared" si="0"/>
        <v>0</v>
      </c>
    </row>
    <row r="49" spans="1:9" ht="15.75" thickBot="1" x14ac:dyDescent="0.3">
      <c r="A49" s="26">
        <f>MONTH(Table14543[[#This Row],[Date]])</f>
        <v>1</v>
      </c>
      <c r="B49" s="25"/>
      <c r="C49" s="26"/>
      <c r="D49" s="26"/>
      <c r="E49" s="27"/>
      <c r="F49" s="27"/>
      <c r="G49" s="27">
        <f>SUM(G48+Table14543[[#This Row],[Income]]-Table14543[[#This Row],[Debits]])</f>
        <v>-114</v>
      </c>
      <c r="I49" s="39">
        <f t="shared" si="0"/>
        <v>0</v>
      </c>
    </row>
  </sheetData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{ACBCAB42-06B9-463D-8F6E-DD29C90697DC}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{3E304503-E5C6-41F8-B37F-88C5746D4030}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{AA598F26-CCC6-4516-8BB4-D5B6BE39B646}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{CF222407-6085-467E-9D0C-CB658DD96879}</x14:id>
        </ext>
      </extLst>
    </cfRule>
  </conditionalFormatting>
  <conditionalFormatting sqref="L9">
    <cfRule type="dataBar" priority="2">
      <dataBar>
        <cfvo type="num" val="0"/>
        <cfvo type="num" val="2400"/>
        <color rgb="FF63C384"/>
      </dataBar>
      <extLst>
        <ext xmlns:x14="http://schemas.microsoft.com/office/spreadsheetml/2009/9/main" uri="{B025F937-C7B1-47D3-B67F-A62EFF666E3E}">
          <x14:id>{7ABFF29B-DB62-4A7B-8E9D-E9080A08ED53}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{470D735D-CFCF-44C0-B672-2CDA37596206}</x14:id>
        </ext>
      </extLst>
    </cfRule>
  </conditionalFormatting>
  <dataValidations count="1">
    <dataValidation type="list" allowBlank="1" showInputMessage="1" showErrorMessage="1" sqref="D1:D1048576" xr:uid="{16B80CFE-504D-4038-B548-1C05E8E7E8C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BCAB42-06B9-463D-8F6E-DD29C90697D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E304503-E5C6-41F8-B37F-88C5746D403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A598F26-CCC6-4516-8BB4-D5B6BE39B6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F222407-6085-467E-9D0C-CB658DD9687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7ABFF29B-DB62-4A7B-8E9D-E9080A08ED53}">
            <x14:dataBar minLength="0" maxLength="100" gradient="0">
              <x14:cfvo type="num">
                <xm:f>0</xm:f>
              </x14:cfvo>
              <x14:cfvo type="num">
                <xm:f>2400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70D735D-CFCF-44C0-B672-2CDA37596206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3FB1-5869-40C4-A608-0E553B3C5B5B}">
  <sheetPr codeName="Sheet4">
    <tabColor rgb="FFFF000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MONTH(Table14546[[#This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MONTH(Table14546[[#This Row],[Date]])</f>
        <v>1</v>
      </c>
      <c r="B3" s="25"/>
      <c r="C3" s="28"/>
      <c r="D3" s="28"/>
      <c r="E3" s="27"/>
      <c r="F3" s="27"/>
      <c r="G3" s="27">
        <f>SUM(G2+Table14546[[#This Row],[Income]]-Table14546[[#This Row],[Debits]])</f>
        <v>0</v>
      </c>
      <c r="H3" t="s">
        <v>87</v>
      </c>
      <c r="I3" s="35">
        <f>SUMIFS(Table14546[[#All],[Debits]],Table14546[[#All],[Month]],K4, Table14546[[#All],[Category]],K9)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MONTH(Table14546[[#This Row],[Date]])</f>
        <v>1</v>
      </c>
      <c r="B4" s="25"/>
      <c r="C4" s="26"/>
      <c r="D4" s="26"/>
      <c r="E4" s="27"/>
      <c r="F4" s="29"/>
      <c r="G4" s="27">
        <f>SUM(G3+Table14546[[#This Row],[Income]]-Table14546[[#This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MONTH(Table14546[[#This Row],[Date]])</f>
        <v>1</v>
      </c>
      <c r="B5" s="25"/>
      <c r="C5" s="28"/>
      <c r="D5" s="28"/>
      <c r="E5" s="27"/>
      <c r="F5" s="27"/>
      <c r="G5" s="27">
        <f>SUM(G4+Table14546[[#This Row],[Income]]-Table14546[[#This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SUMIFS(Table14546[[#All],[Income]],Table14546[[#All],[Month]],K4,Table14546[[#All],[Category]],K5)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MONTH(Table14546[[#This Row],[Date]])</f>
        <v>1</v>
      </c>
      <c r="B6" s="25"/>
      <c r="C6" s="26"/>
      <c r="D6" s="26"/>
      <c r="E6" s="27"/>
      <c r="F6" s="27"/>
      <c r="G6" s="27">
        <f>SUM(G5+Table14546[[#This Row],[Income]]-Table14546[[#This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SUMIFS(Table14546[[#All],[Debits]],Table14546[[#All],[Month]],K4, Table14546[[#All],[Category]],K6)</f>
        <v>0</v>
      </c>
      <c r="M6">
        <v>800</v>
      </c>
      <c r="O6" s="5"/>
    </row>
    <row r="7" spans="1:15" x14ac:dyDescent="0.25">
      <c r="A7" s="28">
        <f>MONTH(Table14546[[#This Row],[Date]])</f>
        <v>1</v>
      </c>
      <c r="B7" s="25"/>
      <c r="C7" s="26"/>
      <c r="D7" s="26"/>
      <c r="E7" s="27"/>
      <c r="F7" s="27"/>
      <c r="G7" s="27">
        <f>SUM(G6+Table14546[[#This Row],[Income]]-Table14546[[#This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SUMIFS(Table14546[[#All],[Debits]],Table14546[[#All],[Month]],K4, Table14546[[#All],[Category]],K7)</f>
        <v>0</v>
      </c>
      <c r="M7">
        <v>800</v>
      </c>
      <c r="O7" s="5"/>
    </row>
    <row r="8" spans="1:15" x14ac:dyDescent="0.25">
      <c r="A8" s="24">
        <f>MONTH(Table14546[[#This Row],[Date]])</f>
        <v>1</v>
      </c>
      <c r="B8" s="25"/>
      <c r="C8" s="26"/>
      <c r="D8" s="26"/>
      <c r="E8" s="27"/>
      <c r="F8" s="27"/>
      <c r="G8" s="27">
        <f>SUM(G7+Table14546[[#This Row],[Income]]-Table14546[[#This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SUMIFS(Table14546[[#All],[Debits]],Table14546[[#All],[Month]],K4, Table14546[[#All],[Category]],K8)</f>
        <v>0</v>
      </c>
      <c r="M8">
        <v>800</v>
      </c>
      <c r="O8" s="5"/>
    </row>
    <row r="9" spans="1:15" x14ac:dyDescent="0.25">
      <c r="A9" s="28">
        <f>MONTH(Table14546[[#This Row],[Date]])</f>
        <v>1</v>
      </c>
      <c r="B9" s="25"/>
      <c r="C9" s="28"/>
      <c r="D9" s="28"/>
      <c r="E9" s="27"/>
      <c r="F9" s="27"/>
      <c r="G9" s="27">
        <f>SUM(G8+Table14546[[#This Row],[Income]]-Table14546[[#This Row],[Debits]])</f>
        <v>0</v>
      </c>
      <c r="H9" t="s">
        <v>95</v>
      </c>
      <c r="I9" s="35"/>
      <c r="J9" s="5"/>
      <c r="K9" t="s">
        <v>21</v>
      </c>
      <c r="L9">
        <f>SUMIFS(Table14546[[#All],[Debits]],Table14546[[#All],[Month]],K4, Table14546[[#All],[Category]],K9)</f>
        <v>0</v>
      </c>
      <c r="M9">
        <v>800</v>
      </c>
      <c r="O9" s="5"/>
    </row>
    <row r="10" spans="1:15" x14ac:dyDescent="0.25">
      <c r="A10" s="24">
        <f>MONTH(Table14546[[#This Row],[Date]])</f>
        <v>1</v>
      </c>
      <c r="B10" s="25"/>
      <c r="C10" s="26"/>
      <c r="D10" s="26"/>
      <c r="E10" s="27"/>
      <c r="F10" s="27"/>
      <c r="G10" s="27">
        <f>SUM(G9+Table14546[[#This Row],[Income]]-Table14546[[#This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SUMIFS(Table14546[[#All],[Income]],Table14546[[#All],[Month]],K4,Table14546[[#All],[Category]],K10)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MONTH(Table14546[[#This Row],[Date]])</f>
        <v>1</v>
      </c>
      <c r="B11" s="25"/>
      <c r="C11" s="26"/>
      <c r="D11" s="26"/>
      <c r="E11" s="27"/>
      <c r="F11" s="27"/>
      <c r="G11" s="27">
        <f>SUM(G10+Table14546[[#This Row],[Income]]-Table14546[[#This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MONTH(Table14546[[#This Row],[Date]])</f>
        <v>1</v>
      </c>
      <c r="B12" s="25"/>
      <c r="C12" s="24"/>
      <c r="D12" s="24"/>
      <c r="E12" s="27"/>
      <c r="F12" s="27"/>
      <c r="G12" s="27">
        <f>SUM(G11+Table14546[[#This Row],[Income]]-Table14546[[#This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MONTH(Table14546[[#This Row],[Date]])</f>
        <v>1</v>
      </c>
      <c r="B13" s="25"/>
      <c r="C13" s="26"/>
      <c r="D13" s="26"/>
      <c r="E13" s="27"/>
      <c r="F13" s="27"/>
      <c r="G13" s="27">
        <f>SUM(G12+Table14546[[#This Row],[Income]]-Table14546[[#This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SUM(Table14546[Savings Balance])</f>
        <v>0</v>
      </c>
    </row>
    <row r="14" spans="1:15" x14ac:dyDescent="0.25">
      <c r="A14" s="24">
        <f>MONTH(Table14546[[#This Row],[Date]])</f>
        <v>1</v>
      </c>
      <c r="B14" s="25"/>
      <c r="C14" s="24"/>
      <c r="D14" s="24"/>
      <c r="E14" s="27"/>
      <c r="F14" s="27"/>
      <c r="G14" s="27">
        <f>SUM(G13+Table14546[[#This Row],[Income]]-Table14546[[#This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MONTH(Table14546[[#This Row],[Date]])</f>
        <v>1</v>
      </c>
      <c r="B15" s="25"/>
      <c r="C15" s="26"/>
      <c r="D15" s="26"/>
      <c r="E15" s="27"/>
      <c r="F15" s="27"/>
      <c r="G15" s="27">
        <f>SUM(G14+Table14546[[#This Row],[Income]]-Table14546[[#This Row],[Debits]])</f>
        <v>0</v>
      </c>
      <c r="I15" s="35">
        <f t="shared" si="0"/>
        <v>0</v>
      </c>
    </row>
    <row r="16" spans="1:15" x14ac:dyDescent="0.25">
      <c r="A16" s="24">
        <f>MONTH(Table14546[[#This Row],[Date]])</f>
        <v>1</v>
      </c>
      <c r="B16" s="25"/>
      <c r="C16" s="26"/>
      <c r="D16" s="26"/>
      <c r="E16" s="27"/>
      <c r="F16" s="27"/>
      <c r="G16" s="27">
        <f>SUM(G15+Table14546[[#This Row],[Income]]-Table14546[[#This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MONTH(Table14546[[#This Row],[Date]])</f>
        <v>1</v>
      </c>
      <c r="B17" s="25"/>
      <c r="C17" s="30"/>
      <c r="D17" s="28"/>
      <c r="E17" s="27"/>
      <c r="F17" s="27"/>
      <c r="G17" s="27">
        <f>SUM(G16+Table14546[[#This Row],[Income]]-Table14546[[#This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MONTH(Table14546[[#This Row],[Date]])</f>
        <v>1</v>
      </c>
      <c r="B18" s="25"/>
      <c r="C18" s="26"/>
      <c r="D18" s="26"/>
      <c r="E18" s="27"/>
      <c r="F18" s="27"/>
      <c r="G18" s="27">
        <f>SUM(G17+Table14546[[#This Row],[Income]]-Table14546[[#This Row],[Debits]])</f>
        <v>0</v>
      </c>
      <c r="I18" s="38">
        <f t="shared" si="0"/>
        <v>0</v>
      </c>
    </row>
    <row r="19" spans="1:13" x14ac:dyDescent="0.25">
      <c r="A19" s="26">
        <f>MONTH(Table14546[[#This Row],[Date]])</f>
        <v>1</v>
      </c>
      <c r="B19" s="25"/>
      <c r="C19" s="28"/>
      <c r="D19" s="28"/>
      <c r="E19" s="27"/>
      <c r="F19" s="27"/>
      <c r="G19" s="27">
        <f>SUM(G18+Table14546[[#This Row],[Income]]-Table14546[[#This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MONTH(Table14546[[#This Row],[Date]])</f>
        <v>1</v>
      </c>
      <c r="B20" s="25"/>
      <c r="C20" s="24"/>
      <c r="D20" s="24"/>
      <c r="E20" s="27"/>
      <c r="F20" s="27"/>
      <c r="G20" s="27">
        <f>SUM(G19+Table14546[[#This Row],[Income]]-Table14546[[#This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MONTH(Table14546[[#This Row],[Date]])</f>
        <v>1</v>
      </c>
      <c r="B21" s="25"/>
      <c r="C21" s="26"/>
      <c r="D21" s="26"/>
      <c r="E21" s="27"/>
      <c r="F21" s="27"/>
      <c r="G21" s="27">
        <f>SUM(G20+Table14546[[#This Row],[Income]]-Table14546[[#This Row],[Debits]])</f>
        <v>0</v>
      </c>
      <c r="I21" s="35">
        <f t="shared" si="0"/>
        <v>0</v>
      </c>
    </row>
    <row r="22" spans="1:13" x14ac:dyDescent="0.25">
      <c r="A22" s="26">
        <f>MONTH(Table14546[[#This Row],[Date]])</f>
        <v>1</v>
      </c>
      <c r="B22" s="25"/>
      <c r="C22" s="31"/>
      <c r="D22" s="26"/>
      <c r="E22" s="27"/>
      <c r="F22" s="27"/>
      <c r="G22" s="27">
        <f>SUM(G21+Table14546[[#This Row],[Income]]-Table14546[[#This Row],[Debits]])</f>
        <v>0</v>
      </c>
      <c r="I22" s="38">
        <f t="shared" si="0"/>
        <v>0</v>
      </c>
    </row>
    <row r="23" spans="1:13" x14ac:dyDescent="0.25">
      <c r="A23" s="26">
        <f>MONTH(Table14546[[#This Row],[Date]])</f>
        <v>1</v>
      </c>
      <c r="B23" s="25"/>
      <c r="C23" s="28"/>
      <c r="D23" s="28"/>
      <c r="E23" s="27"/>
      <c r="F23" s="27"/>
      <c r="G23" s="27">
        <f>SUM(G22+Table14546[[#This Row],[Income]]-Table14546[[#This Row],[Debits]])</f>
        <v>0</v>
      </c>
      <c r="I23" s="35">
        <f t="shared" si="0"/>
        <v>0</v>
      </c>
    </row>
    <row r="24" spans="1:13" x14ac:dyDescent="0.25">
      <c r="A24" s="26">
        <f>MONTH(Table14546[[#This Row],[Date]])</f>
        <v>1</v>
      </c>
      <c r="B24" s="25"/>
      <c r="C24" s="26"/>
      <c r="D24" s="26"/>
      <c r="E24" s="27"/>
      <c r="F24" s="27"/>
      <c r="G24" s="27">
        <f>SUM(G23+Table14546[[#This Row],[Income]]-Table14546[[#This Row],[Debits]])</f>
        <v>0</v>
      </c>
      <c r="I24" s="38">
        <f t="shared" si="0"/>
        <v>0</v>
      </c>
    </row>
    <row r="25" spans="1:13" x14ac:dyDescent="0.25">
      <c r="A25" s="26">
        <f>MONTH(Table14546[[#This Row],[Date]])</f>
        <v>1</v>
      </c>
      <c r="B25" s="25"/>
      <c r="C25" s="26"/>
      <c r="D25" s="26"/>
      <c r="E25" s="27"/>
      <c r="F25" s="27"/>
      <c r="G25" s="27">
        <f>SUM(G24+Table14546[[#This Row],[Income]]-Table14546[[#This Row],[Debits]])</f>
        <v>0</v>
      </c>
      <c r="I25" s="35">
        <f t="shared" si="0"/>
        <v>0</v>
      </c>
    </row>
    <row r="26" spans="1:13" x14ac:dyDescent="0.25">
      <c r="A26" s="26">
        <f>MONTH(Table14546[[#This Row],[Date]])</f>
        <v>1</v>
      </c>
      <c r="B26" s="25"/>
      <c r="C26" s="26"/>
      <c r="D26" s="26"/>
      <c r="E26" s="27"/>
      <c r="F26" s="27"/>
      <c r="G26" s="27">
        <f>SUM(G25+Table14546[[#This Row],[Income]]-Table14546[[#This Row],[Debits]])</f>
        <v>0</v>
      </c>
      <c r="I26" s="38">
        <f t="shared" si="0"/>
        <v>0</v>
      </c>
    </row>
    <row r="27" spans="1:13" x14ac:dyDescent="0.25">
      <c r="A27" s="26">
        <f>MONTH(Table14546[[#This Row],[Date]])</f>
        <v>1</v>
      </c>
      <c r="B27" s="25"/>
      <c r="C27" s="26"/>
      <c r="D27" s="26"/>
      <c r="E27" s="27"/>
      <c r="F27" s="27"/>
      <c r="G27" s="27">
        <f>SUM(G26+Table14546[[#This Row],[Income]]-Table14546[[#This Row],[Debits]])</f>
        <v>0</v>
      </c>
      <c r="I27" s="35">
        <f t="shared" si="0"/>
        <v>0</v>
      </c>
    </row>
    <row r="28" spans="1:13" x14ac:dyDescent="0.25">
      <c r="A28" s="26">
        <f>MONTH(Table14546[[#This Row],[Date]])</f>
        <v>1</v>
      </c>
      <c r="B28" s="25"/>
      <c r="C28" s="26"/>
      <c r="D28" s="26"/>
      <c r="E28" s="27"/>
      <c r="F28" s="27"/>
      <c r="G28" s="27">
        <f>SUM(G27+Table14546[[#This Row],[Income]]-Table14546[[#This Row],[Debits]])</f>
        <v>0</v>
      </c>
      <c r="I28" s="38">
        <f t="shared" si="0"/>
        <v>0</v>
      </c>
    </row>
    <row r="29" spans="1:13" x14ac:dyDescent="0.25">
      <c r="A29" s="26">
        <f>MONTH(Table14546[[#This Row],[Date]])</f>
        <v>1</v>
      </c>
      <c r="B29" s="25"/>
      <c r="C29" s="28"/>
      <c r="D29" s="28"/>
      <c r="E29" s="27"/>
      <c r="F29" s="27"/>
      <c r="G29" s="27">
        <f>SUM(G28+Table14546[[#This Row],[Income]]-Table14546[[#This Row],[Debits]])</f>
        <v>0</v>
      </c>
      <c r="I29" s="35">
        <f t="shared" si="0"/>
        <v>0</v>
      </c>
    </row>
    <row r="30" spans="1:13" x14ac:dyDescent="0.25">
      <c r="A30" s="26">
        <f>MONTH(Table14546[[#This Row],[Date]])</f>
        <v>1</v>
      </c>
      <c r="B30" s="25"/>
      <c r="C30" s="26"/>
      <c r="D30" s="26"/>
      <c r="E30" s="27"/>
      <c r="F30" s="27"/>
      <c r="G30" s="27">
        <f>SUM(G29+Table14546[[#This Row],[Income]]-Table14546[[#This Row],[Debits]])</f>
        <v>0</v>
      </c>
      <c r="I30" s="38">
        <f t="shared" si="0"/>
        <v>0</v>
      </c>
    </row>
    <row r="31" spans="1:13" x14ac:dyDescent="0.25">
      <c r="A31" s="26">
        <f>MONTH(Table14546[[#This Row],[Date]])</f>
        <v>1</v>
      </c>
      <c r="B31" s="25"/>
      <c r="C31" s="26"/>
      <c r="D31" s="26"/>
      <c r="E31" s="27"/>
      <c r="F31" s="27"/>
      <c r="G31" s="27">
        <f>SUM(G30+Table14546[[#This Row],[Income]]-Table14546[[#This Row],[Debits]])</f>
        <v>0</v>
      </c>
      <c r="I31" s="35">
        <f t="shared" si="0"/>
        <v>0</v>
      </c>
    </row>
    <row r="32" spans="1:13" x14ac:dyDescent="0.25">
      <c r="A32" s="26">
        <f>MONTH(Table14546[[#This Row],[Date]])</f>
        <v>1</v>
      </c>
      <c r="B32" s="25"/>
      <c r="C32" s="24"/>
      <c r="D32" s="24"/>
      <c r="E32" s="27"/>
      <c r="F32" s="27"/>
      <c r="G32" s="27">
        <f>SUM(G31+Table14546[[#This Row],[Income]]-Table14546[[#This Row],[Debits]])</f>
        <v>0</v>
      </c>
      <c r="I32" s="38">
        <f t="shared" si="0"/>
        <v>0</v>
      </c>
    </row>
    <row r="33" spans="1:9" x14ac:dyDescent="0.25">
      <c r="A33" s="26">
        <f>MONTH(Table14546[[#This Row],[Date]])</f>
        <v>1</v>
      </c>
      <c r="B33" s="25"/>
      <c r="C33" s="26"/>
      <c r="D33" s="26"/>
      <c r="E33" s="27"/>
      <c r="F33" s="27"/>
      <c r="G33" s="27">
        <f>SUM(G32+Table14546[[#This Row],[Income]]-Table14546[[#This Row],[Debits]])</f>
        <v>0</v>
      </c>
      <c r="I33" s="35">
        <f t="shared" si="0"/>
        <v>0</v>
      </c>
    </row>
    <row r="34" spans="1:9" x14ac:dyDescent="0.25">
      <c r="A34" s="26">
        <f>MONTH(Table14546[[#This Row],[Date]])</f>
        <v>1</v>
      </c>
      <c r="B34" s="25"/>
      <c r="C34" s="26"/>
      <c r="D34" s="26"/>
      <c r="E34" s="27"/>
      <c r="F34" s="27"/>
      <c r="G34" s="27">
        <f>SUM(G33+Table14546[[#This Row],[Income]]-Table14546[[#This Row],[Debits]])</f>
        <v>0</v>
      </c>
      <c r="I34" s="38">
        <f t="shared" si="0"/>
        <v>0</v>
      </c>
    </row>
    <row r="35" spans="1:9" x14ac:dyDescent="0.25">
      <c r="A35" s="26">
        <f>MONTH(Table14546[[#This Row],[Date]])</f>
        <v>1</v>
      </c>
      <c r="B35" s="25"/>
      <c r="C35" s="28"/>
      <c r="D35" s="28"/>
      <c r="E35" s="27"/>
      <c r="F35" s="27"/>
      <c r="G35" s="27">
        <f>SUM(G34+Table14546[[#This Row],[Income]]-Table14546[[#This Row],[Debits]])</f>
        <v>0</v>
      </c>
      <c r="I35" s="35">
        <f t="shared" si="0"/>
        <v>0</v>
      </c>
    </row>
    <row r="36" spans="1:9" x14ac:dyDescent="0.25">
      <c r="A36" s="26">
        <f>MONTH(Table14546[[#This Row],[Date]])</f>
        <v>1</v>
      </c>
      <c r="B36" s="25"/>
      <c r="C36" s="32"/>
      <c r="D36" s="26"/>
      <c r="E36" s="27"/>
      <c r="F36" s="27"/>
      <c r="G36" s="27">
        <f>SUM(G35+Table14546[[#This Row],[Income]]-Table14546[[#This Row],[Debits]])</f>
        <v>0</v>
      </c>
      <c r="I36" s="38">
        <f t="shared" si="0"/>
        <v>0</v>
      </c>
    </row>
    <row r="37" spans="1:9" x14ac:dyDescent="0.25">
      <c r="A37" s="26">
        <f>MONTH(Table14546[[#This Row],[Date]])</f>
        <v>1</v>
      </c>
      <c r="B37" s="25"/>
      <c r="C37" s="26"/>
      <c r="D37" s="26"/>
      <c r="E37" s="27"/>
      <c r="F37" s="27"/>
      <c r="G37" s="27">
        <f>SUM(G36+Table14546[[#This Row],[Income]]-Table14546[[#This Row],[Debits]])</f>
        <v>0</v>
      </c>
      <c r="I37" s="35">
        <f t="shared" si="0"/>
        <v>0</v>
      </c>
    </row>
    <row r="38" spans="1:9" x14ac:dyDescent="0.25">
      <c r="A38" s="26">
        <f>MONTH(Table14546[[#This Row],[Date]])</f>
        <v>1</v>
      </c>
      <c r="B38" s="25"/>
      <c r="C38" s="26"/>
      <c r="D38" s="26"/>
      <c r="E38" s="27"/>
      <c r="F38" s="27"/>
      <c r="G38" s="27">
        <f>SUM(G37+Table14546[[#This Row],[Income]]-Table14546[[#This Row],[Debits]])</f>
        <v>0</v>
      </c>
      <c r="I38" s="38">
        <f t="shared" si="0"/>
        <v>0</v>
      </c>
    </row>
    <row r="39" spans="1:9" x14ac:dyDescent="0.25">
      <c r="A39" s="26">
        <f>MONTH(Table14546[[#This Row],[Date]])</f>
        <v>1</v>
      </c>
      <c r="B39" s="25"/>
      <c r="C39" s="28"/>
      <c r="D39" s="28"/>
      <c r="E39" s="27"/>
      <c r="F39" s="27"/>
      <c r="G39" s="27">
        <f>SUM(G38+Table14546[[#This Row],[Income]]-Table14546[[#This Row],[Debits]])</f>
        <v>0</v>
      </c>
      <c r="I39" s="35">
        <f t="shared" si="0"/>
        <v>0</v>
      </c>
    </row>
    <row r="40" spans="1:9" x14ac:dyDescent="0.25">
      <c r="A40" s="26">
        <f>MONTH(Table14546[[#This Row],[Date]])</f>
        <v>1</v>
      </c>
      <c r="B40" s="25"/>
      <c r="C40" s="24"/>
      <c r="D40" s="24"/>
      <c r="E40" s="27"/>
      <c r="F40" s="27"/>
      <c r="G40" s="27">
        <f>SUM(G39+Table14546[[#This Row],[Income]]-Table14546[[#This Row],[Debits]])</f>
        <v>0</v>
      </c>
      <c r="I40" s="38">
        <f t="shared" si="0"/>
        <v>0</v>
      </c>
    </row>
    <row r="41" spans="1:9" x14ac:dyDescent="0.25">
      <c r="A41" s="26">
        <f>MONTH(Table14546[[#This Row],[Date]])</f>
        <v>1</v>
      </c>
      <c r="B41" s="25"/>
      <c r="C41" s="26"/>
      <c r="D41" s="26"/>
      <c r="E41" s="27"/>
      <c r="F41" s="27"/>
      <c r="G41" s="27">
        <f>SUM(G40+Table14546[[#This Row],[Income]]-Table14546[[#This Row],[Debits]])</f>
        <v>0</v>
      </c>
      <c r="I41" s="35">
        <f t="shared" si="0"/>
        <v>0</v>
      </c>
    </row>
    <row r="42" spans="1:9" x14ac:dyDescent="0.25">
      <c r="A42" s="26">
        <f>MONTH(Table14546[[#This Row],[Date]])</f>
        <v>1</v>
      </c>
      <c r="B42" s="25"/>
      <c r="C42" s="24"/>
      <c r="D42" s="24"/>
      <c r="E42" s="27"/>
      <c r="F42" s="27"/>
      <c r="G42" s="27">
        <f>SUM(G41+Table14546[[#This Row],[Income]]-Table14546[[#This Row],[Debits]])</f>
        <v>0</v>
      </c>
      <c r="I42" s="38">
        <f t="shared" si="0"/>
        <v>0</v>
      </c>
    </row>
    <row r="43" spans="1:9" x14ac:dyDescent="0.25">
      <c r="A43" s="26">
        <f>MONTH(Table14546[[#This Row],[Date]])</f>
        <v>1</v>
      </c>
      <c r="B43" s="25"/>
      <c r="C43" s="26"/>
      <c r="D43" s="26"/>
      <c r="E43" s="27"/>
      <c r="F43" s="27"/>
      <c r="G43" s="27">
        <f>SUM(G42+Table14546[[#This Row],[Income]]-Table14546[[#This Row],[Debits]])</f>
        <v>0</v>
      </c>
      <c r="I43" s="35">
        <f t="shared" si="0"/>
        <v>0</v>
      </c>
    </row>
    <row r="44" spans="1:9" x14ac:dyDescent="0.25">
      <c r="A44" s="26">
        <f>MONTH(Table14546[[#This Row],[Date]])</f>
        <v>1</v>
      </c>
      <c r="B44" s="25"/>
      <c r="C44" s="26"/>
      <c r="D44" s="26"/>
      <c r="E44" s="27"/>
      <c r="F44" s="27"/>
      <c r="G44" s="27">
        <f>SUM(G43+Table14546[[#This Row],[Income]]-Table14546[[#This Row],[Debits]])</f>
        <v>0</v>
      </c>
      <c r="I44" s="38">
        <f t="shared" si="0"/>
        <v>0</v>
      </c>
    </row>
    <row r="45" spans="1:9" x14ac:dyDescent="0.25">
      <c r="A45" s="26">
        <f>MONTH(Table14546[[#This Row],[Date]])</f>
        <v>1</v>
      </c>
      <c r="B45" s="25"/>
      <c r="C45" s="26"/>
      <c r="D45" s="26"/>
      <c r="E45" s="27"/>
      <c r="F45" s="27"/>
      <c r="G45" s="27">
        <f>SUM(G44+Table14546[[#This Row],[Income]]-Table14546[[#This Row],[Debits]])</f>
        <v>0</v>
      </c>
      <c r="I45" s="35">
        <f t="shared" si="0"/>
        <v>0</v>
      </c>
    </row>
    <row r="46" spans="1:9" x14ac:dyDescent="0.25">
      <c r="A46" s="26">
        <f>MONTH(Table14546[[#This Row],[Date]])</f>
        <v>1</v>
      </c>
      <c r="B46" s="25"/>
      <c r="C46" s="26"/>
      <c r="D46" s="26"/>
      <c r="E46" s="27"/>
      <c r="F46" s="27"/>
      <c r="G46" s="27">
        <f>SUM(G45+Table14546[[#This Row],[Income]]-Table14546[[#This Row],[Debits]])</f>
        <v>0</v>
      </c>
      <c r="I46" s="38">
        <f t="shared" si="0"/>
        <v>0</v>
      </c>
    </row>
    <row r="47" spans="1:9" x14ac:dyDescent="0.25">
      <c r="A47" s="26">
        <f>MONTH(Table14546[[#This Row],[Date]])</f>
        <v>1</v>
      </c>
      <c r="B47" s="25"/>
      <c r="C47" s="26"/>
      <c r="D47" s="26"/>
      <c r="E47" s="27"/>
      <c r="F47" s="27"/>
      <c r="G47" s="27">
        <f>SUM(G46+Table14546[[#This Row],[Income]]-Table14546[[#This Row],[Debits]])</f>
        <v>0</v>
      </c>
      <c r="I47" s="35">
        <f t="shared" si="0"/>
        <v>0</v>
      </c>
    </row>
    <row r="48" spans="1:9" x14ac:dyDescent="0.25">
      <c r="A48" s="26">
        <f>MONTH(Table14546[[#This Row],[Date]])</f>
        <v>1</v>
      </c>
      <c r="B48" s="25"/>
      <c r="C48" s="26"/>
      <c r="D48" s="26"/>
      <c r="E48" s="27"/>
      <c r="F48" s="27"/>
      <c r="G48" s="27">
        <f>SUM(G47+Table14546[[#This Row],[Income]]-Table14546[[#This Row],[Debits]])</f>
        <v>0</v>
      </c>
      <c r="I48" s="38">
        <f t="shared" si="0"/>
        <v>0</v>
      </c>
    </row>
    <row r="49" spans="1:9" ht="15.75" thickBot="1" x14ac:dyDescent="0.3">
      <c r="A49" s="26">
        <f>MONTH(Table14546[[#This Row],[Date]])</f>
        <v>1</v>
      </c>
      <c r="B49" s="25"/>
      <c r="C49" s="26"/>
      <c r="D49" s="26"/>
      <c r="E49" s="27"/>
      <c r="F49" s="27"/>
      <c r="G49" s="27">
        <f>SUM(G48+Table14546[[#This Row],[Income]]-Table14546[[#This Row],[Debits]])</f>
        <v>0</v>
      </c>
      <c r="I49" s="39">
        <f t="shared" si="0"/>
        <v>0</v>
      </c>
    </row>
  </sheetData>
  <sheetProtection sheet="1" objects="1" scenarios="1"/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{3394A175-36E2-4F28-8542-BA2D19278449}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{C2CF8E75-9967-41AC-9770-2A62AA302B46}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{93E47FA5-6F44-475D-BDAD-65B4948556C0}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{ED0D6622-2574-4081-8605-D83AD5B43F67}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{B7922E05-21BB-419A-8A60-0A87D748A0B8}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{B8375297-46A6-4706-BD89-37E0B0F64A25}</x14:id>
        </ext>
      </extLst>
    </cfRule>
  </conditionalFormatting>
  <dataValidations count="1">
    <dataValidation type="list" allowBlank="1" showInputMessage="1" showErrorMessage="1" sqref="D1:D1048576" xr:uid="{B874DFAA-9F3E-47AB-B54C-8DB0D08D2FD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94A175-36E2-4F28-8542-BA2D1927844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2CF8E75-9967-41AC-9770-2A62AA302B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93E47FA5-6F44-475D-BDAD-65B4948556C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ED0D6622-2574-4081-8605-D83AD5B43F6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7922E05-21BB-419A-8A60-0A87D748A0B8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B8375297-46A6-4706-BD89-37E0B0F64A25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MONTH(Table1454[[#This Row],[Date]])</f>
        <v>1</v>
      </c>
      <c r="B3" s="25"/>
      <c r="C3" s="28"/>
      <c r="D3" s="28"/>
      <c r="E3" s="27"/>
      <c r="F3" s="27"/>
      <c r="G3" s="27">
        <f>SUM(G2+Table1454[[#This Row],[Income]]-Table1454[[#This Row],[Debits]])</f>
        <v>0</v>
      </c>
      <c r="H3" t="s">
        <v>87</v>
      </c>
      <c r="I3" s="35">
        <f>SUMIFS(Table1454[[#All],[Debits]],Table1454[[#All],[Month]],K4, Table1454[[#All],[Category]],K9)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MONTH(Table1454[[#This Row],[Date]])</f>
        <v>1</v>
      </c>
      <c r="B4" s="25"/>
      <c r="C4" s="26"/>
      <c r="D4" s="26"/>
      <c r="E4" s="27"/>
      <c r="F4" s="29"/>
      <c r="G4" s="27">
        <f>SUM(G3+Table1454[[#This Row],[Income]]-Table1454[[#This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MONTH(Table1454[[#This Row],[Date]])</f>
        <v>1</v>
      </c>
      <c r="B5" s="25"/>
      <c r="C5" s="28"/>
      <c r="D5" s="28"/>
      <c r="E5" s="27"/>
      <c r="F5" s="27"/>
      <c r="G5" s="27">
        <f>SUM(G4+Table1454[[#This Row],[Income]]-Table1454[[#This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SUMIFS(Table1454[[#All],[Income]],Table1454[[#All],[Month]],K4,Table1454[[#All],[Category]],K5)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MONTH(Table1454[[#This Row],[Date]])</f>
        <v>1</v>
      </c>
      <c r="B6" s="25"/>
      <c r="C6" s="26"/>
      <c r="D6" s="26"/>
      <c r="E6" s="27"/>
      <c r="F6" s="27"/>
      <c r="G6" s="27">
        <f>SUM(G5+Table1454[[#This Row],[Income]]-Table1454[[#This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SUMIFS(Table1454[[#All],[Debits]],Table1454[[#All],[Month]],K4, Table1454[[#All],[Category]],K6)</f>
        <v>0</v>
      </c>
      <c r="M6">
        <v>800</v>
      </c>
      <c r="O6" s="5"/>
    </row>
    <row r="7" spans="1:15" x14ac:dyDescent="0.25">
      <c r="A7" s="28">
        <f>MONTH(Table1454[[#This Row],[Date]])</f>
        <v>1</v>
      </c>
      <c r="B7" s="25"/>
      <c r="C7" s="26"/>
      <c r="D7" s="26"/>
      <c r="E7" s="27"/>
      <c r="F7" s="27"/>
      <c r="G7" s="27">
        <f>SUM(G6+Table1454[[#This Row],[Income]]-Table1454[[#This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SUMIFS(Table1454[[#All],[Debits]],Table1454[[#All],[Month]],K4, Table1454[[#All],[Category]],K7)</f>
        <v>0</v>
      </c>
      <c r="M7">
        <v>800</v>
      </c>
      <c r="O7" s="5"/>
    </row>
    <row r="8" spans="1:15" x14ac:dyDescent="0.25">
      <c r="A8" s="24">
        <f>MONTH(Table1454[[#This Row],[Date]])</f>
        <v>1</v>
      </c>
      <c r="B8" s="25"/>
      <c r="C8" s="26"/>
      <c r="D8" s="26"/>
      <c r="E8" s="27"/>
      <c r="F8" s="27"/>
      <c r="G8" s="27">
        <f>SUM(G7+Table1454[[#This Row],[Income]]-Table1454[[#This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SUMIFS(Table1454[[#All],[Debits]],Table1454[[#All],[Month]],K4, Table1454[[#All],[Category]],K8)</f>
        <v>0</v>
      </c>
      <c r="M8">
        <v>800</v>
      </c>
      <c r="O8" s="5"/>
    </row>
    <row r="9" spans="1:15" x14ac:dyDescent="0.25">
      <c r="A9" s="28">
        <f>MONTH(Table1454[[#This Row],[Date]])</f>
        <v>1</v>
      </c>
      <c r="B9" s="25"/>
      <c r="C9" s="28"/>
      <c r="D9" s="28"/>
      <c r="E9" s="27"/>
      <c r="F9" s="27"/>
      <c r="G9" s="27">
        <f>SUM(G8+Table1454[[#This Row],[Income]]-Table1454[[#This Row],[Debits]])</f>
        <v>0</v>
      </c>
      <c r="H9" t="s">
        <v>95</v>
      </c>
      <c r="I9" s="35"/>
      <c r="J9" s="5"/>
      <c r="K9" t="s">
        <v>21</v>
      </c>
      <c r="L9">
        <f>SUMIFS(Table1454[[#All],[Debits]],Table1454[[#All],[Month]],K4, Table1454[[#All],[Category]],K9)</f>
        <v>0</v>
      </c>
      <c r="M9">
        <v>800</v>
      </c>
      <c r="O9" s="5"/>
    </row>
    <row r="10" spans="1:15" x14ac:dyDescent="0.25">
      <c r="A10" s="24">
        <f>MONTH(Table1454[[#This Row],[Date]])</f>
        <v>1</v>
      </c>
      <c r="B10" s="25"/>
      <c r="C10" s="26"/>
      <c r="D10" s="26"/>
      <c r="E10" s="27"/>
      <c r="F10" s="27"/>
      <c r="G10" s="27">
        <f>SUM(G9+Table1454[[#This Row],[Income]]-Table1454[[#This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SUMIFS(Table1454[[#All],[Income]],Table1454[[#All],[Month]],K4,Table1454[[#All],[Category]],K10)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MONTH(Table1454[[#This Row],[Date]])</f>
        <v>1</v>
      </c>
      <c r="B11" s="25"/>
      <c r="C11" s="26"/>
      <c r="D11" s="26"/>
      <c r="E11" s="27"/>
      <c r="F11" s="27"/>
      <c r="G11" s="27">
        <f>SUM(G10+Table1454[[#This Row],[Income]]-Table1454[[#This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MONTH(Table1454[[#This Row],[Date]])</f>
        <v>1</v>
      </c>
      <c r="B12" s="25"/>
      <c r="C12" s="24"/>
      <c r="D12" s="24"/>
      <c r="E12" s="27"/>
      <c r="F12" s="27"/>
      <c r="G12" s="27">
        <f>SUM(G11+Table1454[[#This Row],[Income]]-Table1454[[#This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MONTH(Table1454[[#This Row],[Date]])</f>
        <v>1</v>
      </c>
      <c r="B13" s="25"/>
      <c r="C13" s="26"/>
      <c r="D13" s="26"/>
      <c r="E13" s="27"/>
      <c r="F13" s="27"/>
      <c r="G13" s="27">
        <f>SUM(G12+Table1454[[#This Row],[Income]]-Table1454[[#This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SUM(Table1454[Savings Balance])</f>
        <v>0</v>
      </c>
    </row>
    <row r="14" spans="1:15" x14ac:dyDescent="0.25">
      <c r="A14" s="24">
        <f>MONTH(Table1454[[#This Row],[Date]])</f>
        <v>1</v>
      </c>
      <c r="B14" s="25"/>
      <c r="C14" s="24"/>
      <c r="D14" s="24"/>
      <c r="E14" s="27"/>
      <c r="F14" s="27"/>
      <c r="G14" s="27">
        <f>SUM(G13+Table1454[[#This Row],[Income]]-Table1454[[#This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MONTH(Table1454[[#This Row],[Date]])</f>
        <v>1</v>
      </c>
      <c r="B15" s="25"/>
      <c r="C15" s="26"/>
      <c r="D15" s="26"/>
      <c r="E15" s="27"/>
      <c r="F15" s="27"/>
      <c r="G15" s="27">
        <f>SUM(G14+Table1454[[#This Row],[Income]]-Table1454[[#This Row],[Debits]])</f>
        <v>0</v>
      </c>
      <c r="H15" t="s">
        <v>190</v>
      </c>
      <c r="I15" s="35">
        <f>SUM(I2:I13)</f>
        <v>0</v>
      </c>
    </row>
    <row r="16" spans="1:15" x14ac:dyDescent="0.25">
      <c r="A16" s="24">
        <f>MONTH(Table1454[[#This Row],[Date]])</f>
        <v>1</v>
      </c>
      <c r="B16" s="25"/>
      <c r="C16" s="26"/>
      <c r="D16" s="26"/>
      <c r="E16" s="27"/>
      <c r="F16" s="27"/>
      <c r="G16" s="27">
        <f>SUM(G15+Table1454[[#This Row],[Income]]-Table1454[[#This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MONTH(Table1454[[#This Row],[Date]])</f>
        <v>1</v>
      </c>
      <c r="B17" s="25"/>
      <c r="C17" s="30"/>
      <c r="D17" s="28"/>
      <c r="E17" s="27"/>
      <c r="F17" s="27"/>
      <c r="G17" s="27">
        <f>SUM(G16+Table1454[[#This Row],[Income]]-Table1454[[#This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MONTH(Table1454[[#This Row],[Date]])</f>
        <v>1</v>
      </c>
      <c r="B18" s="25"/>
      <c r="C18" s="26"/>
      <c r="D18" s="26"/>
      <c r="E18" s="27"/>
      <c r="F18" s="27"/>
      <c r="G18" s="27">
        <f>SUM(G17+Table1454[[#This Row],[Income]]-Table1454[[#This Row],[Debits]])</f>
        <v>0</v>
      </c>
      <c r="I18" s="38">
        <f t="shared" si="0"/>
        <v>0</v>
      </c>
    </row>
    <row r="19" spans="1:13" x14ac:dyDescent="0.25">
      <c r="A19" s="26">
        <f>MONTH(Table1454[[#This Row],[Date]])</f>
        <v>1</v>
      </c>
      <c r="B19" s="25"/>
      <c r="C19" s="28"/>
      <c r="D19" s="28"/>
      <c r="E19" s="27"/>
      <c r="F19" s="27"/>
      <c r="G19" s="27">
        <f>SUM(G18+Table1454[[#This Row],[Income]]-Table1454[[#This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MONTH(Table1454[[#This Row],[Date]])</f>
        <v>1</v>
      </c>
      <c r="B20" s="25"/>
      <c r="C20" s="24"/>
      <c r="D20" s="24"/>
      <c r="E20" s="27"/>
      <c r="F20" s="27"/>
      <c r="G20" s="27">
        <f>SUM(G19+Table1454[[#This Row],[Income]]-Table1454[[#This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MONTH(Table1454[[#This Row],[Date]])</f>
        <v>1</v>
      </c>
      <c r="B21" s="25"/>
      <c r="C21" s="26"/>
      <c r="D21" s="26"/>
      <c r="E21" s="27"/>
      <c r="F21" s="27"/>
      <c r="G21" s="27">
        <f>SUM(G20+Table1454[[#This Row],[Income]]-Table1454[[#This Row],[Debits]])</f>
        <v>0</v>
      </c>
      <c r="I21" s="35">
        <f t="shared" si="0"/>
        <v>0</v>
      </c>
    </row>
    <row r="22" spans="1:13" x14ac:dyDescent="0.25">
      <c r="A22" s="26">
        <f>MONTH(Table1454[[#This Row],[Date]])</f>
        <v>1</v>
      </c>
      <c r="B22" s="25"/>
      <c r="C22" s="31"/>
      <c r="D22" s="26"/>
      <c r="E22" s="27"/>
      <c r="F22" s="27"/>
      <c r="G22" s="27">
        <f>SUM(G21+Table1454[[#This Row],[Income]]-Table1454[[#This Row],[Debits]])</f>
        <v>0</v>
      </c>
      <c r="I22" s="38">
        <f t="shared" si="0"/>
        <v>0</v>
      </c>
    </row>
    <row r="23" spans="1:13" x14ac:dyDescent="0.25">
      <c r="A23" s="26">
        <f>MONTH(Table1454[[#This Row],[Date]])</f>
        <v>1</v>
      </c>
      <c r="B23" s="25"/>
      <c r="C23" s="28"/>
      <c r="D23" s="28"/>
      <c r="E23" s="27"/>
      <c r="F23" s="27"/>
      <c r="G23" s="27">
        <f>SUM(G22+Table1454[[#This Row],[Income]]-Table1454[[#This Row],[Debits]])</f>
        <v>0</v>
      </c>
      <c r="I23" s="35">
        <f t="shared" si="0"/>
        <v>0</v>
      </c>
    </row>
    <row r="24" spans="1:13" x14ac:dyDescent="0.25">
      <c r="A24" s="26">
        <f>MONTH(Table1454[[#This Row],[Date]])</f>
        <v>1</v>
      </c>
      <c r="B24" s="25"/>
      <c r="C24" s="26"/>
      <c r="D24" s="26"/>
      <c r="E24" s="27"/>
      <c r="F24" s="27"/>
      <c r="G24" s="27">
        <f>SUM(G23+Table1454[[#This Row],[Income]]-Table1454[[#This Row],[Debits]])</f>
        <v>0</v>
      </c>
      <c r="I24" s="38">
        <f t="shared" si="0"/>
        <v>0</v>
      </c>
    </row>
    <row r="25" spans="1:13" x14ac:dyDescent="0.25">
      <c r="A25" s="26">
        <f>MONTH(Table1454[[#This Row],[Date]])</f>
        <v>1</v>
      </c>
      <c r="B25" s="25"/>
      <c r="C25" s="26"/>
      <c r="D25" s="26"/>
      <c r="E25" s="27"/>
      <c r="F25" s="27"/>
      <c r="G25" s="27">
        <f>SUM(G24+Table1454[[#This Row],[Income]]-Table1454[[#This Row],[Debits]])</f>
        <v>0</v>
      </c>
      <c r="I25" s="35">
        <f t="shared" si="0"/>
        <v>0</v>
      </c>
      <c r="K25" s="71" t="s">
        <v>139</v>
      </c>
      <c r="L25" s="71"/>
    </row>
    <row r="26" spans="1:13" x14ac:dyDescent="0.25">
      <c r="A26" s="26">
        <f>MONTH(Table1454[[#This Row],[Date]])</f>
        <v>1</v>
      </c>
      <c r="B26" s="25"/>
      <c r="C26" s="26"/>
      <c r="D26" s="26"/>
      <c r="E26" s="27"/>
      <c r="F26" s="27"/>
      <c r="G26" s="27">
        <f>SUM(G25+Table1454[[#This Row],[Income]]-Table1454[[#This Row],[Debits]])</f>
        <v>0</v>
      </c>
      <c r="I26" s="38">
        <f t="shared" si="0"/>
        <v>0</v>
      </c>
    </row>
    <row r="27" spans="1:13" x14ac:dyDescent="0.25">
      <c r="A27" s="26">
        <f>MONTH(Table1454[[#This Row],[Date]])</f>
        <v>1</v>
      </c>
      <c r="B27" s="25"/>
      <c r="C27" s="26"/>
      <c r="D27" s="26"/>
      <c r="E27" s="27"/>
      <c r="F27" s="27"/>
      <c r="G27" s="27">
        <f>SUM(G26+Table1454[[#This Row],[Income]]-Table1454[[#This Row],[Debits]])</f>
        <v>0</v>
      </c>
      <c r="I27" s="35">
        <f t="shared" si="0"/>
        <v>0</v>
      </c>
    </row>
    <row r="28" spans="1:13" x14ac:dyDescent="0.25">
      <c r="A28" s="26">
        <f>MONTH(Table1454[[#This Row],[Date]])</f>
        <v>1</v>
      </c>
      <c r="B28" s="25"/>
      <c r="C28" s="26"/>
      <c r="D28" s="26"/>
      <c r="E28" s="27"/>
      <c r="F28" s="27"/>
      <c r="G28" s="27">
        <f>SUM(G27+Table1454[[#This Row],[Income]]-Table1454[[#This Row],[Debits]])</f>
        <v>0</v>
      </c>
      <c r="I28" s="38">
        <f t="shared" si="0"/>
        <v>0</v>
      </c>
    </row>
    <row r="29" spans="1:13" x14ac:dyDescent="0.25">
      <c r="A29" s="26">
        <f>MONTH(Table1454[[#This Row],[Date]])</f>
        <v>1</v>
      </c>
      <c r="B29" s="25"/>
      <c r="C29" s="28"/>
      <c r="D29" s="28"/>
      <c r="E29" s="27"/>
      <c r="F29" s="27"/>
      <c r="G29" s="27">
        <f>SUM(G28+Table1454[[#This Row],[Income]]-Table1454[[#This Row],[Debits]])</f>
        <v>0</v>
      </c>
      <c r="I29" s="35">
        <f t="shared" si="0"/>
        <v>0</v>
      </c>
    </row>
    <row r="30" spans="1:13" x14ac:dyDescent="0.25">
      <c r="A30" s="26">
        <f>MONTH(Table1454[[#This Row],[Date]])</f>
        <v>1</v>
      </c>
      <c r="B30" s="25"/>
      <c r="C30" s="26"/>
      <c r="D30" s="26"/>
      <c r="E30" s="27"/>
      <c r="F30" s="27"/>
      <c r="G30" s="27">
        <f>SUM(G29+Table1454[[#This Row],[Income]]-Table1454[[#This Row],[Debits]])</f>
        <v>0</v>
      </c>
      <c r="I30" s="38">
        <f t="shared" si="0"/>
        <v>0</v>
      </c>
    </row>
    <row r="31" spans="1:13" x14ac:dyDescent="0.25">
      <c r="A31" s="26">
        <f>MONTH(Table1454[[#This Row],[Date]])</f>
        <v>1</v>
      </c>
      <c r="B31" s="25"/>
      <c r="C31" s="26"/>
      <c r="D31" s="26"/>
      <c r="E31" s="27"/>
      <c r="F31" s="27"/>
      <c r="G31" s="27">
        <f>SUM(G30+Table1454[[#This Row],[Income]]-Table1454[[#This Row],[Debits]])</f>
        <v>0</v>
      </c>
      <c r="I31" s="35">
        <f t="shared" si="0"/>
        <v>0</v>
      </c>
    </row>
    <row r="32" spans="1:13" x14ac:dyDescent="0.25">
      <c r="A32" s="26">
        <f>MONTH(Table1454[[#This Row],[Date]])</f>
        <v>1</v>
      </c>
      <c r="B32" s="25"/>
      <c r="C32" s="24"/>
      <c r="D32" s="24"/>
      <c r="E32" s="27"/>
      <c r="F32" s="27"/>
      <c r="G32" s="27">
        <f>SUM(G31+Table1454[[#This Row],[Income]]-Table1454[[#This Row],[Debits]])</f>
        <v>0</v>
      </c>
      <c r="I32" s="38">
        <f t="shared" si="0"/>
        <v>0</v>
      </c>
    </row>
    <row r="33" spans="1:9" x14ac:dyDescent="0.25">
      <c r="A33" s="26">
        <f>MONTH(Table1454[[#This Row],[Date]])</f>
        <v>1</v>
      </c>
      <c r="B33" s="25"/>
      <c r="C33" s="26"/>
      <c r="D33" s="26"/>
      <c r="E33" s="27"/>
      <c r="F33" s="27"/>
      <c r="G33" s="27">
        <f>SUM(G32+Table1454[[#This Row],[Income]]-Table1454[[#This Row],[Debits]])</f>
        <v>0</v>
      </c>
      <c r="I33" s="35">
        <f t="shared" si="0"/>
        <v>0</v>
      </c>
    </row>
    <row r="34" spans="1:9" x14ac:dyDescent="0.25">
      <c r="A34" s="26">
        <f>MONTH(Table1454[[#This Row],[Date]])</f>
        <v>1</v>
      </c>
      <c r="B34" s="25"/>
      <c r="C34" s="26"/>
      <c r="D34" s="26"/>
      <c r="E34" s="27"/>
      <c r="F34" s="27"/>
      <c r="G34" s="27">
        <f>SUM(G33+Table1454[[#This Row],[Income]]-Table1454[[#This Row],[Debits]])</f>
        <v>0</v>
      </c>
      <c r="I34" s="38">
        <f t="shared" si="0"/>
        <v>0</v>
      </c>
    </row>
    <row r="35" spans="1:9" x14ac:dyDescent="0.25">
      <c r="A35" s="26">
        <f>MONTH(Table1454[[#This Row],[Date]])</f>
        <v>1</v>
      </c>
      <c r="B35" s="25"/>
      <c r="C35" s="28"/>
      <c r="D35" s="28"/>
      <c r="E35" s="27"/>
      <c r="F35" s="27"/>
      <c r="G35" s="27">
        <f>SUM(G34+Table1454[[#This Row],[Income]]-Table1454[[#This Row],[Debits]])</f>
        <v>0</v>
      </c>
      <c r="I35" s="35">
        <f t="shared" si="0"/>
        <v>0</v>
      </c>
    </row>
    <row r="36" spans="1:9" x14ac:dyDescent="0.25">
      <c r="A36" s="26">
        <f>MONTH(Table1454[[#This Row],[Date]])</f>
        <v>1</v>
      </c>
      <c r="B36" s="25"/>
      <c r="C36" s="32"/>
      <c r="D36" s="26"/>
      <c r="E36" s="27"/>
      <c r="F36" s="27"/>
      <c r="G36" s="27">
        <f>SUM(G35+Table1454[[#This Row],[Income]]-Table1454[[#This Row],[Debits]])</f>
        <v>0</v>
      </c>
      <c r="I36" s="38">
        <f t="shared" si="0"/>
        <v>0</v>
      </c>
    </row>
    <row r="37" spans="1:9" x14ac:dyDescent="0.25">
      <c r="A37" s="26">
        <f>MONTH(Table1454[[#This Row],[Date]])</f>
        <v>1</v>
      </c>
      <c r="B37" s="25"/>
      <c r="C37" s="26"/>
      <c r="D37" s="26"/>
      <c r="E37" s="27"/>
      <c r="F37" s="27"/>
      <c r="G37" s="27">
        <f>SUM(G36+Table1454[[#This Row],[Income]]-Table1454[[#This Row],[Debits]])</f>
        <v>0</v>
      </c>
      <c r="I37" s="35">
        <f t="shared" si="0"/>
        <v>0</v>
      </c>
    </row>
    <row r="38" spans="1:9" x14ac:dyDescent="0.25">
      <c r="A38" s="26">
        <f>MONTH(Table1454[[#This Row],[Date]])</f>
        <v>1</v>
      </c>
      <c r="B38" s="25"/>
      <c r="C38" s="26"/>
      <c r="D38" s="26"/>
      <c r="E38" s="27"/>
      <c r="F38" s="27"/>
      <c r="G38" s="27">
        <f>SUM(G37+Table1454[[#This Row],[Income]]-Table1454[[#This Row],[Debits]])</f>
        <v>0</v>
      </c>
      <c r="I38" s="38">
        <f t="shared" si="0"/>
        <v>0</v>
      </c>
    </row>
    <row r="39" spans="1:9" x14ac:dyDescent="0.25">
      <c r="A39" s="26">
        <f>MONTH(Table1454[[#This Row],[Date]])</f>
        <v>1</v>
      </c>
      <c r="B39" s="25"/>
      <c r="C39" s="28"/>
      <c r="D39" s="28"/>
      <c r="E39" s="27"/>
      <c r="F39" s="27"/>
      <c r="G39" s="27">
        <f>SUM(G38+Table1454[[#This Row],[Income]]-Table1454[[#This Row],[Debits]])</f>
        <v>0</v>
      </c>
      <c r="I39" s="35">
        <f t="shared" si="0"/>
        <v>0</v>
      </c>
    </row>
    <row r="40" spans="1:9" x14ac:dyDescent="0.25">
      <c r="A40" s="26">
        <f>MONTH(Table1454[[#This Row],[Date]])</f>
        <v>1</v>
      </c>
      <c r="B40" s="25"/>
      <c r="C40" s="24"/>
      <c r="D40" s="24"/>
      <c r="E40" s="27"/>
      <c r="F40" s="27"/>
      <c r="G40" s="27">
        <f>SUM(G39+Table1454[[#This Row],[Income]]-Table1454[[#This Row],[Debits]])</f>
        <v>0</v>
      </c>
      <c r="I40" s="38">
        <f t="shared" si="0"/>
        <v>0</v>
      </c>
    </row>
    <row r="41" spans="1:9" x14ac:dyDescent="0.25">
      <c r="A41" s="26">
        <f>MONTH(Table1454[[#This Row],[Date]])</f>
        <v>1</v>
      </c>
      <c r="B41" s="25"/>
      <c r="C41" s="26"/>
      <c r="D41" s="26"/>
      <c r="E41" s="27"/>
      <c r="F41" s="27"/>
      <c r="G41" s="27">
        <f>SUM(G40+Table1454[[#This Row],[Income]]-Table1454[[#This Row],[Debits]])</f>
        <v>0</v>
      </c>
      <c r="I41" s="35">
        <f t="shared" si="0"/>
        <v>0</v>
      </c>
    </row>
    <row r="42" spans="1:9" x14ac:dyDescent="0.25">
      <c r="A42" s="26">
        <f>MONTH(Table1454[[#This Row],[Date]])</f>
        <v>1</v>
      </c>
      <c r="B42" s="25"/>
      <c r="C42" s="24"/>
      <c r="D42" s="24"/>
      <c r="E42" s="27"/>
      <c r="F42" s="27"/>
      <c r="G42" s="27">
        <f>SUM(G41+Table1454[[#This Row],[Income]]-Table1454[[#This Row],[Debits]])</f>
        <v>0</v>
      </c>
      <c r="I42" s="38">
        <f t="shared" si="0"/>
        <v>0</v>
      </c>
    </row>
    <row r="43" spans="1:9" x14ac:dyDescent="0.25">
      <c r="A43" s="26">
        <f>MONTH(Table1454[[#This Row],[Date]])</f>
        <v>1</v>
      </c>
      <c r="B43" s="25"/>
      <c r="C43" s="26"/>
      <c r="D43" s="26"/>
      <c r="E43" s="27"/>
      <c r="F43" s="27"/>
      <c r="G43" s="27">
        <f>SUM(G42+Table1454[[#This Row],[Income]]-Table1454[[#This Row],[Debits]])</f>
        <v>0</v>
      </c>
      <c r="I43" s="35">
        <f t="shared" si="0"/>
        <v>0</v>
      </c>
    </row>
    <row r="44" spans="1:9" x14ac:dyDescent="0.25">
      <c r="A44" s="26">
        <f>MONTH(Table1454[[#This Row],[Date]])</f>
        <v>1</v>
      </c>
      <c r="B44" s="25"/>
      <c r="C44" s="26"/>
      <c r="D44" s="26"/>
      <c r="E44" s="27"/>
      <c r="F44" s="27"/>
      <c r="G44" s="27">
        <f>SUM(G43+Table1454[[#This Row],[Income]]-Table1454[[#This Row],[Debits]])</f>
        <v>0</v>
      </c>
      <c r="I44" s="38">
        <f t="shared" si="0"/>
        <v>0</v>
      </c>
    </row>
    <row r="45" spans="1:9" x14ac:dyDescent="0.25">
      <c r="A45" s="26">
        <f>MONTH(Table1454[[#This Row],[Date]])</f>
        <v>1</v>
      </c>
      <c r="B45" s="25"/>
      <c r="C45" s="26"/>
      <c r="D45" s="26"/>
      <c r="E45" s="27"/>
      <c r="F45" s="27"/>
      <c r="G45" s="27">
        <f>SUM(G44+Table1454[[#This Row],[Income]]-Table1454[[#This Row],[Debits]])</f>
        <v>0</v>
      </c>
      <c r="I45" s="35">
        <f t="shared" si="0"/>
        <v>0</v>
      </c>
    </row>
    <row r="46" spans="1:9" x14ac:dyDescent="0.25">
      <c r="A46" s="26">
        <f>MONTH(Table1454[[#This Row],[Date]])</f>
        <v>1</v>
      </c>
      <c r="B46" s="25"/>
      <c r="C46" s="26"/>
      <c r="D46" s="26"/>
      <c r="E46" s="27"/>
      <c r="F46" s="27"/>
      <c r="G46" s="27">
        <f>SUM(G45+Table1454[[#This Row],[Income]]-Table1454[[#This Row],[Debits]])</f>
        <v>0</v>
      </c>
      <c r="I46" s="38">
        <f t="shared" si="0"/>
        <v>0</v>
      </c>
    </row>
    <row r="47" spans="1:9" x14ac:dyDescent="0.25">
      <c r="A47" s="26">
        <f>MONTH(Table1454[[#This Row],[Date]])</f>
        <v>1</v>
      </c>
      <c r="B47" s="25"/>
      <c r="C47" s="26"/>
      <c r="D47" s="26"/>
      <c r="E47" s="27"/>
      <c r="F47" s="27"/>
      <c r="G47" s="27">
        <f>SUM(G46+Table1454[[#This Row],[Income]]-Table1454[[#This Row],[Debits]])</f>
        <v>0</v>
      </c>
      <c r="I47" s="35">
        <f t="shared" si="0"/>
        <v>0</v>
      </c>
    </row>
    <row r="48" spans="1:9" x14ac:dyDescent="0.25">
      <c r="A48" s="26">
        <f>MONTH(Table1454[[#This Row],[Date]])</f>
        <v>1</v>
      </c>
      <c r="B48" s="25"/>
      <c r="C48" s="26"/>
      <c r="D48" s="26"/>
      <c r="E48" s="27"/>
      <c r="F48" s="27"/>
      <c r="G48" s="27">
        <f>SUM(G47+Table1454[[#This Row],[Income]]-Table1454[[#This Row],[Debits]])</f>
        <v>0</v>
      </c>
      <c r="I48" s="38">
        <f t="shared" si="0"/>
        <v>0</v>
      </c>
    </row>
    <row r="49" spans="1:9" ht="15.75" thickBot="1" x14ac:dyDescent="0.3">
      <c r="A49" s="26">
        <f>MONTH(Table1454[[#This Row],[Date]])</f>
        <v>1</v>
      </c>
      <c r="B49" s="25"/>
      <c r="C49" s="26"/>
      <c r="D49" s="26"/>
      <c r="E49" s="27"/>
      <c r="F49" s="27"/>
      <c r="G49" s="27">
        <f>SUM(G48+Table1454[[#This Row],[Income]]-Table1454[[#This Row],[Debits]])</f>
        <v>0</v>
      </c>
      <c r="I49" s="39">
        <f t="shared" si="0"/>
        <v>0</v>
      </c>
    </row>
  </sheetData>
  <mergeCells count="1">
    <mergeCell ref="K25:L25"/>
  </mergeCells>
  <conditionalFormatting sqref="L5">
    <cfRule type="dataBar" priority="7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{2FC341C9-2106-4868-AADA-C46D8E4FFA83}</x14:id>
        </ext>
      </extLst>
    </cfRule>
  </conditionalFormatting>
  <conditionalFormatting sqref="L6">
    <cfRule type="dataBar" priority="6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{C456988F-F1C3-44D9-AADC-92B941E2D542}</x14:id>
        </ext>
      </extLst>
    </cfRule>
  </conditionalFormatting>
  <conditionalFormatting sqref="L7">
    <cfRule type="dataBar" priority="5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{28AE51B3-A97C-4681-926B-17A832D58121}</x14:id>
        </ext>
      </extLst>
    </cfRule>
  </conditionalFormatting>
  <conditionalFormatting sqref="L8">
    <cfRule type="dataBar" priority="4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{2FFD3477-624C-481F-BEAE-E611060F8EE3}</x14:id>
        </ext>
      </extLst>
    </cfRule>
  </conditionalFormatting>
  <conditionalFormatting sqref="L9">
    <cfRule type="dataBar" priority="3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{5CB474DA-3D41-448A-8744-633CAF9EC0E7}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{9710715F-3C70-47FE-95B7-732AFF82C159}</x14:id>
        </ext>
      </extLst>
    </cfRule>
  </conditionalFormatting>
  <dataValidations count="1">
    <dataValidation type="list" allowBlank="1" showInputMessage="1" showErrorMessage="1" sqref="D1:D1048576" xr:uid="{00000000-0002-0000-0300-00000000000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C341C9-2106-4868-AADA-C46D8E4FFA83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456988F-F1C3-44D9-AADC-92B941E2D54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28AE51B3-A97C-4681-926B-17A832D5812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FFD3477-624C-481F-BEAE-E611060F8EE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5CB474DA-3D41-448A-8744-633CAF9EC0E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9710715F-3C70-47FE-95B7-732AFF82C15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September</vt:lpstr>
      <vt:lpstr>July</vt:lpstr>
      <vt:lpstr>Sheet1</vt:lpstr>
      <vt:lpstr>June</vt:lpstr>
      <vt:lpstr>May</vt:lpstr>
      <vt:lpstr>January</vt:lpstr>
      <vt:lpstr>February</vt:lpstr>
      <vt:lpstr>March</vt:lpstr>
      <vt:lpstr>April</vt:lpstr>
      <vt:lpstr>New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Aldwin Gabriel Pirante</cp:lastModifiedBy>
  <dcterms:created xsi:type="dcterms:W3CDTF">2023-01-18T02:19:22Z</dcterms:created>
  <dcterms:modified xsi:type="dcterms:W3CDTF">2023-09-02T06:36:14Z</dcterms:modified>
</cp:coreProperties>
</file>