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ROPERTY 2021\Property Training 2023\JPV\website\Resources web JPV\"/>
    </mc:Choice>
  </mc:AlternateContent>
  <xr:revisionPtr revIDLastSave="0" documentId="13_ncr:1_{AA76DDEF-3E49-4E88-8001-964774D60F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al Analysis" sheetId="1" r:id="rId1"/>
    <sheet name="Instructions" sheetId="2" r:id="rId2"/>
  </sheets>
  <calcPr calcId="191029"/>
</workbook>
</file>

<file path=xl/calcChain.xml><?xml version="1.0" encoding="utf-8"?>
<calcChain xmlns="http://schemas.openxmlformats.org/spreadsheetml/2006/main">
  <c r="G45" i="1" l="1"/>
  <c r="G43" i="1"/>
  <c r="B34" i="1"/>
  <c r="G24" i="1"/>
  <c r="D29" i="1" s="1"/>
  <c r="B24" i="1"/>
  <c r="G28" i="1" s="1"/>
  <c r="D14" i="1"/>
  <c r="D10" i="1"/>
  <c r="D28" i="1" s="1"/>
  <c r="D9" i="1"/>
  <c r="G27" i="1" s="1"/>
  <c r="G30" i="1" s="1"/>
  <c r="D8" i="1"/>
  <c r="G48" i="1" s="1"/>
  <c r="I4" i="1"/>
  <c r="I5" i="1" s="1"/>
  <c r="B37" i="1" s="1"/>
  <c r="H48" i="1" l="1"/>
  <c r="G37" i="1"/>
  <c r="B40" i="1"/>
  <c r="D30" i="1"/>
  <c r="G47" i="1"/>
  <c r="H47" i="1" s="1"/>
  <c r="B35" i="1"/>
  <c r="D27" i="1"/>
  <c r="D31" i="1" s="1"/>
  <c r="B36" i="1"/>
  <c r="H43" i="1"/>
  <c r="H45" i="1"/>
  <c r="D15" i="1"/>
  <c r="G33" i="1" s="1"/>
  <c r="G44" i="1"/>
  <c r="H44" i="1" s="1"/>
  <c r="G46" i="1"/>
  <c r="H46" i="1"/>
  <c r="B41" i="1" l="1"/>
  <c r="G34" i="1"/>
  <c r="G38" i="1"/>
  <c r="G39" i="1" s="1"/>
</calcChain>
</file>

<file path=xl/sharedStrings.xml><?xml version="1.0" encoding="utf-8"?>
<sst xmlns="http://schemas.openxmlformats.org/spreadsheetml/2006/main" count="106" uniqueCount="93">
  <si>
    <t>JPV BOOTCAMP – PROPERTY DEAL ANALYSIS MODEL</t>
  </si>
  <si>
    <t>Automation • Light-blue cells = edit</t>
  </si>
  <si>
    <t>1) Property</t>
  </si>
  <si>
    <t>3) Lender loan coverage requirements</t>
  </si>
  <si>
    <t>Property address</t>
  </si>
  <si>
    <t>123 Example Street</t>
  </si>
  <si>
    <t>Rental cover required</t>
  </si>
  <si>
    <t>Required rent (pm)</t>
  </si>
  <si>
    <t>Purchase price</t>
  </si>
  <si>
    <t>Stress interest rate</t>
  </si>
  <si>
    <t>Does deal stack?</t>
  </si>
  <si>
    <t>BOE base rate (ref)</t>
  </si>
  <si>
    <t>2) Loan details</t>
  </si>
  <si>
    <t>Mortgage LTV</t>
  </si>
  <si>
    <t>Mortgage amount</t>
  </si>
  <si>
    <t>Mortgage interest rate</t>
  </si>
  <si>
    <t>Deposit</t>
  </si>
  <si>
    <t>Mortgage term (years)</t>
  </si>
  <si>
    <t>Monthly mortgage</t>
  </si>
  <si>
    <t>Mortgage type (I/R)</t>
  </si>
  <si>
    <t>I</t>
  </si>
  <si>
    <t>4) Rent</t>
  </si>
  <si>
    <t>Expected weekly rent</t>
  </si>
  <si>
    <t>Rent (pm)</t>
  </si>
  <si>
    <t>Rent (pa)</t>
  </si>
  <si>
    <t>5) Start-up costs</t>
  </si>
  <si>
    <t>6) Other monthly running costs (excl. mortgage)</t>
  </si>
  <si>
    <t>Stamp duty</t>
  </si>
  <si>
    <t>Ground rent</t>
  </si>
  <si>
    <t>Legal fees</t>
  </si>
  <si>
    <t>Service charge</t>
  </si>
  <si>
    <t>Broker fees</t>
  </si>
  <si>
    <t>Buildings insurance (monthly)</t>
  </si>
  <si>
    <t>Refurbishment</t>
  </si>
  <si>
    <t>Maintenance (monthly)</t>
  </si>
  <si>
    <t>Furnishings</t>
  </si>
  <si>
    <t>Lettings/management fee (monthly)</t>
  </si>
  <si>
    <t>Other</t>
  </si>
  <si>
    <t>Total start-up costs</t>
  </si>
  <si>
    <t>Total monthly costs</t>
  </si>
  <si>
    <t>8) Monthly profit/loss projection</t>
  </si>
  <si>
    <t>7) Total start-up cash required</t>
  </si>
  <si>
    <t>Monthly rental income</t>
  </si>
  <si>
    <t>Deposit cash</t>
  </si>
  <si>
    <t>Mortgage (monthly)</t>
  </si>
  <si>
    <t>Start-up costs (from 5.)</t>
  </si>
  <si>
    <t>Other monthly expenses</t>
  </si>
  <si>
    <t>Additional (e.g. finder fee)</t>
  </si>
  <si>
    <t>TOTAL EXPENSES</t>
  </si>
  <si>
    <t>TOTAL CASH REQUIRED</t>
  </si>
  <si>
    <t>MONTHLY PROFIT (cashflow)</t>
  </si>
  <si>
    <t>9) Yields</t>
  </si>
  <si>
    <t>10) Does the deal stack? (lender criteria)</t>
  </si>
  <si>
    <t>Gross yield (annual rent / price)</t>
  </si>
  <si>
    <t>Net yield (annual profit / price)</t>
  </si>
  <si>
    <t>Your rent (pm)</t>
  </si>
  <si>
    <t>11) Return on cash</t>
  </si>
  <si>
    <t>Result</t>
  </si>
  <si>
    <t>Total cash required</t>
  </si>
  <si>
    <t>Annual net rental profit</t>
  </si>
  <si>
    <t>12) Break even analysis</t>
  </si>
  <si>
    <t>Return on cash</t>
  </si>
  <si>
    <t>Total cash invested</t>
  </si>
  <si>
    <t>Months to recoup (from profit)</t>
  </si>
  <si>
    <t>13) Interest rate sensitivity (interest-only)</t>
  </si>
  <si>
    <t>Rate</t>
  </si>
  <si>
    <t>Mortgage pm</t>
  </si>
  <si>
    <t>Cashflow pm</t>
  </si>
  <si>
    <t>Tip: Edit only the light-blue cells. Everything else is automated.</t>
  </si>
  <si>
    <t>JPV BOOTCAMP – USER INSTRUCTIONS (Deal Analysis Model)</t>
  </si>
  <si>
    <t>Light-blue cells = areas students should complete. Everything else calculates automatically.</t>
  </si>
  <si>
    <t>• Enter the property address and the purchase price.</t>
  </si>
  <si>
    <t>• Aim to buy BMV (Below Market Value) where possible.</t>
  </si>
  <si>
    <t>• Enter the maximum LTV your lender will allow.</t>
  </si>
  <si>
    <t>• Enter the interest rate, loan term, and whether it’s Interest Only (I) or Repayment (R).</t>
  </si>
  <si>
    <t>• Lenders often require rental cover (e.g., 130%–145%) against stressed interest-only payments.</t>
  </si>
  <si>
    <t>• Confirm the stress rate your lender uses (some use a notional rate rather than your pay rate).</t>
  </si>
  <si>
    <t>• Enter expected weekly rent. The model converts to monthly and annual automatically.</t>
  </si>
  <si>
    <t>• Include purchase costs (legal, broker), refurb, furnishings, and any one-off costs.</t>
  </si>
  <si>
    <t>6) Other monthly running costs</t>
  </si>
  <si>
    <t>• Include service charge/ground rent (if applicable), insurance, maintenance and management.</t>
  </si>
  <si>
    <t>• Summarises deposit + start-up costs + any extra costs.</t>
  </si>
  <si>
    <t>• Shows expected monthly cashflow after mortgage and monthly costs.</t>
  </si>
  <si>
    <t>• Gross yield = annual rent / purchase price.</t>
  </si>
  <si>
    <t>• Net yield = annual profit / purchase price.</t>
  </si>
  <si>
    <t>10) Does the deal stack?</t>
  </si>
  <si>
    <t>• Compares your rent vs the lender’s required rent (stress test).</t>
  </si>
  <si>
    <t>• Annual net profit divided by total cash invested.</t>
  </si>
  <si>
    <t>• Months of profit needed to recover your invested cash.</t>
  </si>
  <si>
    <t>13) Interest rate sensitivity analysis</t>
  </si>
  <si>
    <t>• Tests cashflow if rates rise (useful for variable or short fixes).</t>
  </si>
  <si>
    <t>FINAL NOTE</t>
  </si>
  <si>
    <t>IF THE DEAL DOESN’T STACK UP, DON’T DO THE DEAL — THERE ARE MANY MORE OUT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</si>
</sst>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0F1E3A"/>
      <name val="Calibri"/>
    </font>
    <font>
      <b/>
      <sz val="11"/>
      <name val="Calibri"/>
    </font>
    <font>
      <i/>
      <sz val="11"/>
      <color rgb="FF666666"/>
      <name val="Calibri"/>
    </font>
    <font>
      <sz val="11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E3A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4F7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0" fontId="0" fillId="4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1" fontId="0" fillId="4" borderId="1" xfId="0" applyNumberForma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6696076</xdr:colOff>
      <xdr:row>0</xdr:row>
      <xdr:rowOff>9525</xdr:rowOff>
    </xdr:from>
    <xdr:ext cx="685800" cy="54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6076" y="9525"/>
          <a:ext cx="6858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showGridLines="0" tabSelected="1" workbookViewId="0">
      <selection activeCell="N11" sqref="N11"/>
    </sheetView>
  </sheetViews>
  <sheetFormatPr defaultRowHeight="15" x14ac:dyDescent="0.25"/>
  <cols>
    <col min="1" max="1" width="26" customWidth="1"/>
    <col min="2" max="4" width="18" customWidth="1"/>
    <col min="5" max="5" width="2" customWidth="1"/>
    <col min="6" max="6" width="26" customWidth="1"/>
    <col min="7" max="9" width="18" customWidth="1"/>
  </cols>
  <sheetData>
    <row r="1" spans="1:9" ht="27.95" customHeight="1" x14ac:dyDescent="0.25">
      <c r="A1" s="23" t="s">
        <v>0</v>
      </c>
      <c r="B1" s="24"/>
      <c r="C1" s="24"/>
      <c r="D1" s="24"/>
      <c r="F1" s="26" t="s">
        <v>1</v>
      </c>
      <c r="G1" s="24"/>
      <c r="H1" s="24"/>
      <c r="I1" s="24"/>
    </row>
    <row r="2" spans="1:9" ht="18" customHeight="1" x14ac:dyDescent="0.25"/>
    <row r="3" spans="1:9" ht="20.100000000000001" customHeight="1" x14ac:dyDescent="0.25">
      <c r="A3" s="25" t="s">
        <v>2</v>
      </c>
      <c r="B3" s="25"/>
      <c r="C3" s="25"/>
      <c r="D3" s="25"/>
      <c r="F3" s="25" t="s">
        <v>3</v>
      </c>
      <c r="G3" s="25"/>
      <c r="H3" s="25"/>
      <c r="I3" s="25"/>
    </row>
    <row r="4" spans="1:9" ht="18" customHeight="1" x14ac:dyDescent="0.25">
      <c r="A4" s="1" t="s">
        <v>4</v>
      </c>
      <c r="B4" s="2" t="s">
        <v>5</v>
      </c>
      <c r="C4" s="3"/>
      <c r="D4" s="3"/>
      <c r="F4" s="1" t="s">
        <v>6</v>
      </c>
      <c r="G4" s="4">
        <v>1.45</v>
      </c>
      <c r="H4" s="1" t="s">
        <v>7</v>
      </c>
      <c r="I4" s="5">
        <f>D8*G5/12*G4</f>
        <v>317.1875</v>
      </c>
    </row>
    <row r="5" spans="1:9" ht="18" customHeight="1" x14ac:dyDescent="0.25">
      <c r="A5" s="1" t="s">
        <v>8</v>
      </c>
      <c r="B5" s="6">
        <v>70000</v>
      </c>
      <c r="C5" s="3"/>
      <c r="D5" s="3"/>
      <c r="F5" s="1" t="s">
        <v>9</v>
      </c>
      <c r="G5" s="4">
        <v>0.05</v>
      </c>
      <c r="H5" s="1" t="s">
        <v>10</v>
      </c>
      <c r="I5" s="7" t="str">
        <f>IF(D14&gt;=I4,"YES","NO")</f>
        <v>YES</v>
      </c>
    </row>
    <row r="6" spans="1:9" ht="18" customHeight="1" x14ac:dyDescent="0.25">
      <c r="F6" s="1" t="s">
        <v>11</v>
      </c>
      <c r="G6" s="4">
        <v>0.03</v>
      </c>
      <c r="H6" s="8"/>
      <c r="I6" s="8"/>
    </row>
    <row r="7" spans="1:9" ht="20.100000000000001" customHeight="1" x14ac:dyDescent="0.25">
      <c r="A7" s="25" t="s">
        <v>12</v>
      </c>
      <c r="B7" s="25"/>
      <c r="C7" s="25"/>
      <c r="D7" s="25"/>
    </row>
    <row r="8" spans="1:9" ht="18" customHeight="1" x14ac:dyDescent="0.25">
      <c r="A8" s="1" t="s">
        <v>13</v>
      </c>
      <c r="B8" s="4">
        <v>0.75</v>
      </c>
      <c r="C8" s="1" t="s">
        <v>14</v>
      </c>
      <c r="D8" s="5">
        <f>B5*B8</f>
        <v>52500</v>
      </c>
    </row>
    <row r="9" spans="1:9" ht="18" customHeight="1" x14ac:dyDescent="0.25">
      <c r="A9" s="1" t="s">
        <v>15</v>
      </c>
      <c r="B9" s="4">
        <v>0.06</v>
      </c>
      <c r="C9" s="1" t="s">
        <v>16</v>
      </c>
      <c r="D9" s="5">
        <f>B5-D8</f>
        <v>17500</v>
      </c>
    </row>
    <row r="10" spans="1:9" ht="18" customHeight="1" x14ac:dyDescent="0.25">
      <c r="A10" s="1" t="s">
        <v>17</v>
      </c>
      <c r="B10" s="9">
        <v>25</v>
      </c>
      <c r="C10" s="1" t="s">
        <v>18</v>
      </c>
      <c r="D10" s="5">
        <f>IF(UPPER(B11)="I",D8*B9/12,-PMT(B9/12,B10*12,D8))</f>
        <v>262.5</v>
      </c>
    </row>
    <row r="11" spans="1:9" ht="18" customHeight="1" x14ac:dyDescent="0.25">
      <c r="A11" s="1" t="s">
        <v>19</v>
      </c>
      <c r="B11" s="2" t="s">
        <v>20</v>
      </c>
      <c r="C11" s="8"/>
      <c r="D11" s="8"/>
    </row>
    <row r="12" spans="1:9" ht="18" customHeight="1" x14ac:dyDescent="0.25"/>
    <row r="13" spans="1:9" ht="20.100000000000001" customHeight="1" x14ac:dyDescent="0.25">
      <c r="A13" s="25" t="s">
        <v>21</v>
      </c>
      <c r="B13" s="25"/>
      <c r="C13" s="25"/>
      <c r="D13" s="25"/>
    </row>
    <row r="14" spans="1:9" ht="18" customHeight="1" x14ac:dyDescent="0.25">
      <c r="A14" s="1" t="s">
        <v>22</v>
      </c>
      <c r="B14" s="6">
        <v>115.38</v>
      </c>
      <c r="C14" s="1" t="s">
        <v>23</v>
      </c>
      <c r="D14" s="5">
        <f>B14*52/12</f>
        <v>499.98</v>
      </c>
    </row>
    <row r="15" spans="1:9" ht="18" customHeight="1" x14ac:dyDescent="0.25">
      <c r="A15" s="3"/>
      <c r="B15" s="3"/>
      <c r="C15" s="1" t="s">
        <v>24</v>
      </c>
      <c r="D15" s="5">
        <f>D14*12</f>
        <v>5999.76</v>
      </c>
    </row>
    <row r="16" spans="1:9" ht="18" customHeight="1" x14ac:dyDescent="0.25"/>
    <row r="17" spans="1:9" ht="20.100000000000001" customHeight="1" x14ac:dyDescent="0.25">
      <c r="A17" s="25" t="s">
        <v>25</v>
      </c>
      <c r="B17" s="25"/>
      <c r="C17" s="25"/>
      <c r="D17" s="25"/>
      <c r="F17" s="25" t="s">
        <v>26</v>
      </c>
      <c r="G17" s="25"/>
      <c r="H17" s="25"/>
      <c r="I17" s="25"/>
    </row>
    <row r="18" spans="1:9" ht="18" customHeight="1" x14ac:dyDescent="0.25">
      <c r="A18" s="1" t="s">
        <v>27</v>
      </c>
      <c r="B18" s="6">
        <v>0</v>
      </c>
      <c r="C18" s="3"/>
      <c r="D18" s="3"/>
      <c r="F18" s="1" t="s">
        <v>28</v>
      </c>
      <c r="G18" s="6">
        <v>0</v>
      </c>
      <c r="H18" s="3"/>
      <c r="I18" s="3"/>
    </row>
    <row r="19" spans="1:9" ht="18" customHeight="1" x14ac:dyDescent="0.25">
      <c r="A19" s="1" t="s">
        <v>29</v>
      </c>
      <c r="B19" s="6">
        <v>0</v>
      </c>
      <c r="C19" s="3"/>
      <c r="D19" s="3"/>
      <c r="F19" s="1" t="s">
        <v>30</v>
      </c>
      <c r="G19" s="6">
        <v>0</v>
      </c>
      <c r="H19" s="3"/>
      <c r="I19" s="3"/>
    </row>
    <row r="20" spans="1:9" ht="18" customHeight="1" x14ac:dyDescent="0.25">
      <c r="A20" s="1" t="s">
        <v>31</v>
      </c>
      <c r="B20" s="6">
        <v>0</v>
      </c>
      <c r="C20" s="3"/>
      <c r="D20" s="3"/>
      <c r="F20" s="1" t="s">
        <v>32</v>
      </c>
      <c r="G20" s="6">
        <v>0</v>
      </c>
      <c r="H20" s="3"/>
      <c r="I20" s="3"/>
    </row>
    <row r="21" spans="1:9" ht="18" customHeight="1" x14ac:dyDescent="0.25">
      <c r="A21" s="1" t="s">
        <v>33</v>
      </c>
      <c r="B21" s="6">
        <v>0</v>
      </c>
      <c r="C21" s="3"/>
      <c r="D21" s="3"/>
      <c r="F21" s="1" t="s">
        <v>34</v>
      </c>
      <c r="G21" s="6">
        <v>0</v>
      </c>
      <c r="H21" s="3"/>
      <c r="I21" s="3"/>
    </row>
    <row r="22" spans="1:9" ht="18" customHeight="1" x14ac:dyDescent="0.25">
      <c r="A22" s="1" t="s">
        <v>35</v>
      </c>
      <c r="B22" s="6">
        <v>0</v>
      </c>
      <c r="C22" s="3"/>
      <c r="D22" s="3"/>
      <c r="F22" s="1" t="s">
        <v>36</v>
      </c>
      <c r="G22" s="6">
        <v>0</v>
      </c>
      <c r="H22" s="3"/>
      <c r="I22" s="3"/>
    </row>
    <row r="23" spans="1:9" ht="18" customHeight="1" x14ac:dyDescent="0.25">
      <c r="A23" s="1" t="s">
        <v>37</v>
      </c>
      <c r="B23" s="6">
        <v>0</v>
      </c>
      <c r="C23" s="3"/>
      <c r="D23" s="3"/>
      <c r="F23" s="1" t="s">
        <v>37</v>
      </c>
      <c r="G23" s="6">
        <v>0</v>
      </c>
      <c r="H23" s="3"/>
      <c r="I23" s="3"/>
    </row>
    <row r="24" spans="1:9" ht="18" customHeight="1" x14ac:dyDescent="0.25">
      <c r="A24" s="1" t="s">
        <v>38</v>
      </c>
      <c r="B24" s="5">
        <f>SUM(B18:B23)</f>
        <v>0</v>
      </c>
      <c r="C24" s="3"/>
      <c r="D24" s="3"/>
      <c r="F24" s="1" t="s">
        <v>39</v>
      </c>
      <c r="G24" s="5">
        <f>SUM(G18:G23)</f>
        <v>0</v>
      </c>
      <c r="H24" s="3"/>
      <c r="I24" s="3"/>
    </row>
    <row r="25" spans="1:9" ht="18" customHeight="1" x14ac:dyDescent="0.25"/>
    <row r="26" spans="1:9" ht="20.100000000000001" customHeight="1" x14ac:dyDescent="0.25">
      <c r="A26" s="25" t="s">
        <v>40</v>
      </c>
      <c r="B26" s="25"/>
      <c r="C26" s="25"/>
      <c r="D26" s="25"/>
      <c r="F26" s="25" t="s">
        <v>41</v>
      </c>
      <c r="G26" s="25"/>
      <c r="H26" s="25"/>
      <c r="I26" s="25"/>
    </row>
    <row r="27" spans="1:9" ht="18" customHeight="1" x14ac:dyDescent="0.25">
      <c r="A27" s="1" t="s">
        <v>42</v>
      </c>
      <c r="B27" s="3"/>
      <c r="C27" s="3"/>
      <c r="D27" s="5">
        <f>D14</f>
        <v>499.98</v>
      </c>
      <c r="F27" s="1" t="s">
        <v>43</v>
      </c>
      <c r="G27" s="5">
        <f>D9</f>
        <v>17500</v>
      </c>
      <c r="H27" s="8"/>
      <c r="I27" s="8"/>
    </row>
    <row r="28" spans="1:9" ht="18" customHeight="1" x14ac:dyDescent="0.25">
      <c r="A28" s="1" t="s">
        <v>44</v>
      </c>
      <c r="B28" s="3"/>
      <c r="C28" s="3"/>
      <c r="D28" s="5">
        <f>D10</f>
        <v>262.5</v>
      </c>
      <c r="F28" s="1" t="s">
        <v>45</v>
      </c>
      <c r="G28" s="5">
        <f>B24</f>
        <v>0</v>
      </c>
      <c r="H28" s="8"/>
      <c r="I28" s="8"/>
    </row>
    <row r="29" spans="1:9" ht="18" customHeight="1" x14ac:dyDescent="0.25">
      <c r="A29" s="1" t="s">
        <v>46</v>
      </c>
      <c r="B29" s="3"/>
      <c r="C29" s="3"/>
      <c r="D29" s="5">
        <f>G24</f>
        <v>0</v>
      </c>
      <c r="F29" s="1" t="s">
        <v>47</v>
      </c>
      <c r="G29" s="6">
        <v>0</v>
      </c>
      <c r="H29" s="8"/>
      <c r="I29" s="8"/>
    </row>
    <row r="30" spans="1:9" ht="18" customHeight="1" x14ac:dyDescent="0.25">
      <c r="A30" s="10" t="s">
        <v>48</v>
      </c>
      <c r="B30" s="3"/>
      <c r="C30" s="3"/>
      <c r="D30" s="11">
        <f>D28+D29</f>
        <v>262.5</v>
      </c>
      <c r="F30" s="12" t="s">
        <v>49</v>
      </c>
      <c r="G30" s="13">
        <f>G27+G28+G29</f>
        <v>17500</v>
      </c>
      <c r="H30" s="8"/>
      <c r="I30" s="8"/>
    </row>
    <row r="31" spans="1:9" ht="18" customHeight="1" x14ac:dyDescent="0.25">
      <c r="A31" s="14" t="s">
        <v>50</v>
      </c>
      <c r="B31" s="3"/>
      <c r="C31" s="3"/>
      <c r="D31" s="15">
        <f>D27-D30</f>
        <v>237.48000000000002</v>
      </c>
    </row>
    <row r="32" spans="1:9" ht="20.100000000000001" customHeight="1" x14ac:dyDescent="0.25">
      <c r="F32" s="25" t="s">
        <v>51</v>
      </c>
      <c r="G32" s="25"/>
      <c r="H32" s="25"/>
      <c r="I32" s="25"/>
    </row>
    <row r="33" spans="1:9" ht="20.100000000000001" customHeight="1" x14ac:dyDescent="0.25">
      <c r="A33" s="25" t="s">
        <v>52</v>
      </c>
      <c r="B33" s="25"/>
      <c r="C33" s="25"/>
      <c r="D33" s="25"/>
      <c r="F33" s="1" t="s">
        <v>53</v>
      </c>
      <c r="G33" s="16">
        <f>D15/B5</f>
        <v>8.5710857142857144E-2</v>
      </c>
      <c r="H33" s="3"/>
      <c r="I33" s="3"/>
    </row>
    <row r="34" spans="1:9" ht="18" customHeight="1" x14ac:dyDescent="0.25">
      <c r="A34" s="1" t="s">
        <v>6</v>
      </c>
      <c r="B34" s="16">
        <f>G4</f>
        <v>1.45</v>
      </c>
      <c r="C34" s="3"/>
      <c r="D34" s="3"/>
      <c r="F34" s="1" t="s">
        <v>54</v>
      </c>
      <c r="G34" s="16">
        <f>(D31*12)/B5</f>
        <v>4.0710857142857146E-2</v>
      </c>
      <c r="H34" s="3"/>
      <c r="I34" s="3"/>
    </row>
    <row r="35" spans="1:9" ht="18" customHeight="1" x14ac:dyDescent="0.25">
      <c r="A35" s="1" t="s">
        <v>7</v>
      </c>
      <c r="B35" s="5">
        <f>I4</f>
        <v>317.1875</v>
      </c>
      <c r="C35" s="3"/>
      <c r="D35" s="3"/>
    </row>
    <row r="36" spans="1:9" ht="20.100000000000001" customHeight="1" x14ac:dyDescent="0.25">
      <c r="A36" s="1" t="s">
        <v>55</v>
      </c>
      <c r="B36" s="5">
        <f>D14</f>
        <v>499.98</v>
      </c>
      <c r="C36" s="3"/>
      <c r="D36" s="3"/>
      <c r="F36" s="25" t="s">
        <v>56</v>
      </c>
      <c r="G36" s="25"/>
      <c r="H36" s="25"/>
      <c r="I36" s="25"/>
    </row>
    <row r="37" spans="1:9" ht="18" customHeight="1" x14ac:dyDescent="0.25">
      <c r="A37" s="1" t="s">
        <v>57</v>
      </c>
      <c r="B37" s="17" t="str">
        <f>I5</f>
        <v>YES</v>
      </c>
      <c r="C37" s="3"/>
      <c r="D37" s="3"/>
      <c r="F37" s="1" t="s">
        <v>58</v>
      </c>
      <c r="G37" s="5">
        <f>G30</f>
        <v>17500</v>
      </c>
      <c r="H37" s="3"/>
      <c r="I37" s="3"/>
    </row>
    <row r="38" spans="1:9" ht="18" customHeight="1" x14ac:dyDescent="0.25">
      <c r="F38" s="1" t="s">
        <v>59</v>
      </c>
      <c r="G38" s="5">
        <f>D31*12</f>
        <v>2849.76</v>
      </c>
      <c r="H38" s="3"/>
      <c r="I38" s="3"/>
    </row>
    <row r="39" spans="1:9" ht="20.100000000000001" customHeight="1" x14ac:dyDescent="0.25">
      <c r="A39" s="25" t="s">
        <v>60</v>
      </c>
      <c r="B39" s="25"/>
      <c r="C39" s="25"/>
      <c r="D39" s="25"/>
      <c r="F39" s="1" t="s">
        <v>61</v>
      </c>
      <c r="G39" s="16">
        <f>IFERROR(G38/G37,"")</f>
        <v>0.16284342857142858</v>
      </c>
      <c r="H39" s="3"/>
      <c r="I39" s="3"/>
    </row>
    <row r="40" spans="1:9" ht="18" customHeight="1" x14ac:dyDescent="0.25">
      <c r="A40" s="1" t="s">
        <v>62</v>
      </c>
      <c r="B40" s="5">
        <f>G30</f>
        <v>17500</v>
      </c>
      <c r="C40" s="3"/>
      <c r="D40" s="3"/>
    </row>
    <row r="41" spans="1:9" ht="20.100000000000001" customHeight="1" x14ac:dyDescent="0.25">
      <c r="A41" s="1" t="s">
        <v>63</v>
      </c>
      <c r="B41" s="18">
        <f>IF(D31&gt;0,ROUND(B40/D31,0),"")</f>
        <v>74</v>
      </c>
      <c r="C41" s="3"/>
      <c r="D41" s="3"/>
      <c r="F41" s="25" t="s">
        <v>64</v>
      </c>
      <c r="G41" s="25"/>
      <c r="H41" s="25"/>
      <c r="I41" s="25"/>
    </row>
    <row r="42" spans="1:9" ht="18" customHeight="1" x14ac:dyDescent="0.25">
      <c r="F42" s="10" t="s">
        <v>65</v>
      </c>
      <c r="G42" s="10" t="s">
        <v>66</v>
      </c>
      <c r="H42" s="10" t="s">
        <v>67</v>
      </c>
      <c r="I42" s="10"/>
    </row>
    <row r="43" spans="1:9" ht="18" customHeight="1" x14ac:dyDescent="0.25">
      <c r="F43" s="16">
        <v>0.04</v>
      </c>
      <c r="G43" s="5">
        <f>D8*F43/12</f>
        <v>175</v>
      </c>
      <c r="H43" s="5">
        <f>D14-G43-G24</f>
        <v>324.98</v>
      </c>
      <c r="I43" s="3"/>
    </row>
    <row r="44" spans="1:9" ht="18" customHeight="1" x14ac:dyDescent="0.25">
      <c r="A44" s="27" t="s">
        <v>68</v>
      </c>
      <c r="B44" s="28"/>
      <c r="C44" s="28"/>
      <c r="D44" s="28"/>
      <c r="F44" s="16">
        <v>4.4999999999999998E-2</v>
      </c>
      <c r="G44" s="5">
        <f>D8*F44/12</f>
        <v>196.875</v>
      </c>
      <c r="H44" s="5">
        <f>D14-G44-G24</f>
        <v>303.10500000000002</v>
      </c>
      <c r="I44" s="3"/>
    </row>
    <row r="45" spans="1:9" ht="18" customHeight="1" x14ac:dyDescent="0.25">
      <c r="F45" s="16">
        <v>0.05</v>
      </c>
      <c r="G45" s="5">
        <f>D8*F45/12</f>
        <v>218.75</v>
      </c>
      <c r="H45" s="5">
        <f>D14-G45-G24</f>
        <v>281.23</v>
      </c>
      <c r="I45" s="3"/>
    </row>
    <row r="46" spans="1:9" ht="18" customHeight="1" x14ac:dyDescent="0.25">
      <c r="F46" s="16">
        <v>5.5E-2</v>
      </c>
      <c r="G46" s="5">
        <f>D8*F46/12</f>
        <v>240.625</v>
      </c>
      <c r="H46" s="5">
        <f>D14-G46-G24</f>
        <v>259.35500000000002</v>
      </c>
      <c r="I46" s="3"/>
    </row>
    <row r="47" spans="1:9" ht="18" customHeight="1" x14ac:dyDescent="0.25">
      <c r="F47" s="16">
        <v>0.06</v>
      </c>
      <c r="G47" s="5">
        <f>D8*F47/12</f>
        <v>262.5</v>
      </c>
      <c r="H47" s="5">
        <f>D14-G47-G24</f>
        <v>237.48000000000002</v>
      </c>
      <c r="I47" s="3"/>
    </row>
    <row r="48" spans="1:9" ht="18" customHeight="1" x14ac:dyDescent="0.25">
      <c r="F48" s="16">
        <v>6.5000000000000002E-2</v>
      </c>
      <c r="G48" s="5">
        <f>D8*F48/12</f>
        <v>284.375</v>
      </c>
      <c r="H48" s="5">
        <f>D14-G48-G24</f>
        <v>215.60500000000002</v>
      </c>
      <c r="I48" s="3"/>
    </row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16">
    <mergeCell ref="A44:D44"/>
    <mergeCell ref="A13:D13"/>
    <mergeCell ref="F36:I36"/>
    <mergeCell ref="A1:D1"/>
    <mergeCell ref="A17:D17"/>
    <mergeCell ref="F32:I32"/>
    <mergeCell ref="F26:I26"/>
    <mergeCell ref="F41:I41"/>
    <mergeCell ref="F1:I1"/>
    <mergeCell ref="F17:I17"/>
    <mergeCell ref="F3:I3"/>
    <mergeCell ref="A3:D3"/>
    <mergeCell ref="A26:D26"/>
    <mergeCell ref="A39:D39"/>
    <mergeCell ref="A7:D7"/>
    <mergeCell ref="A33:D3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showGridLines="0" workbookViewId="0">
      <selection activeCell="F22" sqref="F22"/>
    </sheetView>
  </sheetViews>
  <sheetFormatPr defaultRowHeight="15" x14ac:dyDescent="0.25"/>
  <cols>
    <col min="1" max="1" width="110" customWidth="1"/>
  </cols>
  <sheetData>
    <row r="1" spans="1:1" ht="27.95" customHeight="1" x14ac:dyDescent="0.25">
      <c r="A1" s="19" t="s">
        <v>69</v>
      </c>
    </row>
    <row r="2" spans="1:1" x14ac:dyDescent="0.25">
      <c r="A2" s="20" t="s">
        <v>70</v>
      </c>
    </row>
    <row r="4" spans="1:1" x14ac:dyDescent="0.25">
      <c r="A4" s="21" t="s">
        <v>2</v>
      </c>
    </row>
    <row r="5" spans="1:1" x14ac:dyDescent="0.25">
      <c r="A5" s="22" t="s">
        <v>71</v>
      </c>
    </row>
    <row r="6" spans="1:1" x14ac:dyDescent="0.25">
      <c r="A6" s="22" t="s">
        <v>72</v>
      </c>
    </row>
    <row r="7" spans="1:1" x14ac:dyDescent="0.25">
      <c r="A7" s="22"/>
    </row>
    <row r="8" spans="1:1" x14ac:dyDescent="0.25">
      <c r="A8" s="22" t="s">
        <v>12</v>
      </c>
    </row>
    <row r="9" spans="1:1" x14ac:dyDescent="0.25">
      <c r="A9" s="22" t="s">
        <v>73</v>
      </c>
    </row>
    <row r="10" spans="1:1" x14ac:dyDescent="0.25">
      <c r="A10" s="22" t="s">
        <v>74</v>
      </c>
    </row>
    <row r="11" spans="1:1" x14ac:dyDescent="0.25">
      <c r="A11" s="22"/>
    </row>
    <row r="12" spans="1:1" x14ac:dyDescent="0.25">
      <c r="A12" s="22" t="s">
        <v>3</v>
      </c>
    </row>
    <row r="13" spans="1:1" x14ac:dyDescent="0.25">
      <c r="A13" s="22" t="s">
        <v>75</v>
      </c>
    </row>
    <row r="14" spans="1:1" x14ac:dyDescent="0.25">
      <c r="A14" s="22" t="s">
        <v>76</v>
      </c>
    </row>
    <row r="15" spans="1:1" x14ac:dyDescent="0.25">
      <c r="A15" s="22"/>
    </row>
    <row r="16" spans="1:1" x14ac:dyDescent="0.25">
      <c r="A16" s="22" t="s">
        <v>21</v>
      </c>
    </row>
    <row r="17" spans="1:1" x14ac:dyDescent="0.25">
      <c r="A17" s="22" t="s">
        <v>77</v>
      </c>
    </row>
    <row r="18" spans="1:1" x14ac:dyDescent="0.25">
      <c r="A18" s="22"/>
    </row>
    <row r="19" spans="1:1" x14ac:dyDescent="0.25">
      <c r="A19" s="22" t="s">
        <v>25</v>
      </c>
    </row>
    <row r="20" spans="1:1" x14ac:dyDescent="0.25">
      <c r="A20" s="22" t="s">
        <v>78</v>
      </c>
    </row>
    <row r="21" spans="1:1" x14ac:dyDescent="0.25">
      <c r="A21" s="22"/>
    </row>
    <row r="22" spans="1:1" x14ac:dyDescent="0.25">
      <c r="A22" s="22" t="s">
        <v>79</v>
      </c>
    </row>
    <row r="23" spans="1:1" x14ac:dyDescent="0.25">
      <c r="A23" s="22" t="s">
        <v>80</v>
      </c>
    </row>
    <row r="24" spans="1:1" x14ac:dyDescent="0.25">
      <c r="A24" s="22"/>
    </row>
    <row r="25" spans="1:1" x14ac:dyDescent="0.25">
      <c r="A25" s="22" t="s">
        <v>41</v>
      </c>
    </row>
    <row r="26" spans="1:1" x14ac:dyDescent="0.25">
      <c r="A26" s="22" t="s">
        <v>81</v>
      </c>
    </row>
    <row r="27" spans="1:1" x14ac:dyDescent="0.25">
      <c r="A27" s="22"/>
    </row>
    <row r="28" spans="1:1" x14ac:dyDescent="0.25">
      <c r="A28" s="22" t="s">
        <v>40</v>
      </c>
    </row>
    <row r="29" spans="1:1" x14ac:dyDescent="0.25">
      <c r="A29" s="22" t="s">
        <v>82</v>
      </c>
    </row>
    <row r="30" spans="1:1" x14ac:dyDescent="0.25">
      <c r="A30" s="22"/>
    </row>
    <row r="31" spans="1:1" x14ac:dyDescent="0.25">
      <c r="A31" s="22" t="s">
        <v>51</v>
      </c>
    </row>
    <row r="32" spans="1:1" x14ac:dyDescent="0.25">
      <c r="A32" s="22" t="s">
        <v>83</v>
      </c>
    </row>
    <row r="33" spans="1:1" x14ac:dyDescent="0.25">
      <c r="A33" s="22" t="s">
        <v>84</v>
      </c>
    </row>
    <row r="34" spans="1:1" x14ac:dyDescent="0.25">
      <c r="A34" s="22"/>
    </row>
    <row r="35" spans="1:1" x14ac:dyDescent="0.25">
      <c r="A35" s="22" t="s">
        <v>85</v>
      </c>
    </row>
    <row r="36" spans="1:1" x14ac:dyDescent="0.25">
      <c r="A36" s="22" t="s">
        <v>86</v>
      </c>
    </row>
    <row r="37" spans="1:1" x14ac:dyDescent="0.25">
      <c r="A37" s="22"/>
    </row>
    <row r="38" spans="1:1" x14ac:dyDescent="0.25">
      <c r="A38" s="22" t="s">
        <v>56</v>
      </c>
    </row>
    <row r="39" spans="1:1" x14ac:dyDescent="0.25">
      <c r="A39" s="22" t="s">
        <v>87</v>
      </c>
    </row>
    <row r="40" spans="1:1" x14ac:dyDescent="0.25">
      <c r="A40" s="22"/>
    </row>
    <row r="41" spans="1:1" x14ac:dyDescent="0.25">
      <c r="A41" s="22" t="s">
        <v>60</v>
      </c>
    </row>
    <row r="42" spans="1:1" x14ac:dyDescent="0.25">
      <c r="A42" s="22" t="s">
        <v>88</v>
      </c>
    </row>
    <row r="43" spans="1:1" x14ac:dyDescent="0.25">
      <c r="A43" s="22"/>
    </row>
    <row r="44" spans="1:1" x14ac:dyDescent="0.25">
      <c r="A44" s="22" t="s">
        <v>89</v>
      </c>
    </row>
    <row r="45" spans="1:1" x14ac:dyDescent="0.25">
      <c r="A45" s="22" t="s">
        <v>90</v>
      </c>
    </row>
    <row r="46" spans="1:1" x14ac:dyDescent="0.25">
      <c r="A46" s="22"/>
    </row>
    <row r="47" spans="1:1" x14ac:dyDescent="0.25">
      <c r="A47" s="21" t="s">
        <v>91</v>
      </c>
    </row>
    <row r="48" spans="1:1" x14ac:dyDescent="0.25">
      <c r="A48" s="22" t="s">
        <v>92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C893EC-51D7-4066-B927-BDB543553E6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 Analysis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hops lincoln</cp:lastModifiedBy>
  <dcterms:created xsi:type="dcterms:W3CDTF">2026-01-02T19:19:19Z</dcterms:created>
  <dcterms:modified xsi:type="dcterms:W3CDTF">2026-01-02T19:27:12Z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{BAC893EC-51D7-4066-B927-BDB543553E6F}</vt:lpwstr>
  </property>
</Properties>
</file>