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elet\Escritorio\Code\Proyecto Final Estadística\"/>
    </mc:Choice>
  </mc:AlternateContent>
  <xr:revisionPtr revIDLastSave="0" documentId="8_{0738FEB5-5C56-4929-AFED-CCC5737DADFD}" xr6:coauthVersionLast="47" xr6:coauthVersionMax="47" xr10:uidLastSave="{00000000-0000-0000-0000-000000000000}"/>
  <bookViews>
    <workbookView xWindow="-120" yWindow="-120" windowWidth="29040" windowHeight="15840" activeTab="1" xr2:uid="{B0ED2AC0-D183-47D8-B86D-764007874F7E}"/>
  </bookViews>
  <sheets>
    <sheet name="Sheet1" sheetId="2" r:id="rId1"/>
    <sheet name="Distribución de Frecuencias Sim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54" i="1" l="1"/>
  <c r="I57" i="1"/>
  <c r="I58" i="1"/>
  <c r="I59" i="1"/>
  <c r="I60" i="1"/>
  <c r="I61" i="1"/>
  <c r="I62" i="1"/>
  <c r="I53" i="1"/>
  <c r="H53" i="1"/>
  <c r="W25" i="1"/>
  <c r="W24" i="1"/>
  <c r="W22" i="1"/>
  <c r="M21" i="1"/>
  <c r="G21" i="1"/>
  <c r="J21" i="1"/>
  <c r="I133" i="1"/>
  <c r="I132" i="1"/>
  <c r="I131" i="1"/>
  <c r="I118" i="1"/>
  <c r="I116" i="1"/>
  <c r="I117" i="1"/>
  <c r="I98" i="1"/>
  <c r="I97" i="1"/>
  <c r="I96" i="1"/>
  <c r="I95" i="1"/>
  <c r="I94" i="1"/>
  <c r="I80" i="1"/>
  <c r="I79" i="1"/>
  <c r="I78" i="1"/>
  <c r="I77" i="1"/>
  <c r="I76" i="1"/>
  <c r="W58" i="1"/>
  <c r="V60" i="1"/>
  <c r="Z24" i="1" l="1" a="1"/>
  <c r="Z26" i="1" s="1"/>
  <c r="W23" i="1" a="1"/>
  <c r="W23" i="1" s="1"/>
  <c r="W21" i="1"/>
  <c r="H46" i="1"/>
  <c r="F47" i="1"/>
  <c r="E53" i="1" s="1"/>
  <c r="F46" i="1"/>
  <c r="F15" i="1"/>
  <c r="F14" i="1"/>
  <c r="E21" i="1" s="1"/>
  <c r="F9" i="1"/>
  <c r="F8" i="1"/>
  <c r="H45" i="1" l="1"/>
  <c r="H47" i="1" s="1"/>
  <c r="I47" i="1" s="1"/>
  <c r="F53" i="1" s="1"/>
  <c r="E54" i="1" s="1"/>
  <c r="F54" i="1" s="1"/>
  <c r="E55" i="1" s="1"/>
  <c r="Z25" i="1"/>
  <c r="Z24" i="1"/>
  <c r="Z31" i="1"/>
  <c r="Z30" i="1"/>
  <c r="Z29" i="1"/>
  <c r="Z28" i="1"/>
  <c r="Z27" i="1"/>
  <c r="I14" i="1"/>
  <c r="E22" i="1"/>
  <c r="F21" i="1"/>
  <c r="F10" i="1"/>
  <c r="G10" i="1" s="1"/>
  <c r="H21" i="1" l="1"/>
  <c r="L21" i="1"/>
  <c r="G54" i="1"/>
  <c r="H54" i="1"/>
  <c r="G9" i="1"/>
  <c r="E23" i="1"/>
  <c r="F22" i="1"/>
  <c r="G53" i="1"/>
  <c r="G8" i="1"/>
  <c r="F55" i="1"/>
  <c r="E56" i="1" s="1"/>
  <c r="N54" i="1" l="1"/>
  <c r="N53" i="1"/>
  <c r="L22" i="1"/>
  <c r="H55" i="1"/>
  <c r="G55" i="1"/>
  <c r="H22" i="1"/>
  <c r="J53" i="1"/>
  <c r="E24" i="1"/>
  <c r="F23" i="1"/>
  <c r="F56" i="1"/>
  <c r="E57" i="1" s="1"/>
  <c r="N55" i="1" l="1"/>
  <c r="G56" i="1"/>
  <c r="H23" i="1"/>
  <c r="L23" i="1"/>
  <c r="H56" i="1"/>
  <c r="J54" i="1"/>
  <c r="E25" i="1"/>
  <c r="F24" i="1"/>
  <c r="F57" i="1"/>
  <c r="E58" i="1" s="1"/>
  <c r="N56" i="1" l="1"/>
  <c r="V55" i="1"/>
  <c r="H24" i="1"/>
  <c r="L24" i="1"/>
  <c r="J55" i="1"/>
  <c r="H57" i="1"/>
  <c r="G57" i="1"/>
  <c r="E26" i="1"/>
  <c r="F25" i="1"/>
  <c r="F58" i="1"/>
  <c r="E59" i="1" s="1"/>
  <c r="L25" i="1" l="1"/>
  <c r="N57" i="1"/>
  <c r="H58" i="1"/>
  <c r="G58" i="1"/>
  <c r="J56" i="1"/>
  <c r="V54" i="1" s="1"/>
  <c r="H25" i="1"/>
  <c r="E27" i="1"/>
  <c r="F26" i="1"/>
  <c r="F59" i="1"/>
  <c r="E60" i="1" s="1"/>
  <c r="N58" i="1" l="1"/>
  <c r="G78" i="1"/>
  <c r="G76" i="1"/>
  <c r="V56" i="1"/>
  <c r="G59" i="1"/>
  <c r="J57" i="1"/>
  <c r="H26" i="1"/>
  <c r="L26" i="1"/>
  <c r="H59" i="1"/>
  <c r="E28" i="1"/>
  <c r="F27" i="1"/>
  <c r="F60" i="1"/>
  <c r="E61" i="1" s="1"/>
  <c r="N59" i="1" l="1"/>
  <c r="L27" i="1"/>
  <c r="H60" i="1"/>
  <c r="J58" i="1"/>
  <c r="G60" i="1"/>
  <c r="H27" i="1"/>
  <c r="E29" i="1"/>
  <c r="F28" i="1"/>
  <c r="F61" i="1"/>
  <c r="G61" i="1" l="1"/>
  <c r="G130" i="1"/>
  <c r="N60" i="1"/>
  <c r="H61" i="1"/>
  <c r="H28" i="1"/>
  <c r="L28" i="1"/>
  <c r="J59" i="1"/>
  <c r="E30" i="1"/>
  <c r="F29" i="1"/>
  <c r="N61" i="1" l="1"/>
  <c r="N62" i="1" s="1"/>
  <c r="G79" i="1"/>
  <c r="H29" i="1"/>
  <c r="L29" i="1"/>
  <c r="J60" i="1"/>
  <c r="H62" i="1"/>
  <c r="E31" i="1"/>
  <c r="F30" i="1"/>
  <c r="G77" i="1" l="1"/>
  <c r="F98" i="1"/>
  <c r="G98" i="1" s="1"/>
  <c r="F97" i="1"/>
  <c r="G97" i="1" s="1"/>
  <c r="F77" i="1"/>
  <c r="F96" i="1"/>
  <c r="G96" i="1" s="1"/>
  <c r="F78" i="1"/>
  <c r="F76" i="1"/>
  <c r="F95" i="1"/>
  <c r="G95" i="1" s="1"/>
  <c r="F79" i="1"/>
  <c r="F94" i="1"/>
  <c r="G94" i="1" s="1"/>
  <c r="F80" i="1"/>
  <c r="V53" i="1"/>
  <c r="H30" i="1"/>
  <c r="L30" i="1"/>
  <c r="L53" i="1"/>
  <c r="I54" i="1"/>
  <c r="I55" i="1"/>
  <c r="K53" i="1"/>
  <c r="K54" i="1"/>
  <c r="I56" i="1"/>
  <c r="K55" i="1"/>
  <c r="K56" i="1"/>
  <c r="K57" i="1"/>
  <c r="K58" i="1"/>
  <c r="J61" i="1"/>
  <c r="K61" i="1" s="1"/>
  <c r="K60" i="1"/>
  <c r="K59" i="1"/>
  <c r="E32" i="1"/>
  <c r="F31" i="1"/>
  <c r="O53" i="1" l="1"/>
  <c r="O54" i="1"/>
  <c r="O55" i="1"/>
  <c r="O56" i="1"/>
  <c r="O57" i="1"/>
  <c r="O58" i="1"/>
  <c r="O59" i="1"/>
  <c r="O60" i="1"/>
  <c r="O61" i="1"/>
  <c r="G80" i="1"/>
  <c r="M53" i="1"/>
  <c r="L54" i="1"/>
  <c r="H31" i="1"/>
  <c r="L31" i="1"/>
  <c r="E33" i="1"/>
  <c r="F32" i="1"/>
  <c r="S55" i="1" l="1"/>
  <c r="R55" i="1"/>
  <c r="S54" i="1"/>
  <c r="R54" i="1"/>
  <c r="S53" i="1"/>
  <c r="R53" i="1"/>
  <c r="R61" i="1"/>
  <c r="S61" i="1"/>
  <c r="R60" i="1"/>
  <c r="S60" i="1"/>
  <c r="R59" i="1"/>
  <c r="S59" i="1"/>
  <c r="R58" i="1"/>
  <c r="S58" i="1"/>
  <c r="R57" i="1"/>
  <c r="S57" i="1"/>
  <c r="R56" i="1"/>
  <c r="S56" i="1"/>
  <c r="Q57" i="1"/>
  <c r="P57" i="1"/>
  <c r="P55" i="1"/>
  <c r="Q55" i="1"/>
  <c r="P54" i="1"/>
  <c r="Q54" i="1"/>
  <c r="P61" i="1"/>
  <c r="Q61" i="1"/>
  <c r="P60" i="1"/>
  <c r="Q60" i="1"/>
  <c r="P59" i="1"/>
  <c r="Q59" i="1"/>
  <c r="Q58" i="1"/>
  <c r="P58" i="1"/>
  <c r="Q56" i="1"/>
  <c r="P56" i="1"/>
  <c r="Q53" i="1"/>
  <c r="P53" i="1"/>
  <c r="L55" i="1"/>
  <c r="M54" i="1"/>
  <c r="H32" i="1"/>
  <c r="L32" i="1"/>
  <c r="E34" i="1"/>
  <c r="F33" i="1"/>
  <c r="R62" i="1" l="1"/>
  <c r="S62" i="1"/>
  <c r="Q62" i="1"/>
  <c r="G132" i="1" s="1"/>
  <c r="G134" i="1" s="1"/>
  <c r="P62" i="1"/>
  <c r="G131" i="1" s="1"/>
  <c r="H33" i="1"/>
  <c r="L33" i="1"/>
  <c r="L56" i="1"/>
  <c r="M55" i="1"/>
  <c r="E35" i="1"/>
  <c r="F34" i="1"/>
  <c r="G157" i="1" l="1"/>
  <c r="G156" i="1"/>
  <c r="G133" i="1"/>
  <c r="H34" i="1"/>
  <c r="L34" i="1"/>
  <c r="L57" i="1"/>
  <c r="M56" i="1"/>
  <c r="E36" i="1"/>
  <c r="F35" i="1"/>
  <c r="H35" i="1" l="1"/>
  <c r="L35" i="1"/>
  <c r="L58" i="1"/>
  <c r="M57" i="1"/>
  <c r="E37" i="1"/>
  <c r="F36" i="1"/>
  <c r="H36" i="1" l="1"/>
  <c r="L36" i="1"/>
  <c r="L59" i="1"/>
  <c r="M58" i="1"/>
  <c r="E38" i="1"/>
  <c r="G115" i="1" s="1"/>
  <c r="F37" i="1"/>
  <c r="F38" i="1" l="1"/>
  <c r="H37" i="1"/>
  <c r="L37" i="1"/>
  <c r="L60" i="1"/>
  <c r="M59" i="1"/>
  <c r="F39" i="1" l="1"/>
  <c r="W28" i="1" s="1"/>
  <c r="H38" i="1"/>
  <c r="L38" i="1"/>
  <c r="L39" i="1" s="1"/>
  <c r="L61" i="1"/>
  <c r="M61" i="1" s="1"/>
  <c r="M60" i="1"/>
  <c r="J22" i="1"/>
  <c r="I21" i="1"/>
  <c r="G22" i="1"/>
  <c r="I22" i="1"/>
  <c r="G26" i="1"/>
  <c r="I26" i="1"/>
  <c r="G27" i="1"/>
  <c r="I32" i="1"/>
  <c r="G33" i="1"/>
  <c r="I33" i="1"/>
  <c r="G34" i="1"/>
  <c r="I34" i="1"/>
  <c r="G32" i="1" l="1"/>
  <c r="I28" i="1"/>
  <c r="G28" i="1"/>
  <c r="I27" i="1"/>
  <c r="G37" i="1"/>
  <c r="I25" i="1"/>
  <c r="V21" i="1"/>
  <c r="M23" i="1" s="1"/>
  <c r="I35" i="1"/>
  <c r="I37" i="1"/>
  <c r="G39" i="1"/>
  <c r="I31" i="1"/>
  <c r="G38" i="1"/>
  <c r="G31" i="1"/>
  <c r="G25" i="1"/>
  <c r="I36" i="1"/>
  <c r="I30" i="1"/>
  <c r="I24" i="1"/>
  <c r="G36" i="1"/>
  <c r="G30" i="1"/>
  <c r="G24" i="1"/>
  <c r="I38" i="1"/>
  <c r="I29" i="1"/>
  <c r="I23" i="1"/>
  <c r="G35" i="1"/>
  <c r="G29" i="1"/>
  <c r="G23" i="1"/>
  <c r="K21" i="1"/>
  <c r="M33" i="1" l="1"/>
  <c r="M31" i="1"/>
  <c r="M28" i="1"/>
  <c r="P28" i="1" s="1"/>
  <c r="M32" i="1"/>
  <c r="M30" i="1"/>
  <c r="Q30" i="1" s="1"/>
  <c r="M29" i="1"/>
  <c r="P29" i="1" s="1"/>
  <c r="M26" i="1"/>
  <c r="O26" i="1" s="1"/>
  <c r="M27" i="1"/>
  <c r="P27" i="1" s="1"/>
  <c r="M22" i="1"/>
  <c r="P22" i="1" s="1"/>
  <c r="Q21" i="1"/>
  <c r="M38" i="1"/>
  <c r="Q38" i="1" s="1"/>
  <c r="M34" i="1"/>
  <c r="Q34" i="1" s="1"/>
  <c r="M24" i="1"/>
  <c r="O24" i="1" s="1"/>
  <c r="M37" i="1"/>
  <c r="P37" i="1" s="1"/>
  <c r="M25" i="1"/>
  <c r="Q25" i="1" s="1"/>
  <c r="M36" i="1"/>
  <c r="Q36" i="1" s="1"/>
  <c r="M35" i="1"/>
  <c r="N35" i="1" s="1"/>
  <c r="P31" i="1"/>
  <c r="Q31" i="1"/>
  <c r="Q32" i="1"/>
  <c r="P32" i="1"/>
  <c r="P30" i="1"/>
  <c r="Q28" i="1"/>
  <c r="Q23" i="1"/>
  <c r="P23" i="1"/>
  <c r="Q33" i="1"/>
  <c r="P33" i="1"/>
  <c r="N31" i="1"/>
  <c r="O31" i="1"/>
  <c r="N32" i="1"/>
  <c r="O32" i="1"/>
  <c r="N30" i="1"/>
  <c r="O30" i="1"/>
  <c r="N28" i="1"/>
  <c r="O28" i="1"/>
  <c r="N25" i="1"/>
  <c r="O23" i="1"/>
  <c r="N23" i="1"/>
  <c r="N33" i="1"/>
  <c r="O33" i="1"/>
  <c r="K22" i="1"/>
  <c r="J23" i="1"/>
  <c r="O25" i="1" l="1"/>
  <c r="Q27" i="1"/>
  <c r="O27" i="1"/>
  <c r="N26" i="1"/>
  <c r="N27" i="1"/>
  <c r="Q22" i="1"/>
  <c r="O34" i="1"/>
  <c r="P26" i="1"/>
  <c r="Q26" i="1"/>
  <c r="O29" i="1"/>
  <c r="N29" i="1"/>
  <c r="N34" i="1"/>
  <c r="N24" i="1"/>
  <c r="O21" i="1"/>
  <c r="Q24" i="1"/>
  <c r="P24" i="1"/>
  <c r="P21" i="1"/>
  <c r="P38" i="1"/>
  <c r="N22" i="1"/>
  <c r="Q29" i="1"/>
  <c r="N21" i="1"/>
  <c r="O22" i="1"/>
  <c r="P25" i="1"/>
  <c r="P35" i="1"/>
  <c r="O37" i="1"/>
  <c r="Q37" i="1"/>
  <c r="N38" i="1"/>
  <c r="P34" i="1"/>
  <c r="Q35" i="1"/>
  <c r="N37" i="1"/>
  <c r="N36" i="1"/>
  <c r="O38" i="1"/>
  <c r="O35" i="1"/>
  <c r="O36" i="1"/>
  <c r="P36" i="1"/>
  <c r="K23" i="1"/>
  <c r="J24" i="1"/>
  <c r="O39" i="1" l="1"/>
  <c r="G117" i="1" s="1"/>
  <c r="G119" i="1" s="1"/>
  <c r="N39" i="1"/>
  <c r="G116" i="1" s="1"/>
  <c r="Q39" i="1"/>
  <c r="G147" i="1" s="1"/>
  <c r="P39" i="1"/>
  <c r="G146" i="1" s="1"/>
  <c r="G118" i="1"/>
  <c r="J25" i="1"/>
  <c r="K24" i="1"/>
  <c r="K25" i="1" l="1"/>
  <c r="J26" i="1"/>
  <c r="J27" i="1" l="1"/>
  <c r="K26" i="1"/>
  <c r="J28" i="1" l="1"/>
  <c r="K27" i="1"/>
  <c r="J29" i="1" l="1"/>
  <c r="K28" i="1"/>
  <c r="J30" i="1" l="1"/>
  <c r="K29" i="1"/>
  <c r="J31" i="1" l="1"/>
  <c r="K30" i="1"/>
  <c r="J32" i="1" l="1"/>
  <c r="K31" i="1"/>
  <c r="J33" i="1" l="1"/>
  <c r="K32" i="1"/>
  <c r="J34" i="1" l="1"/>
  <c r="K33" i="1"/>
  <c r="J35" i="1" l="1"/>
  <c r="K34" i="1"/>
  <c r="J36" i="1" l="1"/>
  <c r="K35" i="1"/>
  <c r="J37" i="1" l="1"/>
  <c r="K36" i="1"/>
  <c r="J38" i="1" l="1"/>
  <c r="K38" i="1" s="1"/>
  <c r="K3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<sst xmlns="http://schemas.openxmlformats.org/spreadsheetml/2006/main" count="826" uniqueCount="145">
  <si>
    <t>Núm.</t>
  </si>
  <si>
    <t>Población: Estudiantes de la UMG campus Huehuetenango del plan fin de semana.</t>
  </si>
  <si>
    <t>N = 590</t>
  </si>
  <si>
    <t>Variables: género y edad</t>
  </si>
  <si>
    <t>Género</t>
  </si>
  <si>
    <t>M</t>
  </si>
  <si>
    <t>F</t>
  </si>
  <si>
    <t>Edad</t>
  </si>
  <si>
    <t>x</t>
  </si>
  <si>
    <t>f</t>
  </si>
  <si>
    <t>fr%</t>
  </si>
  <si>
    <t>Hombre</t>
  </si>
  <si>
    <t>Mujer</t>
  </si>
  <si>
    <t>Total</t>
  </si>
  <si>
    <t>Género de la Población</t>
  </si>
  <si>
    <t>Xmin</t>
  </si>
  <si>
    <t>Xmax</t>
  </si>
  <si>
    <t>Rango</t>
  </si>
  <si>
    <t>Fa</t>
  </si>
  <si>
    <t>Fa%</t>
  </si>
  <si>
    <t>Fd</t>
  </si>
  <si>
    <t>Fd%</t>
  </si>
  <si>
    <t>Edad de Población</t>
  </si>
  <si>
    <t>-</t>
  </si>
  <si>
    <t>Distribución de frecuencias simples (DFS)</t>
  </si>
  <si>
    <t>N</t>
  </si>
  <si>
    <t>R</t>
  </si>
  <si>
    <t>Ni</t>
  </si>
  <si>
    <t>i</t>
  </si>
  <si>
    <t>amplitud del intervalo</t>
  </si>
  <si>
    <t>LI</t>
  </si>
  <si>
    <t>LS</t>
  </si>
  <si>
    <t>Xi</t>
  </si>
  <si>
    <t>Marca de clase/Centro del intervalo</t>
  </si>
  <si>
    <t>frecuencia</t>
  </si>
  <si>
    <t>Frecuencia Ascendente</t>
  </si>
  <si>
    <t>Frecuencia Descendente</t>
  </si>
  <si>
    <t>Edad de la población</t>
  </si>
  <si>
    <t>Valores agrupados en intervalos</t>
  </si>
  <si>
    <t>f*x</t>
  </si>
  <si>
    <t>años</t>
  </si>
  <si>
    <t>Fórmula manual</t>
  </si>
  <si>
    <t>Función de Excel</t>
  </si>
  <si>
    <t>No.</t>
  </si>
  <si>
    <t>Media aritmética</t>
  </si>
  <si>
    <t>Mediana</t>
  </si>
  <si>
    <t>Moda</t>
  </si>
  <si>
    <t>Media geométrica</t>
  </si>
  <si>
    <t>Media armónica</t>
  </si>
  <si>
    <t>Posición de clase mediana</t>
  </si>
  <si>
    <t>Mediana está entre las posiciones 295 y 296</t>
  </si>
  <si>
    <t>La edad promedio de la poblaci´lm es e51.</t>
  </si>
  <si>
    <t>La mitad de la población tiene 25 años o más y la otra mitad, 25 años o, más</t>
  </si>
  <si>
    <t xml:space="preserve">La edad ,ás 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</si>
  <si>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</si>
  <si>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</si>
  <si>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</si>
  <si>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</si>
  <si>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</si>
  <si>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</si>
  <si>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</si>
  <si>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</si>
  <si>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</si>
  <si>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</si>
  <si>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</si>
  <si>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</si>
  <si>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</si>
  <si>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 xml:space="preserve">Posición de la mediana </t>
  </si>
  <si>
    <t>f*Xi</t>
  </si>
  <si>
    <t>Media Aritmética</t>
  </si>
  <si>
    <t>Moda(Cruda)</t>
  </si>
  <si>
    <t>Moda(Interpolada)</t>
  </si>
  <si>
    <t>1. La edad promedio de la población es de 25.1 años</t>
  </si>
  <si>
    <t>2. La mitad de la población tiene 25.6 años o menos y la otra mitad 25.6 años o más</t>
  </si>
  <si>
    <t>3. La edad más frecuente entre la población es de25.6 años</t>
  </si>
  <si>
    <t>MEDIDAS DE POSICIÓN</t>
  </si>
  <si>
    <t>Cuartiles</t>
  </si>
  <si>
    <t>Deciles</t>
  </si>
  <si>
    <t>Percentiles</t>
  </si>
  <si>
    <t>4 partes</t>
  </si>
  <si>
    <t>10 partes</t>
  </si>
  <si>
    <t>100 partes</t>
  </si>
  <si>
    <t>Q1=25%</t>
  </si>
  <si>
    <t>Q2=50%</t>
  </si>
  <si>
    <t>Q3=75%</t>
  </si>
  <si>
    <t>Q4=100%</t>
  </si>
  <si>
    <t>D1=10%</t>
  </si>
  <si>
    <t>D4=40%</t>
  </si>
  <si>
    <t>D9=90%</t>
  </si>
  <si>
    <t>C12=12%</t>
  </si>
  <si>
    <t>C63=63%</t>
  </si>
  <si>
    <t>C98=98%</t>
  </si>
  <si>
    <t>Cuartil 1</t>
  </si>
  <si>
    <t>Cuartil 3</t>
  </si>
  <si>
    <t>Decil 2</t>
  </si>
  <si>
    <t>Decil 6</t>
  </si>
  <si>
    <t>Percentil 82</t>
  </si>
  <si>
    <t>Posición</t>
  </si>
  <si>
    <t>Valor</t>
  </si>
  <si>
    <t>Procedimiento manual</t>
  </si>
  <si>
    <t>Funciones de Excel</t>
  </si>
  <si>
    <t>El 25% de las personas tienen 23 años o menos(El 75% de las personas tiene 23 años o más)</t>
  </si>
  <si>
    <t>El 75% de las personas tienen 27 años o más y el resto 27 años o más</t>
  </si>
  <si>
    <t>El 80% de las personas tienen 23 años o más</t>
  </si>
  <si>
    <t>El 60&amp; de las personas tienen 26 años o menos y el 40% restante tiene 26 años o más</t>
  </si>
  <si>
    <t>La edad máxima del 82% de personas más jóvenes es de 28 años</t>
  </si>
  <si>
    <t>Cuartil 2</t>
  </si>
  <si>
    <t>Decil 1</t>
  </si>
  <si>
    <t>Decil 7</t>
  </si>
  <si>
    <t>Percentil 21</t>
  </si>
  <si>
    <t>Percentil 93</t>
  </si>
  <si>
    <t>El 50% de las personas tiene 25.6 a;os o menos, el resto supera esa edad</t>
  </si>
  <si>
    <t>EL 10% de las personas más jóvenes tiene a lo sumo 21.7 años</t>
  </si>
  <si>
    <t>El 70% de las personas tiene 27.2 años o menos y el 30% tiene 27.2 años o más</t>
  </si>
  <si>
    <t>El 21% de las personas tiene 23.2 años o menos</t>
  </si>
  <si>
    <t>El 7% de las personas de mayor edad tienen como mínimo 30.2 años o más</t>
  </si>
  <si>
    <t>d</t>
  </si>
  <si>
    <t>f*d^2</t>
  </si>
  <si>
    <t>f*|d|</t>
  </si>
  <si>
    <t>Medidas de Variabilidad o Dispersión</t>
  </si>
  <si>
    <t>Desviación media</t>
  </si>
  <si>
    <t>Desviación estándar</t>
  </si>
  <si>
    <t>Varianza</t>
  </si>
  <si>
    <t>Coeficiente de variación</t>
  </si>
  <si>
    <t>años^2</t>
  </si>
  <si>
    <t>El recorrido entre el valor mínimo y máximo de la variable, es de 17 años</t>
  </si>
  <si>
    <t>En promedio, cada dato se devía linealmente (aleja o distancia) en 2.3 años</t>
  </si>
  <si>
    <t>En promedio, cada dato se devía cuadraticamente (aleja o distancia) en 2.87 años</t>
  </si>
  <si>
    <t>La varianza del conjunto de datos es de 8.23 años</t>
  </si>
  <si>
    <t xml:space="preserve">La tasa o el grado de variabilidad de los datos es de 11.43% </t>
  </si>
  <si>
    <t>Medidas de Variabilidad o Dispersión de la tabla de rangos</t>
  </si>
  <si>
    <t>En promedio, cada dato se devía linealmente (aleja o distancia) en 2.35 años</t>
  </si>
  <si>
    <t>En promedio, cada dato se devía cuadraticamente (aleja o distancia) en 2.92 años</t>
  </si>
  <si>
    <t>La varianza del conjunto de datos es de 8.53 años</t>
  </si>
  <si>
    <t xml:space="preserve">La tasa o el grado de variabilidad de los datos es de 11.62% </t>
  </si>
  <si>
    <t>f*d^3</t>
  </si>
  <si>
    <t>f*d^4</t>
  </si>
  <si>
    <t>MEDIDAS DE FORMA</t>
  </si>
  <si>
    <t>Asimetría de fisher</t>
  </si>
  <si>
    <t>Curtosis de Fisher</t>
  </si>
  <si>
    <t>Medidas de Forma de la tabla de rangos</t>
  </si>
  <si>
    <t>La distribución es ligeramente asimétrica, presentando una asimetría positiva</t>
  </si>
  <si>
    <t>La forma de la distribución es palticúrtica, aunque se asemeje a una forma normal debido a que el coeficiente de curtosis de Fisher es muy ceranao a 3 (2.79)</t>
  </si>
  <si>
    <t>La forma de la sitribución es palticúrtica, aunque se asemeje a una forma nornmal debido a que el coeficiente de curtosis de Fisher es muy ceranao a 3 (2.75)</t>
  </si>
  <si>
    <t>MEDIDAS DE TENDENCIA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</si>
</sst>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9" fontId="0" fillId="0" borderId="1" xfId="1" applyFont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1" applyNumberFormat="1" applyFont="1" applyBorder="1"/>
    <xf numFmtId="0" fontId="0" fillId="0" borderId="1" xfId="0" quotePrefix="1" applyBorder="1" applyAlignment="1">
      <alignment horizontal="center" vertical="center"/>
    </xf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10" fontId="0" fillId="0" borderId="1" xfId="1" applyNumberFormat="1" applyFont="1" applyFill="1" applyBorder="1"/>
    <xf numFmtId="0" fontId="0" fillId="0" borderId="2" xfId="0" applyBorder="1"/>
    <xf numFmtId="0" fontId="2" fillId="0" borderId="3" xfId="0" applyFont="1" applyBorder="1" applyAlignment="1">
      <alignment horizontal="centerContinuous"/>
    </xf>
    <xf numFmtId="0" fontId="0" fillId="2" borderId="0" xfId="0" applyFill="1"/>
    <xf numFmtId="1" fontId="0" fillId="3" borderId="1" xfId="0" applyNumberFormat="1" applyFill="1" applyBorder="1"/>
    <xf numFmtId="164" fontId="0" fillId="3" borderId="1" xfId="0" applyNumberFormat="1" applyFill="1" applyBorder="1"/>
    <xf numFmtId="0" fontId="0" fillId="3" borderId="1" xfId="0" applyFill="1" applyBorder="1"/>
    <xf numFmtId="10" fontId="0" fillId="3" borderId="1" xfId="1" applyNumberFormat="1" applyFont="1" applyFill="1" applyBorder="1"/>
    <xf numFmtId="9" fontId="0" fillId="3" borderId="1" xfId="1" applyFont="1" applyFill="1" applyBorder="1"/>
    <xf numFmtId="0" fontId="0" fillId="0" borderId="1" xfId="1" applyNumberFormat="1" applyFont="1" applyBorder="1"/>
    <xf numFmtId="0" fontId="0" fillId="0" borderId="0" xfId="0" applyAlignment="1">
      <alignment horizontal="left" vertical="top"/>
    </xf>
    <xf numFmtId="0" fontId="3" fillId="0" borderId="0" xfId="0" applyFont="1"/>
    <xf numFmtId="1" fontId="0" fillId="0" borderId="1" xfId="0" applyNumberFormat="1" applyBorder="1" applyAlignment="1">
      <alignment horizontal="right" vertical="center"/>
    </xf>
    <xf numFmtId="2" fontId="0" fillId="0" borderId="1" xfId="0" applyNumberFormat="1" applyBorder="1"/>
    <xf numFmtId="164" fontId="0" fillId="0" borderId="1" xfId="1" applyNumberFormat="1" applyFont="1" applyBorder="1"/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'Distribución de Frecuencias Sim'!$E$18</c:f>
              <c:strCache>
                <c:ptCount val="1"/>
                <c:pt idx="0">
                  <c:v>Edad de Población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'Distribución de Frecuencias Sim'!$E$21:$E$38</c:f>
              <c:numCache>
                <c:formatCode>General</c:formatCode>
                <c:ptCount val="18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  <c:pt idx="8">
                  <c:v>25</c:v>
                </c:pt>
                <c:pt idx="9">
                  <c:v>26</c:v>
                </c:pt>
                <c:pt idx="10">
                  <c:v>27</c:v>
                </c:pt>
                <c:pt idx="11">
                  <c:v>28</c:v>
                </c:pt>
                <c:pt idx="12">
                  <c:v>29</c:v>
                </c:pt>
                <c:pt idx="13">
                  <c:v>30</c:v>
                </c:pt>
                <c:pt idx="14">
                  <c:v>31</c:v>
                </c:pt>
                <c:pt idx="15">
                  <c:v>32</c:v>
                </c:pt>
                <c:pt idx="16">
                  <c:v>33</c:v>
                </c:pt>
                <c:pt idx="17">
                  <c:v>34</c:v>
                </c:pt>
              </c:numCache>
            </c:numRef>
          </c:cat>
          <c:val>
            <c:numRef>
              <c:f>'Distribución de Frecuencias Sim'!$F$21:$F$38</c:f>
              <c:numCache>
                <c:formatCode>General</c:formatCode>
                <c:ptCount val="18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20</c:v>
                </c:pt>
                <c:pt idx="4">
                  <c:v>32</c:v>
                </c:pt>
                <c:pt idx="5">
                  <c:v>51</c:v>
                </c:pt>
                <c:pt idx="6">
                  <c:v>62</c:v>
                </c:pt>
                <c:pt idx="7">
                  <c:v>76</c:v>
                </c:pt>
                <c:pt idx="8">
                  <c:v>88</c:v>
                </c:pt>
                <c:pt idx="9">
                  <c:v>67</c:v>
                </c:pt>
                <c:pt idx="10">
                  <c:v>57</c:v>
                </c:pt>
                <c:pt idx="11">
                  <c:v>54</c:v>
                </c:pt>
                <c:pt idx="12">
                  <c:v>34</c:v>
                </c:pt>
                <c:pt idx="13">
                  <c:v>23</c:v>
                </c:pt>
                <c:pt idx="14">
                  <c:v>11</c:v>
                </c:pt>
                <c:pt idx="15">
                  <c:v>3</c:v>
                </c:pt>
                <c:pt idx="16">
                  <c:v>3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16-4842-834F-A274BA94C8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-27"/>
        <c:axId val="689118944"/>
        <c:axId val="689117024"/>
      </c:barChart>
      <c:catAx>
        <c:axId val="689118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117024"/>
        <c:crosses val="autoZero"/>
        <c:auto val="1"/>
        <c:lblAlgn val="ctr"/>
        <c:lblOffset val="100"/>
        <c:noMultiLvlLbl val="0"/>
      </c:catAx>
      <c:valAx>
        <c:axId val="68911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118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'Distribución de Frecuencias Sim'!$E$50</c:f>
              <c:strCache>
                <c:ptCount val="1"/>
                <c:pt idx="0">
                  <c:v>Edad de la población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'Distribución de Frecuencias Sim'!$E$53:$F$61</c:f>
              <c:multiLvlStrCache>
                <c:ptCount val="9"/>
                <c:lvl>
                  <c:pt idx="0">
                    <c:v>18</c:v>
                  </c:pt>
                  <c:pt idx="1">
                    <c:v>20</c:v>
                  </c:pt>
                  <c:pt idx="2">
                    <c:v>22</c:v>
                  </c:pt>
                  <c:pt idx="3">
                    <c:v>24</c:v>
                  </c:pt>
                  <c:pt idx="4">
                    <c:v>26</c:v>
                  </c:pt>
                  <c:pt idx="5">
                    <c:v>28</c:v>
                  </c:pt>
                  <c:pt idx="6">
                    <c:v>30</c:v>
                  </c:pt>
                  <c:pt idx="7">
                    <c:v>32</c:v>
                  </c:pt>
                  <c:pt idx="8">
                    <c:v>34</c:v>
                  </c:pt>
                </c:lvl>
                <c:lvl>
                  <c:pt idx="0">
                    <c:v>17</c:v>
                  </c:pt>
                  <c:pt idx="1">
                    <c:v>19</c:v>
                  </c:pt>
                  <c:pt idx="2">
                    <c:v>21</c:v>
                  </c:pt>
                  <c:pt idx="3">
                    <c:v>23</c:v>
                  </c:pt>
                  <c:pt idx="4">
                    <c:v>25</c:v>
                  </c:pt>
                  <c:pt idx="5">
                    <c:v>27</c:v>
                  </c:pt>
                  <c:pt idx="6">
                    <c:v>29</c:v>
                  </c:pt>
                  <c:pt idx="7">
                    <c:v>31</c:v>
                  </c:pt>
                  <c:pt idx="8">
                    <c:v>33</c:v>
                  </c:pt>
                </c:lvl>
              </c:multiLvlStrCache>
            </c:multiLvlStrRef>
          </c:cat>
          <c:val>
            <c:numRef>
              <c:f>'Distribución de Frecuencias Sim'!$H$53:$H$61</c:f>
              <c:numCache>
                <c:formatCode>General</c:formatCode>
                <c:ptCount val="9"/>
                <c:pt idx="0">
                  <c:v>4</c:v>
                </c:pt>
                <c:pt idx="1">
                  <c:v>24</c:v>
                </c:pt>
                <c:pt idx="2">
                  <c:v>83</c:v>
                </c:pt>
                <c:pt idx="3">
                  <c:v>138</c:v>
                </c:pt>
                <c:pt idx="4">
                  <c:v>155</c:v>
                </c:pt>
                <c:pt idx="5">
                  <c:v>111</c:v>
                </c:pt>
                <c:pt idx="6">
                  <c:v>57</c:v>
                </c:pt>
                <c:pt idx="7">
                  <c:v>14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EA-4503-9753-228C14C625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-27"/>
        <c:axId val="1238610512"/>
        <c:axId val="1238611952"/>
      </c:barChart>
      <c:catAx>
        <c:axId val="123861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611952"/>
        <c:crosses val="autoZero"/>
        <c:auto val="1"/>
        <c:lblAlgn val="ctr"/>
        <c:lblOffset val="100"/>
        <c:noMultiLvlLbl val="0"/>
      </c:catAx>
      <c:valAx>
        <c:axId val="123861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610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'Distribución de Frecuencias Sim'!$E$20</c:f>
              <c:strCache>
                <c:ptCount val="1"/>
                <c:pt idx="0">
                  <c:v>x</c:v>
                </c:pt>
              </c:strCache>
            </c:strRef>
          </c:tx>
          <c:dPt>
            <c:idx val="0"/>
            <c:bubble3D val="0"/>
            <c:spPr>
              <a:solidFill>
                <a:schemeClr val="accent4">
                  <a:shade val="3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18A-468C-9F7C-50A95CEB5364}"/>
              </c:ext>
            </c:extLst>
          </c:dPt>
          <c:dPt>
            <c:idx val="1"/>
            <c:bubble3D val="0"/>
            <c:spPr>
              <a:solidFill>
                <a:schemeClr val="accent4">
                  <a:shade val="4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18A-468C-9F7C-50A95CEB5364}"/>
              </c:ext>
            </c:extLst>
          </c:dPt>
          <c:dPt>
            <c:idx val="2"/>
            <c:bubble3D val="0"/>
            <c:spPr>
              <a:solidFill>
                <a:schemeClr val="accent4">
                  <a:shade val="5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18A-468C-9F7C-50A95CEB5364}"/>
              </c:ext>
            </c:extLst>
          </c:dPt>
          <c:dPt>
            <c:idx val="3"/>
            <c:bubble3D val="0"/>
            <c:spPr>
              <a:solidFill>
                <a:schemeClr val="accent4">
                  <a:shade val="59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18A-468C-9F7C-50A95CEB5364}"/>
              </c:ext>
            </c:extLst>
          </c:dPt>
          <c:dPt>
            <c:idx val="4"/>
            <c:bubble3D val="0"/>
            <c:spPr>
              <a:solidFill>
                <a:schemeClr val="accent4">
                  <a:shade val="6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18A-468C-9F7C-50A95CEB5364}"/>
              </c:ext>
            </c:extLst>
          </c:dPt>
          <c:dPt>
            <c:idx val="5"/>
            <c:bubble3D val="0"/>
            <c:spPr>
              <a:solidFill>
                <a:schemeClr val="accent4">
                  <a:shade val="7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18A-468C-9F7C-50A95CEB5364}"/>
              </c:ext>
            </c:extLst>
          </c:dPt>
          <c:dPt>
            <c:idx val="6"/>
            <c:bubble3D val="0"/>
            <c:spPr>
              <a:solidFill>
                <a:schemeClr val="accent4">
                  <a:shade val="81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18A-468C-9F7C-50A95CEB5364}"/>
              </c:ext>
            </c:extLst>
          </c:dPt>
          <c:dPt>
            <c:idx val="7"/>
            <c:bubble3D val="0"/>
            <c:spPr>
              <a:solidFill>
                <a:schemeClr val="accent4">
                  <a:shade val="8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18A-468C-9F7C-50A95CEB5364}"/>
              </c:ext>
            </c:extLst>
          </c:dPt>
          <c:dPt>
            <c:idx val="8"/>
            <c:bubble3D val="0"/>
            <c:spPr>
              <a:solidFill>
                <a:schemeClr val="accent4">
                  <a:shade val="9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418A-468C-9F7C-50A95CEB5364}"/>
              </c:ext>
            </c:extLst>
          </c:dPt>
          <c:dPt>
            <c:idx val="9"/>
            <c:bubble3D val="0"/>
            <c:spPr>
              <a:solidFill>
                <a:schemeClr val="accent4">
                  <a:tint val="9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418A-468C-9F7C-50A95CEB5364}"/>
              </c:ext>
            </c:extLst>
          </c:dPt>
          <c:dPt>
            <c:idx val="10"/>
            <c:bubble3D val="0"/>
            <c:spPr>
              <a:solidFill>
                <a:schemeClr val="accent4">
                  <a:tint val="89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418A-468C-9F7C-50A95CEB5364}"/>
              </c:ext>
            </c:extLst>
          </c:dPt>
          <c:dPt>
            <c:idx val="11"/>
            <c:bubble3D val="0"/>
            <c:spPr>
              <a:solidFill>
                <a:schemeClr val="accent4">
                  <a:tint val="8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418A-468C-9F7C-50A95CEB5364}"/>
              </c:ext>
            </c:extLst>
          </c:dPt>
          <c:dPt>
            <c:idx val="12"/>
            <c:bubble3D val="0"/>
            <c:spPr>
              <a:solidFill>
                <a:schemeClr val="accent4">
                  <a:tint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418A-468C-9F7C-50A95CEB5364}"/>
              </c:ext>
            </c:extLst>
          </c:dPt>
          <c:dPt>
            <c:idx val="13"/>
            <c:bubble3D val="0"/>
            <c:spPr>
              <a:solidFill>
                <a:schemeClr val="accent4">
                  <a:tint val="6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418A-468C-9F7C-50A95CEB5364}"/>
              </c:ext>
            </c:extLst>
          </c:dPt>
          <c:dPt>
            <c:idx val="14"/>
            <c:bubble3D val="0"/>
            <c:spPr>
              <a:solidFill>
                <a:schemeClr val="accent4">
                  <a:tint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418A-468C-9F7C-50A95CEB5364}"/>
              </c:ext>
            </c:extLst>
          </c:dPt>
          <c:dPt>
            <c:idx val="15"/>
            <c:bubble3D val="0"/>
            <c:spPr>
              <a:solidFill>
                <a:schemeClr val="accent4">
                  <a:tint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418A-468C-9F7C-50A95CEB5364}"/>
              </c:ext>
            </c:extLst>
          </c:dPt>
          <c:dPt>
            <c:idx val="16"/>
            <c:bubble3D val="0"/>
            <c:spPr>
              <a:solidFill>
                <a:schemeClr val="accent4">
                  <a:tint val="4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418A-468C-9F7C-50A95CEB5364}"/>
              </c:ext>
            </c:extLst>
          </c:dPt>
          <c:dPt>
            <c:idx val="17"/>
            <c:bubble3D val="0"/>
            <c:spPr>
              <a:solidFill>
                <a:schemeClr val="accent4">
                  <a:tint val="3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418A-468C-9F7C-50A95CEB5364}"/>
              </c:ext>
            </c:extLst>
          </c:dPt>
          <c:val>
            <c:numRef>
              <c:f>'Distribución de Frecuencias Sim'!$E$21:$E$38</c:f>
              <c:numCache>
                <c:formatCode>General</c:formatCode>
                <c:ptCount val="18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  <c:pt idx="8">
                  <c:v>25</c:v>
                </c:pt>
                <c:pt idx="9">
                  <c:v>26</c:v>
                </c:pt>
                <c:pt idx="10">
                  <c:v>27</c:v>
                </c:pt>
                <c:pt idx="11">
                  <c:v>28</c:v>
                </c:pt>
                <c:pt idx="12">
                  <c:v>29</c:v>
                </c:pt>
                <c:pt idx="13">
                  <c:v>30</c:v>
                </c:pt>
                <c:pt idx="14">
                  <c:v>31</c:v>
                </c:pt>
                <c:pt idx="15">
                  <c:v>32</c:v>
                </c:pt>
                <c:pt idx="16">
                  <c:v>33</c:v>
                </c:pt>
                <c:pt idx="17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D3-4179-B3C2-A588F045728F}"/>
            </c:ext>
          </c:extLst>
        </c:ser>
        <c:ser>
          <c:idx val="1"/>
          <c:order val="1"/>
          <c:tx>
            <c:strRef>
              <c:f>'Distribución de Frecuencias Sim'!$F$20</c:f>
              <c:strCache>
                <c:ptCount val="1"/>
                <c:pt idx="0">
                  <c:v>f</c:v>
                </c:pt>
              </c:strCache>
            </c:strRef>
          </c:tx>
          <c:dPt>
            <c:idx val="0"/>
            <c:bubble3D val="0"/>
            <c:spPr>
              <a:solidFill>
                <a:schemeClr val="accent4">
                  <a:shade val="3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418A-468C-9F7C-50A95CEB5364}"/>
              </c:ext>
            </c:extLst>
          </c:dPt>
          <c:dPt>
            <c:idx val="1"/>
            <c:bubble3D val="0"/>
            <c:spPr>
              <a:solidFill>
                <a:schemeClr val="accent4">
                  <a:shade val="4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418A-468C-9F7C-50A95CEB5364}"/>
              </c:ext>
            </c:extLst>
          </c:dPt>
          <c:dPt>
            <c:idx val="2"/>
            <c:bubble3D val="0"/>
            <c:spPr>
              <a:solidFill>
                <a:schemeClr val="accent4">
                  <a:shade val="5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418A-468C-9F7C-50A95CEB5364}"/>
              </c:ext>
            </c:extLst>
          </c:dPt>
          <c:dPt>
            <c:idx val="3"/>
            <c:bubble3D val="0"/>
            <c:spPr>
              <a:solidFill>
                <a:schemeClr val="accent4">
                  <a:shade val="59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418A-468C-9F7C-50A95CEB5364}"/>
              </c:ext>
            </c:extLst>
          </c:dPt>
          <c:dPt>
            <c:idx val="4"/>
            <c:bubble3D val="0"/>
            <c:spPr>
              <a:solidFill>
                <a:schemeClr val="accent4">
                  <a:shade val="6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418A-468C-9F7C-50A95CEB5364}"/>
              </c:ext>
            </c:extLst>
          </c:dPt>
          <c:dPt>
            <c:idx val="5"/>
            <c:bubble3D val="0"/>
            <c:spPr>
              <a:solidFill>
                <a:schemeClr val="accent4">
                  <a:shade val="7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418A-468C-9F7C-50A95CEB5364}"/>
              </c:ext>
            </c:extLst>
          </c:dPt>
          <c:dPt>
            <c:idx val="6"/>
            <c:bubble3D val="0"/>
            <c:spPr>
              <a:solidFill>
                <a:schemeClr val="accent4">
                  <a:shade val="81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418A-468C-9F7C-50A95CEB5364}"/>
              </c:ext>
            </c:extLst>
          </c:dPt>
          <c:dPt>
            <c:idx val="7"/>
            <c:bubble3D val="0"/>
            <c:spPr>
              <a:solidFill>
                <a:schemeClr val="accent4">
                  <a:shade val="8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418A-468C-9F7C-50A95CEB5364}"/>
              </c:ext>
            </c:extLst>
          </c:dPt>
          <c:dPt>
            <c:idx val="8"/>
            <c:bubble3D val="0"/>
            <c:spPr>
              <a:solidFill>
                <a:schemeClr val="accent4">
                  <a:shade val="9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418A-468C-9F7C-50A95CEB5364}"/>
              </c:ext>
            </c:extLst>
          </c:dPt>
          <c:dPt>
            <c:idx val="9"/>
            <c:bubble3D val="0"/>
            <c:spPr>
              <a:solidFill>
                <a:schemeClr val="accent4">
                  <a:tint val="9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418A-468C-9F7C-50A95CEB5364}"/>
              </c:ext>
            </c:extLst>
          </c:dPt>
          <c:dPt>
            <c:idx val="10"/>
            <c:bubble3D val="0"/>
            <c:spPr>
              <a:solidFill>
                <a:schemeClr val="accent4">
                  <a:tint val="89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418A-468C-9F7C-50A95CEB5364}"/>
              </c:ext>
            </c:extLst>
          </c:dPt>
          <c:dPt>
            <c:idx val="11"/>
            <c:bubble3D val="0"/>
            <c:spPr>
              <a:solidFill>
                <a:schemeClr val="accent4">
                  <a:tint val="8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418A-468C-9F7C-50A95CEB5364}"/>
              </c:ext>
            </c:extLst>
          </c:dPt>
          <c:dPt>
            <c:idx val="12"/>
            <c:bubble3D val="0"/>
            <c:spPr>
              <a:solidFill>
                <a:schemeClr val="accent4">
                  <a:tint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418A-468C-9F7C-50A95CEB5364}"/>
              </c:ext>
            </c:extLst>
          </c:dPt>
          <c:dPt>
            <c:idx val="13"/>
            <c:bubble3D val="0"/>
            <c:spPr>
              <a:solidFill>
                <a:schemeClr val="accent4">
                  <a:tint val="6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418A-468C-9F7C-50A95CEB5364}"/>
              </c:ext>
            </c:extLst>
          </c:dPt>
          <c:dPt>
            <c:idx val="14"/>
            <c:bubble3D val="0"/>
            <c:spPr>
              <a:solidFill>
                <a:schemeClr val="accent4">
                  <a:tint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418A-468C-9F7C-50A95CEB5364}"/>
              </c:ext>
            </c:extLst>
          </c:dPt>
          <c:dPt>
            <c:idx val="15"/>
            <c:bubble3D val="0"/>
            <c:spPr>
              <a:solidFill>
                <a:schemeClr val="accent4">
                  <a:tint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418A-468C-9F7C-50A95CEB5364}"/>
              </c:ext>
            </c:extLst>
          </c:dPt>
          <c:dPt>
            <c:idx val="16"/>
            <c:bubble3D val="0"/>
            <c:spPr>
              <a:solidFill>
                <a:schemeClr val="accent4">
                  <a:tint val="4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418A-468C-9F7C-50A95CEB5364}"/>
              </c:ext>
            </c:extLst>
          </c:dPt>
          <c:dPt>
            <c:idx val="17"/>
            <c:bubble3D val="0"/>
            <c:spPr>
              <a:solidFill>
                <a:schemeClr val="accent4">
                  <a:tint val="3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418A-468C-9F7C-50A95CEB5364}"/>
              </c:ext>
            </c:extLst>
          </c:dPt>
          <c:val>
            <c:numRef>
              <c:f>'Distribución de Frecuencias Sim'!$F$21:$F$38</c:f>
              <c:numCache>
                <c:formatCode>General</c:formatCode>
                <c:ptCount val="18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20</c:v>
                </c:pt>
                <c:pt idx="4">
                  <c:v>32</c:v>
                </c:pt>
                <c:pt idx="5">
                  <c:v>51</c:v>
                </c:pt>
                <c:pt idx="6">
                  <c:v>62</c:v>
                </c:pt>
                <c:pt idx="7">
                  <c:v>76</c:v>
                </c:pt>
                <c:pt idx="8">
                  <c:v>88</c:v>
                </c:pt>
                <c:pt idx="9">
                  <c:v>67</c:v>
                </c:pt>
                <c:pt idx="10">
                  <c:v>57</c:v>
                </c:pt>
                <c:pt idx="11">
                  <c:v>54</c:v>
                </c:pt>
                <c:pt idx="12">
                  <c:v>34</c:v>
                </c:pt>
                <c:pt idx="13">
                  <c:v>23</c:v>
                </c:pt>
                <c:pt idx="14">
                  <c:v>11</c:v>
                </c:pt>
                <c:pt idx="15">
                  <c:v>3</c:v>
                </c:pt>
                <c:pt idx="16">
                  <c:v>3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D3-4179-B3C2-A588F04572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Edad de la población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'Distribución de Frecuencias Sim'!$E$50</c:f>
              <c:strCache>
                <c:ptCount val="1"/>
                <c:pt idx="0">
                  <c:v>Edad de la población</c:v>
                </c:pt>
              </c:strCache>
            </c:strRef>
          </c:tx>
          <c:dPt>
            <c:idx val="0"/>
            <c:bubble3D val="0"/>
            <c:spPr>
              <a:solidFill>
                <a:schemeClr val="accent4">
                  <a:shade val="4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0AA-4879-AA8D-5F327B2A13ED}"/>
              </c:ext>
            </c:extLst>
          </c:dPt>
          <c:dPt>
            <c:idx val="1"/>
            <c:bubble3D val="0"/>
            <c:spPr>
              <a:solidFill>
                <a:schemeClr val="accent4">
                  <a:shade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0AA-4879-AA8D-5F327B2A13ED}"/>
              </c:ext>
            </c:extLst>
          </c:dPt>
          <c:dPt>
            <c:idx val="2"/>
            <c:bubble3D val="0"/>
            <c:spPr>
              <a:solidFill>
                <a:schemeClr val="accent4">
                  <a:shade val="7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0AA-4879-AA8D-5F327B2A13ED}"/>
              </c:ext>
            </c:extLst>
          </c:dPt>
          <c:dPt>
            <c:idx val="3"/>
            <c:bubble3D val="0"/>
            <c:spPr>
              <a:solidFill>
                <a:schemeClr val="accent4">
                  <a:shade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0AA-4879-AA8D-5F327B2A13ED}"/>
              </c:ext>
            </c:extLst>
          </c:dPt>
          <c:dPt>
            <c:idx val="4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0AA-4879-AA8D-5F327B2A13ED}"/>
              </c:ext>
            </c:extLst>
          </c:dPt>
          <c:dPt>
            <c:idx val="5"/>
            <c:bubble3D val="0"/>
            <c:spPr>
              <a:solidFill>
                <a:schemeClr val="accent4">
                  <a:tint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0AA-4879-AA8D-5F327B2A13ED}"/>
              </c:ext>
            </c:extLst>
          </c:dPt>
          <c:dPt>
            <c:idx val="6"/>
            <c:bubble3D val="0"/>
            <c:spPr>
              <a:solidFill>
                <a:schemeClr val="accent4">
                  <a:tint val="7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0AA-4879-AA8D-5F327B2A13ED}"/>
              </c:ext>
            </c:extLst>
          </c:dPt>
          <c:dPt>
            <c:idx val="7"/>
            <c:bubble3D val="0"/>
            <c:spPr>
              <a:solidFill>
                <a:schemeClr val="accent4">
                  <a:tint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0AA-4879-AA8D-5F327B2A13ED}"/>
              </c:ext>
            </c:extLst>
          </c:dPt>
          <c:dPt>
            <c:idx val="8"/>
            <c:bubble3D val="0"/>
            <c:spPr>
              <a:solidFill>
                <a:schemeClr val="accent4">
                  <a:tint val="4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00AA-4879-AA8D-5F327B2A13ED}"/>
              </c:ext>
            </c:extLst>
          </c:dPt>
          <c:cat>
            <c:multiLvlStrRef>
              <c:f>'Distribución de Frecuencias Sim'!$E$53:$F$61</c:f>
              <c:multiLvlStrCache>
                <c:ptCount val="9"/>
                <c:lvl>
                  <c:pt idx="0">
                    <c:v>18</c:v>
                  </c:pt>
                  <c:pt idx="1">
                    <c:v>20</c:v>
                  </c:pt>
                  <c:pt idx="2">
                    <c:v>22</c:v>
                  </c:pt>
                  <c:pt idx="3">
                    <c:v>24</c:v>
                  </c:pt>
                  <c:pt idx="4">
                    <c:v>26</c:v>
                  </c:pt>
                  <c:pt idx="5">
                    <c:v>28</c:v>
                  </c:pt>
                  <c:pt idx="6">
                    <c:v>30</c:v>
                  </c:pt>
                  <c:pt idx="7">
                    <c:v>32</c:v>
                  </c:pt>
                  <c:pt idx="8">
                    <c:v>34</c:v>
                  </c:pt>
                </c:lvl>
                <c:lvl>
                  <c:pt idx="0">
                    <c:v>17</c:v>
                  </c:pt>
                  <c:pt idx="1">
                    <c:v>19</c:v>
                  </c:pt>
                  <c:pt idx="2">
                    <c:v>21</c:v>
                  </c:pt>
                  <c:pt idx="3">
                    <c:v>23</c:v>
                  </c:pt>
                  <c:pt idx="4">
                    <c:v>25</c:v>
                  </c:pt>
                  <c:pt idx="5">
                    <c:v>27</c:v>
                  </c:pt>
                  <c:pt idx="6">
                    <c:v>29</c:v>
                  </c:pt>
                  <c:pt idx="7">
                    <c:v>31</c:v>
                  </c:pt>
                  <c:pt idx="8">
                    <c:v>33</c:v>
                  </c:pt>
                </c:lvl>
              </c:multiLvlStrCache>
            </c:multiLvlStrRef>
          </c:cat>
          <c:val>
            <c:numRef>
              <c:f>'Distribución de Frecuencias Sim'!$E$53:$E$61</c:f>
              <c:numCache>
                <c:formatCode>0</c:formatCode>
                <c:ptCount val="9"/>
                <c:pt idx="0" formatCode="General">
                  <c:v>17</c:v>
                </c:pt>
                <c:pt idx="1">
                  <c:v>19</c:v>
                </c:pt>
                <c:pt idx="2">
                  <c:v>21</c:v>
                </c:pt>
                <c:pt idx="3">
                  <c:v>23</c:v>
                </c:pt>
                <c:pt idx="4">
                  <c:v>25</c:v>
                </c:pt>
                <c:pt idx="5">
                  <c:v>27</c:v>
                </c:pt>
                <c:pt idx="6">
                  <c:v>29</c:v>
                </c:pt>
                <c:pt idx="7">
                  <c:v>31</c:v>
                </c:pt>
                <c:pt idx="8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EE-4C09-B9DD-8CA8F2640F1B}"/>
            </c:ext>
          </c:extLst>
        </c:ser>
        <c:ser>
          <c:idx val="1"/>
          <c:order val="1"/>
          <c:tx>
            <c:strRef>
              <c:f>'Distribución de Frecuencias Sim'!$F$52</c:f>
              <c:strCache>
                <c:ptCount val="1"/>
                <c:pt idx="0">
                  <c:v>LS</c:v>
                </c:pt>
              </c:strCache>
            </c:strRef>
          </c:tx>
          <c:dPt>
            <c:idx val="0"/>
            <c:bubble3D val="0"/>
            <c:spPr>
              <a:solidFill>
                <a:schemeClr val="accent4">
                  <a:shade val="4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00AA-4879-AA8D-5F327B2A13ED}"/>
              </c:ext>
            </c:extLst>
          </c:dPt>
          <c:dPt>
            <c:idx val="1"/>
            <c:bubble3D val="0"/>
            <c:spPr>
              <a:solidFill>
                <a:schemeClr val="accent4">
                  <a:shade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00AA-4879-AA8D-5F327B2A13ED}"/>
              </c:ext>
            </c:extLst>
          </c:dPt>
          <c:dPt>
            <c:idx val="2"/>
            <c:bubble3D val="0"/>
            <c:spPr>
              <a:solidFill>
                <a:schemeClr val="accent4">
                  <a:shade val="7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00AA-4879-AA8D-5F327B2A13ED}"/>
              </c:ext>
            </c:extLst>
          </c:dPt>
          <c:dPt>
            <c:idx val="3"/>
            <c:bubble3D val="0"/>
            <c:spPr>
              <a:solidFill>
                <a:schemeClr val="accent4">
                  <a:shade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00AA-4879-AA8D-5F327B2A13ED}"/>
              </c:ext>
            </c:extLst>
          </c:dPt>
          <c:dPt>
            <c:idx val="4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00AA-4879-AA8D-5F327B2A13ED}"/>
              </c:ext>
            </c:extLst>
          </c:dPt>
          <c:dPt>
            <c:idx val="5"/>
            <c:bubble3D val="0"/>
            <c:spPr>
              <a:solidFill>
                <a:schemeClr val="accent4">
                  <a:tint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00AA-4879-AA8D-5F327B2A13ED}"/>
              </c:ext>
            </c:extLst>
          </c:dPt>
          <c:dPt>
            <c:idx val="6"/>
            <c:bubble3D val="0"/>
            <c:spPr>
              <a:solidFill>
                <a:schemeClr val="accent4">
                  <a:tint val="7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00AA-4879-AA8D-5F327B2A13ED}"/>
              </c:ext>
            </c:extLst>
          </c:dPt>
          <c:dPt>
            <c:idx val="7"/>
            <c:bubble3D val="0"/>
            <c:spPr>
              <a:solidFill>
                <a:schemeClr val="accent4">
                  <a:tint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00AA-4879-AA8D-5F327B2A13ED}"/>
              </c:ext>
            </c:extLst>
          </c:dPt>
          <c:dPt>
            <c:idx val="8"/>
            <c:bubble3D val="0"/>
            <c:spPr>
              <a:solidFill>
                <a:schemeClr val="accent4">
                  <a:tint val="4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00AA-4879-AA8D-5F327B2A13ED}"/>
              </c:ext>
            </c:extLst>
          </c:dPt>
          <c:cat>
            <c:multiLvlStrRef>
              <c:f>'Distribución de Frecuencias Sim'!$E$53:$F$61</c:f>
              <c:multiLvlStrCache>
                <c:ptCount val="9"/>
                <c:lvl>
                  <c:pt idx="0">
                    <c:v>18</c:v>
                  </c:pt>
                  <c:pt idx="1">
                    <c:v>20</c:v>
                  </c:pt>
                  <c:pt idx="2">
                    <c:v>22</c:v>
                  </c:pt>
                  <c:pt idx="3">
                    <c:v>24</c:v>
                  </c:pt>
                  <c:pt idx="4">
                    <c:v>26</c:v>
                  </c:pt>
                  <c:pt idx="5">
                    <c:v>28</c:v>
                  </c:pt>
                  <c:pt idx="6">
                    <c:v>30</c:v>
                  </c:pt>
                  <c:pt idx="7">
                    <c:v>32</c:v>
                  </c:pt>
                  <c:pt idx="8">
                    <c:v>34</c:v>
                  </c:pt>
                </c:lvl>
                <c:lvl>
                  <c:pt idx="0">
                    <c:v>17</c:v>
                  </c:pt>
                  <c:pt idx="1">
                    <c:v>19</c:v>
                  </c:pt>
                  <c:pt idx="2">
                    <c:v>21</c:v>
                  </c:pt>
                  <c:pt idx="3">
                    <c:v>23</c:v>
                  </c:pt>
                  <c:pt idx="4">
                    <c:v>25</c:v>
                  </c:pt>
                  <c:pt idx="5">
                    <c:v>27</c:v>
                  </c:pt>
                  <c:pt idx="6">
                    <c:v>29</c:v>
                  </c:pt>
                  <c:pt idx="7">
                    <c:v>31</c:v>
                  </c:pt>
                  <c:pt idx="8">
                    <c:v>33</c:v>
                  </c:pt>
                </c:lvl>
              </c:multiLvlStrCache>
            </c:multiLvlStrRef>
          </c:cat>
          <c:val>
            <c:numRef>
              <c:f>'Distribución de Frecuencias Sim'!$F$53:$F$61</c:f>
              <c:numCache>
                <c:formatCode>0</c:formatCode>
                <c:ptCount val="9"/>
                <c:pt idx="0">
                  <c:v>18</c:v>
                </c:pt>
                <c:pt idx="1">
                  <c:v>20</c:v>
                </c:pt>
                <c:pt idx="2">
                  <c:v>22</c:v>
                </c:pt>
                <c:pt idx="3">
                  <c:v>24</c:v>
                </c:pt>
                <c:pt idx="4">
                  <c:v>26</c:v>
                </c:pt>
                <c:pt idx="5">
                  <c:v>28</c:v>
                </c:pt>
                <c:pt idx="6">
                  <c:v>30</c:v>
                </c:pt>
                <c:pt idx="7">
                  <c:v>32</c:v>
                </c:pt>
                <c:pt idx="8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EE-4C09-B9DD-8CA8F2640F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Edad de la población</a:t>
            </a:r>
          </a:p>
          <a:p>
            <a:pPr>
              <a:defRPr sz="1200"/>
            </a:pPr>
            <a:r>
              <a:rPr lang="en-US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(Polígono de Frecuencias Acumuladas Ascendentes)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'Distribución de Frecuencias Sim'!$E$50</c:f>
              <c:strCache>
                <c:ptCount val="1"/>
                <c:pt idx="0">
                  <c:v>Edad de la población</c:v>
                </c:pt>
              </c:strCache>
            </c:strRef>
          </c:tx>
          <c:spPr>
            <a:ln w="28575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'Distribución de Frecuencias Sim'!$E$53:$F$61</c:f>
              <c:multiLvlStrCache>
                <c:ptCount val="9"/>
                <c:lvl>
                  <c:pt idx="0">
                    <c:v>18</c:v>
                  </c:pt>
                  <c:pt idx="1">
                    <c:v>20</c:v>
                  </c:pt>
                  <c:pt idx="2">
                    <c:v>22</c:v>
                  </c:pt>
                  <c:pt idx="3">
                    <c:v>24</c:v>
                  </c:pt>
                  <c:pt idx="4">
                    <c:v>26</c:v>
                  </c:pt>
                  <c:pt idx="5">
                    <c:v>28</c:v>
                  </c:pt>
                  <c:pt idx="6">
                    <c:v>30</c:v>
                  </c:pt>
                  <c:pt idx="7">
                    <c:v>32</c:v>
                  </c:pt>
                  <c:pt idx="8">
                    <c:v>34</c:v>
                  </c:pt>
                </c:lvl>
                <c:lvl>
                  <c:pt idx="0">
                    <c:v>17</c:v>
                  </c:pt>
                  <c:pt idx="1">
                    <c:v>19</c:v>
                  </c:pt>
                  <c:pt idx="2">
                    <c:v>21</c:v>
                  </c:pt>
                  <c:pt idx="3">
                    <c:v>23</c:v>
                  </c:pt>
                  <c:pt idx="4">
                    <c:v>25</c:v>
                  </c:pt>
                  <c:pt idx="5">
                    <c:v>27</c:v>
                  </c:pt>
                  <c:pt idx="6">
                    <c:v>29</c:v>
                  </c:pt>
                  <c:pt idx="7">
                    <c:v>31</c:v>
                  </c:pt>
                  <c:pt idx="8">
                    <c:v>33</c:v>
                  </c:pt>
                </c:lvl>
              </c:multiLvlStrCache>
            </c:multiLvlStrRef>
          </c:cat>
          <c:val>
            <c:numRef>
              <c:f>'Distribución de Frecuencias Sim'!$J$53:$J$61</c:f>
              <c:numCache>
                <c:formatCode>General</c:formatCode>
                <c:ptCount val="9"/>
                <c:pt idx="0">
                  <c:v>4</c:v>
                </c:pt>
                <c:pt idx="1">
                  <c:v>28</c:v>
                </c:pt>
                <c:pt idx="2">
                  <c:v>111</c:v>
                </c:pt>
                <c:pt idx="3">
                  <c:v>249</c:v>
                </c:pt>
                <c:pt idx="4">
                  <c:v>404</c:v>
                </c:pt>
                <c:pt idx="5">
                  <c:v>515</c:v>
                </c:pt>
                <c:pt idx="6">
                  <c:v>572</c:v>
                </c:pt>
                <c:pt idx="7">
                  <c:v>586</c:v>
                </c:pt>
                <c:pt idx="8">
                  <c:v>590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3A-49F3-968D-AA478A089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4290688"/>
        <c:axId val="772475168"/>
      </c:lineChart>
      <c:catAx>
        <c:axId val="1244290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475168"/>
        <c:crosses val="autoZero"/>
        <c:auto val="1"/>
        <c:lblAlgn val="ctr"/>
        <c:lblOffset val="100"/>
        <c:noMultiLvlLbl val="0"/>
      </c:catAx>
      <c:valAx>
        <c:axId val="77247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4290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Edad de la población</a:t>
            </a:r>
          </a:p>
          <a:p>
            <a:pPr>
              <a:defRPr sz="1200"/>
            </a:pPr>
            <a:r>
              <a:rPr lang="en-US" sz="1200"/>
              <a:t>(Polígono de Frecuencias</a:t>
            </a:r>
            <a:r>
              <a:rPr lang="en-US" sz="1200" baseline="0"/>
              <a:t> Acumuladas Descendentes</a:t>
            </a:r>
            <a:r>
              <a:rPr lang="en-US" sz="1200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'Distribución de Frecuencias Sim'!$E$50</c:f>
              <c:strCache>
                <c:ptCount val="1"/>
                <c:pt idx="0">
                  <c:v>Edad de la población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FFC000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'Distribución de Frecuencias Sim'!$E$53:$F$61</c:f>
              <c:multiLvlStrCache>
                <c:ptCount val="9"/>
                <c:lvl>
                  <c:pt idx="0">
                    <c:v>18</c:v>
                  </c:pt>
                  <c:pt idx="1">
                    <c:v>20</c:v>
                  </c:pt>
                  <c:pt idx="2">
                    <c:v>22</c:v>
                  </c:pt>
                  <c:pt idx="3">
                    <c:v>24</c:v>
                  </c:pt>
                  <c:pt idx="4">
                    <c:v>26</c:v>
                  </c:pt>
                  <c:pt idx="5">
                    <c:v>28</c:v>
                  </c:pt>
                  <c:pt idx="6">
                    <c:v>30</c:v>
                  </c:pt>
                  <c:pt idx="7">
                    <c:v>32</c:v>
                  </c:pt>
                  <c:pt idx="8">
                    <c:v>34</c:v>
                  </c:pt>
                </c:lvl>
                <c:lvl>
                  <c:pt idx="0">
                    <c:v>17</c:v>
                  </c:pt>
                  <c:pt idx="1">
                    <c:v>19</c:v>
                  </c:pt>
                  <c:pt idx="2">
                    <c:v>21</c:v>
                  </c:pt>
                  <c:pt idx="3">
                    <c:v>23</c:v>
                  </c:pt>
                  <c:pt idx="4">
                    <c:v>25</c:v>
                  </c:pt>
                  <c:pt idx="5">
                    <c:v>27</c:v>
                  </c:pt>
                  <c:pt idx="6">
                    <c:v>29</c:v>
                  </c:pt>
                  <c:pt idx="7">
                    <c:v>31</c:v>
                  </c:pt>
                  <c:pt idx="8">
                    <c:v>33</c:v>
                  </c:pt>
                </c:lvl>
              </c:multiLvlStrCache>
            </c:multiLvlStrRef>
          </c:cat>
          <c:val>
            <c:numRef>
              <c:f>'Distribución de Frecuencias Sim'!$L$53:$L$61</c:f>
              <c:numCache>
                <c:formatCode>General</c:formatCode>
                <c:ptCount val="9"/>
                <c:pt idx="0">
                  <c:v>590</c:v>
                </c:pt>
                <c:pt idx="1">
                  <c:v>586</c:v>
                </c:pt>
                <c:pt idx="2">
                  <c:v>562</c:v>
                </c:pt>
                <c:pt idx="3">
                  <c:v>479</c:v>
                </c:pt>
                <c:pt idx="4">
                  <c:v>341</c:v>
                </c:pt>
                <c:pt idx="5">
                  <c:v>186</c:v>
                </c:pt>
                <c:pt idx="6">
                  <c:v>75</c:v>
                </c:pt>
                <c:pt idx="7">
                  <c:v>18</c:v>
                </c:pt>
                <c:pt idx="8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25-4911-97FB-A9E84B24DE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6110416"/>
        <c:axId val="1246111376"/>
      </c:lineChart>
      <c:catAx>
        <c:axId val="1246110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111376"/>
        <c:crosses val="autoZero"/>
        <c:auto val="1"/>
        <c:lblAlgn val="ctr"/>
        <c:lblOffset val="100"/>
        <c:noMultiLvlLbl val="0"/>
      </c:catAx>
      <c:valAx>
        <c:axId val="124611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110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32656</xdr:colOff>
      <xdr:row>13</xdr:row>
      <xdr:rowOff>115957</xdr:rowOff>
    </xdr:from>
    <xdr:to>
      <xdr:col>34</xdr:col>
      <xdr:colOff>364434</xdr:colOff>
      <xdr:row>39</xdr:row>
      <xdr:rowOff>61795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BB8FC6-A9DB-DE44-7BE2-AF327AD64D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32768</xdr:colOff>
      <xdr:row>46</xdr:row>
      <xdr:rowOff>84667</xdr:rowOff>
    </xdr:from>
    <xdr:to>
      <xdr:col>34</xdr:col>
      <xdr:colOff>-1</xdr:colOff>
      <xdr:row>69</xdr:row>
      <xdr:rowOff>83788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BB7FCF7-2ABB-EE06-2AB5-B466735407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452438</xdr:colOff>
      <xdr:row>14</xdr:row>
      <xdr:rowOff>128588</xdr:rowOff>
    </xdr:from>
    <xdr:to>
      <xdr:col>41</xdr:col>
      <xdr:colOff>309563</xdr:colOff>
      <xdr:row>29</xdr:row>
      <xdr:rowOff>14288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2FEBB9-965C-5303-E3CC-7A9132D0B6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35</xdr:col>
      <xdr:colOff>224299</xdr:colOff>
      <xdr:row>45</xdr:row>
      <xdr:rowOff>107078</xdr:rowOff>
    </xdr:from>
    <xdr:to>
      <xdr:col>41</xdr:col>
      <xdr:colOff>81424</xdr:colOff>
      <xdr:row>57</xdr:row>
      <xdr:rowOff>183279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10E8FC6-5715-643E-FE28-F051B2E977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35</xdr:col>
      <xdr:colOff>43926</xdr:colOff>
      <xdr:row>58</xdr:row>
      <xdr:rowOff>135103</xdr:rowOff>
    </xdr:from>
    <xdr:to>
      <xdr:col>40</xdr:col>
      <xdr:colOff>659353</xdr:colOff>
      <xdr:row>73</xdr:row>
      <xdr:rowOff>127546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554D069-37BA-0E6F-DCA5-CBE8FBDD2A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41</xdr:col>
      <xdr:colOff>18435</xdr:colOff>
      <xdr:row>58</xdr:row>
      <xdr:rowOff>146256</xdr:rowOff>
    </xdr:from>
    <xdr:to>
      <xdr:col>46</xdr:col>
      <xdr:colOff>657532</xdr:colOff>
      <xdr:row>73</xdr:row>
      <xdr:rowOff>124133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361DD5C-305D-F977-3658-C9BFEE32A0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83306-EF73-42D9-8C17-9237B5D75F90}">
  <dimension ref="A1:B15"/>
  <sheetViews>
    <sheetView workbookViewId="0">
      <selection activeCell="B3" sqref="A3:B3"/>
    </sheetView>
  </sheetViews>
  <sheetFormatPr baseColWidth="10" defaultColWidth="9.140625" defaultRowHeight="15" x14ac:dyDescent="0.25"/>
  <cols>
    <col min="1" max="1" width="16.5703125" bestFit="1" customWidth="1"/>
  </cols>
  <sheetData>
    <row r="1" spans="1:2" x14ac:dyDescent="0.25">
      <c r="A1" s="19" t="s">
        <v>7</v>
      </c>
      <c r="B1" s="19"/>
    </row>
    <row r="3" spans="1:2" x14ac:dyDescent="0.25">
      <c r="A3" s="20" t="s">
        <v>54</v>
      </c>
      <c r="B3" s="20">
        <v>25.135593220338983</v>
      </c>
    </row>
    <row r="4" spans="1:2" x14ac:dyDescent="0.25">
      <c r="A4" t="s">
        <v>55</v>
      </c>
      <c r="B4">
        <v>0.118200084356121</v>
      </c>
    </row>
    <row r="5" spans="1:2" x14ac:dyDescent="0.25">
      <c r="A5" s="20" t="s">
        <v>56</v>
      </c>
      <c r="B5" s="20">
        <v>25</v>
      </c>
    </row>
    <row r="6" spans="1:2" x14ac:dyDescent="0.25">
      <c r="A6" s="20" t="s">
        <v>57</v>
      </c>
      <c r="B6" s="20">
        <v>25</v>
      </c>
    </row>
    <row r="7" spans="1:2" x14ac:dyDescent="0.25">
      <c r="A7" t="s">
        <v>58</v>
      </c>
      <c r="B7">
        <v>2.8710700732755603</v>
      </c>
    </row>
    <row r="8" spans="1:2" x14ac:dyDescent="0.25">
      <c r="A8" t="s">
        <v>59</v>
      </c>
      <c r="B8">
        <v>8.2430433656585311</v>
      </c>
    </row>
    <row r="9" spans="1:2" x14ac:dyDescent="0.25">
      <c r="A9" t="s">
        <v>60</v>
      </c>
      <c r="B9">
        <v>-0.24902843093802973</v>
      </c>
    </row>
    <row r="10" spans="1:2" x14ac:dyDescent="0.25">
      <c r="A10" t="s">
        <v>61</v>
      </c>
      <c r="B10">
        <v>0.13126415007658859</v>
      </c>
    </row>
    <row r="11" spans="1:2" x14ac:dyDescent="0.25">
      <c r="A11" t="s">
        <v>62</v>
      </c>
      <c r="B11">
        <v>17</v>
      </c>
    </row>
    <row r="12" spans="1:2" x14ac:dyDescent="0.25">
      <c r="A12" t="s">
        <v>63</v>
      </c>
      <c r="B12">
        <v>17</v>
      </c>
    </row>
    <row r="13" spans="1:2" x14ac:dyDescent="0.25">
      <c r="A13" t="s">
        <v>64</v>
      </c>
      <c r="B13">
        <v>34</v>
      </c>
    </row>
    <row r="14" spans="1:2" x14ac:dyDescent="0.25">
      <c r="A14" t="s">
        <v>65</v>
      </c>
      <c r="B14">
        <v>14830</v>
      </c>
    </row>
    <row r="15" spans="1:2" ht="15.75" thickBot="1" x14ac:dyDescent="0.3">
      <c r="A15" s="18" t="s">
        <v>66</v>
      </c>
      <c r="B15" s="18">
        <v>590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4D70D-212D-441A-953D-75B54849643D}">
  <dimension ref="A1:Z595"/>
  <sheetViews>
    <sheetView tabSelected="1" topLeftCell="A22" zoomScale="115" zoomScaleNormal="115" workbookViewId="0">
      <selection activeCell="V56" sqref="V56"/>
    </sheetView>
  </sheetViews>
  <sheetFormatPr baseColWidth="10" defaultColWidth="11.5703125" defaultRowHeight="15" x14ac:dyDescent="0.25"/>
  <cols>
    <col min="7" max="7" width="16.7109375" bestFit="1" customWidth="1"/>
    <col min="13" max="13" width="5.42578125" bestFit="1" customWidth="1"/>
    <col min="14" max="14" width="8" bestFit="1" customWidth="1"/>
    <col min="15" max="16" width="8" customWidth="1"/>
    <col min="17" max="17" width="8.5703125" bestFit="1" customWidth="1"/>
    <col min="18" max="19" width="8" customWidth="1"/>
    <col min="20" max="20" width="5.5703125" bestFit="1" customWidth="1"/>
    <col min="21" max="21" width="17.28515625" customWidth="1"/>
    <col min="22" max="22" width="16.7109375" bestFit="1" customWidth="1"/>
    <col min="23" max="25" width="14.7109375" bestFit="1" customWidth="1"/>
  </cols>
  <sheetData>
    <row r="1" spans="1:9" x14ac:dyDescent="0.25">
      <c r="A1" t="s">
        <v>1</v>
      </c>
    </row>
    <row r="2" spans="1:9" x14ac:dyDescent="0.25">
      <c r="A2" t="s">
        <v>2</v>
      </c>
    </row>
    <row r="3" spans="1:9" x14ac:dyDescent="0.25">
      <c r="A3" t="s">
        <v>3</v>
      </c>
    </row>
    <row r="5" spans="1:9" x14ac:dyDescent="0.25">
      <c r="A5" s="1" t="s">
        <v>0</v>
      </c>
      <c r="B5" s="1" t="s">
        <v>4</v>
      </c>
      <c r="C5" s="1" t="s">
        <v>7</v>
      </c>
      <c r="F5" s="5" t="s">
        <v>14</v>
      </c>
    </row>
    <row r="6" spans="1:9" x14ac:dyDescent="0.25">
      <c r="A6" s="1">
        <v>1</v>
      </c>
      <c r="B6" s="1" t="s">
        <v>5</v>
      </c>
      <c r="C6" s="1">
        <v>21</v>
      </c>
    </row>
    <row r="7" spans="1:9" x14ac:dyDescent="0.25">
      <c r="A7" s="1">
        <v>2</v>
      </c>
      <c r="B7" s="1" t="s">
        <v>5</v>
      </c>
      <c r="C7" s="1">
        <v>20</v>
      </c>
      <c r="E7" s="2" t="s">
        <v>8</v>
      </c>
      <c r="F7" s="2" t="s">
        <v>9</v>
      </c>
      <c r="G7" s="2" t="s">
        <v>10</v>
      </c>
    </row>
    <row r="8" spans="1:9" x14ac:dyDescent="0.25">
      <c r="A8" s="1">
        <v>3</v>
      </c>
      <c r="B8" s="1" t="s">
        <v>6</v>
      </c>
      <c r="C8" s="1">
        <v>28</v>
      </c>
      <c r="E8" s="3" t="s">
        <v>12</v>
      </c>
      <c r="F8" s="3">
        <f>COUNTIF(B6:$B$595, "F")</f>
        <v>285</v>
      </c>
      <c r="G8" s="4">
        <f>F8/$F$10</f>
        <v>0.48305084745762711</v>
      </c>
    </row>
    <row r="9" spans="1:9" x14ac:dyDescent="0.25">
      <c r="A9" s="1">
        <v>4</v>
      </c>
      <c r="B9" s="1" t="s">
        <v>5</v>
      </c>
      <c r="C9" s="1">
        <v>25</v>
      </c>
      <c r="E9" s="3" t="s">
        <v>11</v>
      </c>
      <c r="F9" s="3">
        <f>COUNTIF(B6:B595, "M")</f>
        <v>305</v>
      </c>
      <c r="G9" s="4">
        <f t="shared" ref="G9:G10" si="0">F9/$F$10</f>
        <v>0.51694915254237284</v>
      </c>
    </row>
    <row r="10" spans="1:9" x14ac:dyDescent="0.25">
      <c r="A10" s="1">
        <v>5</v>
      </c>
      <c r="B10" s="1" t="s">
        <v>6</v>
      </c>
      <c r="C10" s="1">
        <v>24</v>
      </c>
      <c r="E10" s="3" t="s">
        <v>13</v>
      </c>
      <c r="F10" s="3">
        <f>F9+F8</f>
        <v>590</v>
      </c>
      <c r="G10" s="4">
        <f t="shared" si="0"/>
        <v>1</v>
      </c>
    </row>
    <row r="11" spans="1:9" x14ac:dyDescent="0.25">
      <c r="A11" s="1">
        <v>6</v>
      </c>
      <c r="B11" s="1" t="s">
        <v>5</v>
      </c>
      <c r="C11" s="1">
        <v>26</v>
      </c>
    </row>
    <row r="12" spans="1:9" x14ac:dyDescent="0.25">
      <c r="A12" s="1">
        <v>7</v>
      </c>
      <c r="B12" s="1" t="s">
        <v>6</v>
      </c>
      <c r="C12" s="1">
        <v>30</v>
      </c>
    </row>
    <row r="13" spans="1:9" x14ac:dyDescent="0.25">
      <c r="A13" s="1">
        <v>8</v>
      </c>
      <c r="B13" s="1" t="s">
        <v>5</v>
      </c>
      <c r="C13" s="1">
        <v>22</v>
      </c>
    </row>
    <row r="14" spans="1:9" x14ac:dyDescent="0.25">
      <c r="A14" s="1">
        <v>9</v>
      </c>
      <c r="B14" s="1" t="s">
        <v>5</v>
      </c>
      <c r="C14" s="1">
        <v>23</v>
      </c>
      <c r="E14" s="3" t="s">
        <v>15</v>
      </c>
      <c r="F14" s="3">
        <f>MIN(C6:C595)</f>
        <v>17</v>
      </c>
      <c r="H14" s="3" t="s">
        <v>17</v>
      </c>
      <c r="I14" s="3">
        <f>F15-F14</f>
        <v>17</v>
      </c>
    </row>
    <row r="15" spans="1:9" x14ac:dyDescent="0.25">
      <c r="A15" s="1">
        <v>10</v>
      </c>
      <c r="B15" s="1" t="s">
        <v>5</v>
      </c>
      <c r="C15" s="1">
        <v>21</v>
      </c>
      <c r="E15" s="3" t="s">
        <v>16</v>
      </c>
      <c r="F15" s="3">
        <f>MAX(C6:C595)</f>
        <v>34</v>
      </c>
    </row>
    <row r="16" spans="1:9" x14ac:dyDescent="0.25">
      <c r="A16" s="1">
        <v>11</v>
      </c>
      <c r="B16" s="1" t="s">
        <v>5</v>
      </c>
      <c r="C16" s="1">
        <v>22</v>
      </c>
    </row>
    <row r="17" spans="1:26" x14ac:dyDescent="0.25">
      <c r="A17" s="1">
        <v>12</v>
      </c>
      <c r="B17" s="1" t="s">
        <v>5</v>
      </c>
      <c r="C17" s="1">
        <v>30</v>
      </c>
    </row>
    <row r="18" spans="1:26" x14ac:dyDescent="0.25">
      <c r="A18" s="1">
        <v>13</v>
      </c>
      <c r="B18" s="1" t="s">
        <v>5</v>
      </c>
      <c r="C18" s="1">
        <v>27</v>
      </c>
      <c r="E18" s="35" t="s">
        <v>22</v>
      </c>
      <c r="F18" s="35"/>
      <c r="G18" s="35"/>
      <c r="H18" s="35"/>
      <c r="I18" s="35"/>
      <c r="J18" s="35"/>
      <c r="K18" s="35"/>
    </row>
    <row r="19" spans="1:26" x14ac:dyDescent="0.25">
      <c r="A19" s="1">
        <v>14</v>
      </c>
      <c r="B19" s="1" t="s">
        <v>6</v>
      </c>
      <c r="C19" s="1">
        <v>30</v>
      </c>
      <c r="T19" s="36" t="s">
        <v>144</v>
      </c>
      <c r="U19" s="36"/>
      <c r="V19" s="36"/>
      <c r="W19" s="36"/>
      <c r="X19" s="36"/>
    </row>
    <row r="20" spans="1:26" x14ac:dyDescent="0.25">
      <c r="A20" s="1">
        <v>15</v>
      </c>
      <c r="B20" s="1" t="s">
        <v>5</v>
      </c>
      <c r="C20" s="1">
        <v>24</v>
      </c>
      <c r="E20" s="3" t="s">
        <v>8</v>
      </c>
      <c r="F20" s="3" t="s">
        <v>9</v>
      </c>
      <c r="G20" s="3" t="s">
        <v>10</v>
      </c>
      <c r="H20" s="3" t="s">
        <v>18</v>
      </c>
      <c r="I20" s="3" t="s">
        <v>19</v>
      </c>
      <c r="J20" s="3" t="s">
        <v>20</v>
      </c>
      <c r="K20" s="3" t="s">
        <v>21</v>
      </c>
      <c r="L20" s="6" t="s">
        <v>39</v>
      </c>
      <c r="M20" s="6" t="s">
        <v>116</v>
      </c>
      <c r="N20" s="6" t="s">
        <v>118</v>
      </c>
      <c r="O20" s="6" t="s">
        <v>117</v>
      </c>
      <c r="P20" s="6" t="s">
        <v>135</v>
      </c>
      <c r="Q20" s="6" t="s">
        <v>136</v>
      </c>
      <c r="R20" s="5"/>
      <c r="S20" s="5"/>
      <c r="T20" s="6" t="s">
        <v>43</v>
      </c>
      <c r="U20" s="3"/>
      <c r="V20" s="16" t="s">
        <v>41</v>
      </c>
      <c r="W20" s="3" t="s">
        <v>42</v>
      </c>
      <c r="X20" s="3"/>
    </row>
    <row r="21" spans="1:26" x14ac:dyDescent="0.25">
      <c r="A21" s="1">
        <v>16</v>
      </c>
      <c r="B21" s="1" t="s">
        <v>6</v>
      </c>
      <c r="C21" s="1">
        <v>24</v>
      </c>
      <c r="E21" s="6">
        <f>F14</f>
        <v>17</v>
      </c>
      <c r="F21" s="3">
        <f>COUNTIF(C6:$C$595, E21)</f>
        <v>1</v>
      </c>
      <c r="G21" s="7">
        <f>F21/$F$39</f>
        <v>1.6949152542372881E-3</v>
      </c>
      <c r="H21" s="3">
        <f>F21</f>
        <v>1</v>
      </c>
      <c r="I21" s="7">
        <f t="shared" ref="I21:I38" si="1">H21/$F$39</f>
        <v>1.6949152542372881E-3</v>
      </c>
      <c r="J21" s="3">
        <f>F39</f>
        <v>590</v>
      </c>
      <c r="K21" s="7">
        <f t="shared" ref="K21:K38" si="2">J21/$F$39</f>
        <v>1</v>
      </c>
      <c r="L21" s="6">
        <f>F21*E21</f>
        <v>17</v>
      </c>
      <c r="M21" s="6">
        <f>E21-$V$21</f>
        <v>-8.1000000000000014</v>
      </c>
      <c r="N21" s="6">
        <f>F21*ABS(M21)</f>
        <v>8.1000000000000014</v>
      </c>
      <c r="O21" s="15">
        <f>F21*M21^2</f>
        <v>65.610000000000028</v>
      </c>
      <c r="P21" s="32">
        <f>F21*M21^3</f>
        <v>-531.44100000000037</v>
      </c>
      <c r="Q21" s="32">
        <f>F21*M21^4</f>
        <v>4304.6721000000034</v>
      </c>
      <c r="R21" s="5"/>
      <c r="S21" s="5"/>
      <c r="T21" s="6">
        <v>1</v>
      </c>
      <c r="U21" s="3" t="s">
        <v>44</v>
      </c>
      <c r="V21" s="6">
        <f>ROUND(L39/F39, 1)</f>
        <v>25.1</v>
      </c>
      <c r="W21" s="15">
        <f>AVERAGE(C6:C595)</f>
        <v>25.135593220338983</v>
      </c>
      <c r="X21" s="14" t="s">
        <v>40</v>
      </c>
    </row>
    <row r="22" spans="1:26" x14ac:dyDescent="0.25">
      <c r="A22" s="1">
        <v>17</v>
      </c>
      <c r="B22" s="1" t="s">
        <v>5</v>
      </c>
      <c r="C22" s="1">
        <v>29</v>
      </c>
      <c r="E22" s="6">
        <f t="shared" ref="E22:E38" si="3">E21+1</f>
        <v>18</v>
      </c>
      <c r="F22" s="3">
        <f>COUNTIF($C$6:$C$595, E22)</f>
        <v>3</v>
      </c>
      <c r="G22" s="7">
        <f t="shared" ref="G22:G39" si="4">F22/$F$39</f>
        <v>5.084745762711864E-3</v>
      </c>
      <c r="H22" s="3">
        <f>H21+F22</f>
        <v>4</v>
      </c>
      <c r="I22" s="7">
        <f t="shared" si="1"/>
        <v>6.7796610169491523E-3</v>
      </c>
      <c r="J22" s="3">
        <f>J21-F21</f>
        <v>589</v>
      </c>
      <c r="K22" s="7">
        <f t="shared" si="2"/>
        <v>0.99830508474576274</v>
      </c>
      <c r="L22" s="6">
        <f t="shared" ref="L22:L38" si="5">F22*E22</f>
        <v>54</v>
      </c>
      <c r="M22" s="6">
        <f t="shared" ref="M22:M38" si="6">E22-$V$21</f>
        <v>-7.1000000000000014</v>
      </c>
      <c r="N22" s="6">
        <f t="shared" ref="N22:N38" si="7">F22*ABS(M22)</f>
        <v>21.300000000000004</v>
      </c>
      <c r="O22" s="15">
        <f t="shared" ref="O22:O38" si="8">F22*M22^2</f>
        <v>151.23000000000005</v>
      </c>
      <c r="P22" s="32">
        <f t="shared" ref="P22:P38" si="9">F22*M22^3</f>
        <v>-1073.7330000000006</v>
      </c>
      <c r="Q22" s="32">
        <f t="shared" ref="Q22:Q38" si="10">F22*M22^4</f>
        <v>7623.5043000000051</v>
      </c>
      <c r="R22" s="5"/>
      <c r="S22" s="5"/>
      <c r="T22" s="6">
        <v>2</v>
      </c>
      <c r="U22" s="3" t="s">
        <v>45</v>
      </c>
      <c r="V22" s="6">
        <v>25</v>
      </c>
      <c r="W22" s="6">
        <f>MEDIAN(C6:C595)</f>
        <v>25</v>
      </c>
      <c r="X22" s="3" t="s">
        <v>40</v>
      </c>
    </row>
    <row r="23" spans="1:26" x14ac:dyDescent="0.25">
      <c r="A23" s="1">
        <v>18</v>
      </c>
      <c r="B23" s="1" t="s">
        <v>6</v>
      </c>
      <c r="C23" s="1">
        <v>28</v>
      </c>
      <c r="E23" s="6">
        <f t="shared" si="3"/>
        <v>19</v>
      </c>
      <c r="F23" s="3">
        <f>COUNTIF($C$6:$C$595, E23)</f>
        <v>4</v>
      </c>
      <c r="G23" s="7">
        <f t="shared" si="4"/>
        <v>6.7796610169491523E-3</v>
      </c>
      <c r="H23" s="3">
        <f t="shared" ref="H23:H37" si="11">H22+F23</f>
        <v>8</v>
      </c>
      <c r="I23" s="7">
        <f t="shared" si="1"/>
        <v>1.3559322033898305E-2</v>
      </c>
      <c r="J23" s="3">
        <f t="shared" ref="J23:J38" si="12">J22-F22</f>
        <v>586</v>
      </c>
      <c r="K23" s="7">
        <f t="shared" si="2"/>
        <v>0.99322033898305084</v>
      </c>
      <c r="L23" s="6">
        <f t="shared" si="5"/>
        <v>76</v>
      </c>
      <c r="M23" s="6">
        <f t="shared" si="6"/>
        <v>-6.1000000000000014</v>
      </c>
      <c r="N23" s="6">
        <f t="shared" si="7"/>
        <v>24.400000000000006</v>
      </c>
      <c r="O23" s="15">
        <f t="shared" si="8"/>
        <v>148.84000000000006</v>
      </c>
      <c r="P23" s="32">
        <f t="shared" si="9"/>
        <v>-907.92400000000055</v>
      </c>
      <c r="Q23" s="32">
        <f t="shared" si="10"/>
        <v>5538.3364000000047</v>
      </c>
      <c r="R23" s="5"/>
      <c r="S23" s="5"/>
      <c r="T23" s="6">
        <v>3</v>
      </c>
      <c r="U23" s="3" t="s">
        <v>46</v>
      </c>
      <c r="V23" s="6">
        <v>25</v>
      </c>
      <c r="W23" s="6" cm="1">
        <f t="array" ref="W23">_xlfn.MODE.MULT(C6:C595)</f>
        <v>25</v>
      </c>
      <c r="X23" s="3" t="s">
        <v>40</v>
      </c>
    </row>
    <row r="24" spans="1:26" x14ac:dyDescent="0.25">
      <c r="A24" s="1">
        <v>19</v>
      </c>
      <c r="B24" s="1" t="s">
        <v>6</v>
      </c>
      <c r="C24" s="1">
        <v>25</v>
      </c>
      <c r="E24" s="6">
        <f t="shared" si="3"/>
        <v>20</v>
      </c>
      <c r="F24" s="3">
        <f t="shared" ref="F24:F37" si="13">COUNTIF($C$6:$C$595, E24)</f>
        <v>20</v>
      </c>
      <c r="G24" s="7">
        <f t="shared" si="4"/>
        <v>3.3898305084745763E-2</v>
      </c>
      <c r="H24" s="3">
        <f t="shared" si="11"/>
        <v>28</v>
      </c>
      <c r="I24" s="7">
        <f t="shared" si="1"/>
        <v>4.7457627118644069E-2</v>
      </c>
      <c r="J24" s="3">
        <f t="shared" si="12"/>
        <v>582</v>
      </c>
      <c r="K24" s="7">
        <f t="shared" si="2"/>
        <v>0.98644067796610169</v>
      </c>
      <c r="L24" s="6">
        <f t="shared" si="5"/>
        <v>400</v>
      </c>
      <c r="M24" s="6">
        <f t="shared" si="6"/>
        <v>-5.1000000000000014</v>
      </c>
      <c r="N24" s="6">
        <f t="shared" si="7"/>
        <v>102.00000000000003</v>
      </c>
      <c r="O24" s="15">
        <f t="shared" si="8"/>
        <v>520.20000000000027</v>
      </c>
      <c r="P24" s="32">
        <f t="shared" si="9"/>
        <v>-2653.0200000000023</v>
      </c>
      <c r="Q24" s="32">
        <f t="shared" si="10"/>
        <v>13530.402000000016</v>
      </c>
      <c r="R24" s="5"/>
      <c r="S24" s="5"/>
      <c r="T24" s="6">
        <v>4</v>
      </c>
      <c r="U24" s="3" t="s">
        <v>47</v>
      </c>
      <c r="V24" s="6"/>
      <c r="W24" s="32">
        <f>GEOMEAN(C6:C595)</f>
        <v>24.971137126169925</v>
      </c>
      <c r="X24" s="3" t="s">
        <v>40</v>
      </c>
      <c r="Z24">
        <f t="array" ref="Z24:Z31">_xlfn.MODE.MULT(C6:C595)</f>
        <v>25</v>
      </c>
    </row>
    <row r="25" spans="1:26" x14ac:dyDescent="0.25">
      <c r="A25" s="1">
        <v>20</v>
      </c>
      <c r="B25" s="1" t="s">
        <v>6</v>
      </c>
      <c r="C25" s="1">
        <v>24</v>
      </c>
      <c r="E25" s="6">
        <f t="shared" si="3"/>
        <v>21</v>
      </c>
      <c r="F25" s="3">
        <f t="shared" si="13"/>
        <v>32</v>
      </c>
      <c r="G25" s="7">
        <f t="shared" si="4"/>
        <v>5.4237288135593219E-2</v>
      </c>
      <c r="H25" s="3">
        <f t="shared" si="11"/>
        <v>60</v>
      </c>
      <c r="I25" s="7">
        <f t="shared" si="1"/>
        <v>0.10169491525423729</v>
      </c>
      <c r="J25" s="3">
        <f t="shared" si="12"/>
        <v>562</v>
      </c>
      <c r="K25" s="7">
        <f t="shared" si="2"/>
        <v>0.9525423728813559</v>
      </c>
      <c r="L25" s="6">
        <f t="shared" si="5"/>
        <v>672</v>
      </c>
      <c r="M25" s="6">
        <f t="shared" si="6"/>
        <v>-4.1000000000000014</v>
      </c>
      <c r="N25" s="6">
        <f t="shared" si="7"/>
        <v>131.20000000000005</v>
      </c>
      <c r="O25" s="15">
        <f t="shared" si="8"/>
        <v>537.92000000000041</v>
      </c>
      <c r="P25" s="32">
        <f t="shared" si="9"/>
        <v>-2205.4720000000025</v>
      </c>
      <c r="Q25" s="32">
        <f t="shared" si="10"/>
        <v>9042.4352000000144</v>
      </c>
      <c r="R25" s="5"/>
      <c r="S25" s="5"/>
      <c r="T25" s="6">
        <v>5</v>
      </c>
      <c r="U25" s="3" t="s">
        <v>48</v>
      </c>
      <c r="V25" s="6"/>
      <c r="W25" s="32">
        <f>HARMEAN(C6:C595)</f>
        <v>24.805630712711629</v>
      </c>
      <c r="X25" s="3" t="s">
        <v>40</v>
      </c>
      <c r="Z25">
        <v>25</v>
      </c>
    </row>
    <row r="26" spans="1:26" x14ac:dyDescent="0.25">
      <c r="A26" s="1">
        <v>21</v>
      </c>
      <c r="B26" s="1" t="s">
        <v>6</v>
      </c>
      <c r="C26" s="1">
        <v>22</v>
      </c>
      <c r="E26" s="6">
        <f t="shared" si="3"/>
        <v>22</v>
      </c>
      <c r="F26" s="3">
        <f t="shared" si="13"/>
        <v>51</v>
      </c>
      <c r="G26" s="7">
        <f t="shared" si="4"/>
        <v>8.6440677966101692E-2</v>
      </c>
      <c r="H26" s="3">
        <f t="shared" si="11"/>
        <v>111</v>
      </c>
      <c r="I26" s="7">
        <f t="shared" si="1"/>
        <v>0.18813559322033899</v>
      </c>
      <c r="J26" s="3">
        <f t="shared" si="12"/>
        <v>530</v>
      </c>
      <c r="K26" s="7">
        <f t="shared" si="2"/>
        <v>0.89830508474576276</v>
      </c>
      <c r="L26" s="6">
        <f t="shared" si="5"/>
        <v>1122</v>
      </c>
      <c r="M26" s="6">
        <f t="shared" si="6"/>
        <v>-3.1000000000000014</v>
      </c>
      <c r="N26" s="6">
        <f t="shared" si="7"/>
        <v>158.10000000000008</v>
      </c>
      <c r="O26" s="15">
        <f t="shared" si="8"/>
        <v>490.11000000000041</v>
      </c>
      <c r="P26" s="32">
        <f t="shared" si="9"/>
        <v>-1519.3410000000019</v>
      </c>
      <c r="Q26" s="32">
        <f t="shared" si="10"/>
        <v>4709.9571000000087</v>
      </c>
      <c r="R26" s="5"/>
      <c r="S26" s="5"/>
      <c r="Z26">
        <v>25</v>
      </c>
    </row>
    <row r="27" spans="1:26" x14ac:dyDescent="0.25">
      <c r="A27" s="1">
        <v>22</v>
      </c>
      <c r="B27" s="1" t="s">
        <v>6</v>
      </c>
      <c r="C27" s="1">
        <v>29</v>
      </c>
      <c r="E27" s="6">
        <f t="shared" si="3"/>
        <v>23</v>
      </c>
      <c r="F27" s="3">
        <f t="shared" si="13"/>
        <v>62</v>
      </c>
      <c r="G27" s="7">
        <f t="shared" si="4"/>
        <v>0.10508474576271186</v>
      </c>
      <c r="H27" s="3">
        <f t="shared" si="11"/>
        <v>173</v>
      </c>
      <c r="I27" s="7">
        <f t="shared" si="1"/>
        <v>0.29322033898305083</v>
      </c>
      <c r="J27" s="3">
        <f t="shared" si="12"/>
        <v>479</v>
      </c>
      <c r="K27" s="7">
        <f t="shared" si="2"/>
        <v>0.81186440677966099</v>
      </c>
      <c r="L27" s="6">
        <f t="shared" si="5"/>
        <v>1426</v>
      </c>
      <c r="M27" s="6">
        <f t="shared" si="6"/>
        <v>-2.1000000000000014</v>
      </c>
      <c r="N27" s="6">
        <f t="shared" si="7"/>
        <v>130.2000000000001</v>
      </c>
      <c r="O27" s="15">
        <f t="shared" si="8"/>
        <v>273.42000000000041</v>
      </c>
      <c r="P27" s="32">
        <f t="shared" si="9"/>
        <v>-574.18200000000115</v>
      </c>
      <c r="Q27" s="32">
        <f t="shared" si="10"/>
        <v>1205.7822000000035</v>
      </c>
      <c r="R27" s="5"/>
      <c r="S27" s="5"/>
      <c r="Z27">
        <v>25</v>
      </c>
    </row>
    <row r="28" spans="1:26" x14ac:dyDescent="0.25">
      <c r="A28" s="1">
        <v>23</v>
      </c>
      <c r="B28" s="1" t="s">
        <v>5</v>
      </c>
      <c r="C28" s="1">
        <v>25</v>
      </c>
      <c r="E28" s="6">
        <f t="shared" si="3"/>
        <v>24</v>
      </c>
      <c r="F28" s="3">
        <f t="shared" si="13"/>
        <v>76</v>
      </c>
      <c r="G28" s="7">
        <f t="shared" si="4"/>
        <v>0.12881355932203389</v>
      </c>
      <c r="H28" s="3">
        <f t="shared" si="11"/>
        <v>249</v>
      </c>
      <c r="I28" s="7">
        <f t="shared" si="1"/>
        <v>0.42203389830508475</v>
      </c>
      <c r="J28" s="3">
        <f t="shared" si="12"/>
        <v>417</v>
      </c>
      <c r="K28" s="7">
        <f t="shared" si="2"/>
        <v>0.70677966101694911</v>
      </c>
      <c r="L28" s="6">
        <f t="shared" si="5"/>
        <v>1824</v>
      </c>
      <c r="M28" s="6">
        <f t="shared" si="6"/>
        <v>-1.1000000000000014</v>
      </c>
      <c r="N28" s="6">
        <f t="shared" si="7"/>
        <v>83.600000000000108</v>
      </c>
      <c r="O28" s="15">
        <f t="shared" si="8"/>
        <v>91.960000000000235</v>
      </c>
      <c r="P28" s="32">
        <f t="shared" si="9"/>
        <v>-101.15600000000039</v>
      </c>
      <c r="Q28" s="32">
        <f t="shared" si="10"/>
        <v>111.27160000000057</v>
      </c>
      <c r="R28" s="5"/>
      <c r="S28" s="5"/>
      <c r="T28" t="s">
        <v>49</v>
      </c>
      <c r="W28">
        <f>(F39+1)/2</f>
        <v>295.5</v>
      </c>
      <c r="Z28">
        <v>25</v>
      </c>
    </row>
    <row r="29" spans="1:26" x14ac:dyDescent="0.25">
      <c r="A29" s="1">
        <v>24</v>
      </c>
      <c r="B29" s="1" t="s">
        <v>6</v>
      </c>
      <c r="C29" s="1">
        <v>26</v>
      </c>
      <c r="E29" s="6">
        <f t="shared" si="3"/>
        <v>25</v>
      </c>
      <c r="F29" s="3">
        <f t="shared" si="13"/>
        <v>88</v>
      </c>
      <c r="G29" s="17">
        <f t="shared" si="4"/>
        <v>0.14915254237288136</v>
      </c>
      <c r="H29" s="3">
        <f t="shared" si="11"/>
        <v>337</v>
      </c>
      <c r="I29" s="17">
        <f t="shared" si="1"/>
        <v>0.57118644067796609</v>
      </c>
      <c r="J29" s="3">
        <f t="shared" si="12"/>
        <v>341</v>
      </c>
      <c r="K29" s="17">
        <f t="shared" si="2"/>
        <v>0.57796610169491525</v>
      </c>
      <c r="L29" s="6">
        <f t="shared" si="5"/>
        <v>2200</v>
      </c>
      <c r="M29" s="6">
        <f t="shared" si="6"/>
        <v>-0.10000000000000142</v>
      </c>
      <c r="N29" s="6">
        <f t="shared" si="7"/>
        <v>8.8000000000001251</v>
      </c>
      <c r="O29" s="15">
        <f t="shared" si="8"/>
        <v>0.8800000000000251</v>
      </c>
      <c r="P29" s="32">
        <f t="shared" si="9"/>
        <v>-8.8000000000003756E-2</v>
      </c>
      <c r="Q29" s="32">
        <f t="shared" si="10"/>
        <v>8.8000000000005019E-3</v>
      </c>
      <c r="R29" s="5"/>
      <c r="S29" s="5"/>
      <c r="T29" t="s">
        <v>50</v>
      </c>
      <c r="Z29">
        <v>25</v>
      </c>
    </row>
    <row r="30" spans="1:26" x14ac:dyDescent="0.25">
      <c r="A30" s="1">
        <v>25</v>
      </c>
      <c r="B30" s="1" t="s">
        <v>5</v>
      </c>
      <c r="C30" s="1">
        <v>26</v>
      </c>
      <c r="E30" s="6">
        <f t="shared" si="3"/>
        <v>26</v>
      </c>
      <c r="F30" s="3">
        <f t="shared" si="13"/>
        <v>67</v>
      </c>
      <c r="G30" s="17">
        <f t="shared" si="4"/>
        <v>0.11355932203389831</v>
      </c>
      <c r="H30" s="3">
        <f t="shared" si="11"/>
        <v>404</v>
      </c>
      <c r="I30" s="17">
        <f t="shared" si="1"/>
        <v>0.68474576271186438</v>
      </c>
      <c r="J30" s="3">
        <f t="shared" si="12"/>
        <v>253</v>
      </c>
      <c r="K30" s="17">
        <f t="shared" si="2"/>
        <v>0.42881355932203391</v>
      </c>
      <c r="L30" s="6">
        <f t="shared" si="5"/>
        <v>1742</v>
      </c>
      <c r="M30" s="6">
        <f t="shared" si="6"/>
        <v>0.89999999999999858</v>
      </c>
      <c r="N30" s="6">
        <f t="shared" si="7"/>
        <v>60.299999999999905</v>
      </c>
      <c r="O30" s="15">
        <f t="shared" si="8"/>
        <v>54.269999999999825</v>
      </c>
      <c r="P30" s="32">
        <f t="shared" si="9"/>
        <v>48.842999999999769</v>
      </c>
      <c r="Q30" s="32">
        <f t="shared" si="10"/>
        <v>43.958699999999716</v>
      </c>
      <c r="R30" s="5"/>
      <c r="S30" s="5"/>
      <c r="Z30">
        <v>25</v>
      </c>
    </row>
    <row r="31" spans="1:26" x14ac:dyDescent="0.25">
      <c r="A31" s="1">
        <v>26</v>
      </c>
      <c r="B31" s="1" t="s">
        <v>5</v>
      </c>
      <c r="C31" s="1">
        <v>23</v>
      </c>
      <c r="E31" s="6">
        <f t="shared" si="3"/>
        <v>27</v>
      </c>
      <c r="F31" s="3">
        <f t="shared" si="13"/>
        <v>57</v>
      </c>
      <c r="G31" s="17">
        <f t="shared" si="4"/>
        <v>9.6610169491525427E-2</v>
      </c>
      <c r="H31" s="3">
        <f t="shared" si="11"/>
        <v>461</v>
      </c>
      <c r="I31" s="17">
        <f t="shared" si="1"/>
        <v>0.78135593220338984</v>
      </c>
      <c r="J31" s="3">
        <f t="shared" si="12"/>
        <v>186</v>
      </c>
      <c r="K31" s="17">
        <f t="shared" si="2"/>
        <v>0.31525423728813562</v>
      </c>
      <c r="L31" s="6">
        <f t="shared" si="5"/>
        <v>1539</v>
      </c>
      <c r="M31" s="6">
        <f t="shared" si="6"/>
        <v>1.8999999999999986</v>
      </c>
      <c r="N31" s="6">
        <f t="shared" si="7"/>
        <v>108.29999999999993</v>
      </c>
      <c r="O31" s="15">
        <f t="shared" si="8"/>
        <v>205.7699999999997</v>
      </c>
      <c r="P31" s="32">
        <f t="shared" si="9"/>
        <v>390.96299999999911</v>
      </c>
      <c r="Q31" s="32">
        <f t="shared" si="10"/>
        <v>742.82969999999773</v>
      </c>
      <c r="R31" s="5"/>
      <c r="S31" s="5"/>
      <c r="T31">
        <v>1</v>
      </c>
      <c r="U31" t="s">
        <v>51</v>
      </c>
      <c r="Z31">
        <v>25</v>
      </c>
    </row>
    <row r="32" spans="1:26" x14ac:dyDescent="0.25">
      <c r="A32" s="1">
        <v>27</v>
      </c>
      <c r="B32" s="1" t="s">
        <v>6</v>
      </c>
      <c r="C32" s="1">
        <v>30</v>
      </c>
      <c r="E32" s="6">
        <f t="shared" si="3"/>
        <v>28</v>
      </c>
      <c r="F32" s="3">
        <f t="shared" si="13"/>
        <v>54</v>
      </c>
      <c r="G32" s="17">
        <f t="shared" si="4"/>
        <v>9.152542372881356E-2</v>
      </c>
      <c r="H32" s="3">
        <f t="shared" si="11"/>
        <v>515</v>
      </c>
      <c r="I32" s="17">
        <f t="shared" si="1"/>
        <v>0.8728813559322034</v>
      </c>
      <c r="J32" s="3">
        <f t="shared" si="12"/>
        <v>129</v>
      </c>
      <c r="K32" s="17">
        <f t="shared" si="2"/>
        <v>0.21864406779661016</v>
      </c>
      <c r="L32" s="6">
        <f t="shared" si="5"/>
        <v>1512</v>
      </c>
      <c r="M32" s="6">
        <f t="shared" si="6"/>
        <v>2.8999999999999986</v>
      </c>
      <c r="N32" s="6">
        <f t="shared" si="7"/>
        <v>156.59999999999991</v>
      </c>
      <c r="O32" s="15">
        <f t="shared" si="8"/>
        <v>454.13999999999953</v>
      </c>
      <c r="P32" s="32">
        <f t="shared" si="9"/>
        <v>1317.005999999998</v>
      </c>
      <c r="Q32" s="32">
        <f t="shared" si="10"/>
        <v>3819.3173999999922</v>
      </c>
      <c r="R32" s="5"/>
      <c r="S32" s="5"/>
      <c r="T32">
        <v>2</v>
      </c>
      <c r="U32" t="s">
        <v>52</v>
      </c>
    </row>
    <row r="33" spans="1:21" x14ac:dyDescent="0.25">
      <c r="A33" s="1">
        <v>28</v>
      </c>
      <c r="B33" s="1" t="s">
        <v>5</v>
      </c>
      <c r="C33" s="1">
        <v>23</v>
      </c>
      <c r="E33" s="6">
        <f t="shared" si="3"/>
        <v>29</v>
      </c>
      <c r="F33" s="3">
        <f t="shared" si="13"/>
        <v>34</v>
      </c>
      <c r="G33" s="17">
        <f t="shared" si="4"/>
        <v>5.7627118644067797E-2</v>
      </c>
      <c r="H33" s="3">
        <f t="shared" si="11"/>
        <v>549</v>
      </c>
      <c r="I33" s="17">
        <f t="shared" si="1"/>
        <v>0.93050847457627117</v>
      </c>
      <c r="J33" s="3">
        <f t="shared" si="12"/>
        <v>75</v>
      </c>
      <c r="K33" s="17">
        <f t="shared" si="2"/>
        <v>0.1271186440677966</v>
      </c>
      <c r="L33" s="6">
        <f t="shared" si="5"/>
        <v>986</v>
      </c>
      <c r="M33" s="6">
        <f t="shared" si="6"/>
        <v>3.8999999999999986</v>
      </c>
      <c r="N33" s="6">
        <f t="shared" si="7"/>
        <v>132.59999999999997</v>
      </c>
      <c r="O33" s="15">
        <f t="shared" si="8"/>
        <v>517.13999999999965</v>
      </c>
      <c r="P33" s="32">
        <f t="shared" si="9"/>
        <v>2016.8459999999977</v>
      </c>
      <c r="Q33" s="32">
        <f t="shared" si="10"/>
        <v>7865.6993999999886</v>
      </c>
      <c r="R33" s="5"/>
      <c r="S33" s="5"/>
      <c r="T33">
        <v>3</v>
      </c>
      <c r="U33" t="s">
        <v>53</v>
      </c>
    </row>
    <row r="34" spans="1:21" x14ac:dyDescent="0.25">
      <c r="A34" s="1">
        <v>29</v>
      </c>
      <c r="B34" s="1" t="s">
        <v>5</v>
      </c>
      <c r="C34" s="1">
        <v>26</v>
      </c>
      <c r="E34" s="6">
        <f t="shared" si="3"/>
        <v>30</v>
      </c>
      <c r="F34" s="3">
        <f t="shared" si="13"/>
        <v>23</v>
      </c>
      <c r="G34" s="17">
        <f t="shared" si="4"/>
        <v>3.898305084745763E-2</v>
      </c>
      <c r="H34" s="3">
        <f t="shared" si="11"/>
        <v>572</v>
      </c>
      <c r="I34" s="17">
        <f t="shared" si="1"/>
        <v>0.96949152542372885</v>
      </c>
      <c r="J34" s="3">
        <f t="shared" si="12"/>
        <v>41</v>
      </c>
      <c r="K34" s="17">
        <f t="shared" si="2"/>
        <v>6.9491525423728814E-2</v>
      </c>
      <c r="L34" s="6">
        <f t="shared" si="5"/>
        <v>690</v>
      </c>
      <c r="M34" s="6">
        <f t="shared" si="6"/>
        <v>4.8999999999999986</v>
      </c>
      <c r="N34" s="6">
        <f t="shared" si="7"/>
        <v>112.69999999999996</v>
      </c>
      <c r="O34" s="15">
        <f t="shared" si="8"/>
        <v>552.22999999999968</v>
      </c>
      <c r="P34" s="32">
        <f t="shared" si="9"/>
        <v>2705.9269999999979</v>
      </c>
      <c r="Q34" s="32">
        <f t="shared" si="10"/>
        <v>13259.042299999986</v>
      </c>
      <c r="R34" s="5"/>
      <c r="S34" s="5"/>
    </row>
    <row r="35" spans="1:21" x14ac:dyDescent="0.25">
      <c r="A35" s="1">
        <v>30</v>
      </c>
      <c r="B35" s="1" t="s">
        <v>6</v>
      </c>
      <c r="C35" s="1">
        <v>27</v>
      </c>
      <c r="E35" s="6">
        <f t="shared" si="3"/>
        <v>31</v>
      </c>
      <c r="F35" s="3">
        <f t="shared" si="13"/>
        <v>11</v>
      </c>
      <c r="G35" s="7">
        <f t="shared" si="4"/>
        <v>1.864406779661017E-2</v>
      </c>
      <c r="H35" s="3">
        <f t="shared" si="11"/>
        <v>583</v>
      </c>
      <c r="I35" s="7">
        <f t="shared" si="1"/>
        <v>0.98813559322033895</v>
      </c>
      <c r="J35" s="3">
        <f t="shared" si="12"/>
        <v>18</v>
      </c>
      <c r="K35" s="7">
        <f t="shared" si="2"/>
        <v>3.0508474576271188E-2</v>
      </c>
      <c r="L35" s="6">
        <f t="shared" si="5"/>
        <v>341</v>
      </c>
      <c r="M35" s="6">
        <f t="shared" si="6"/>
        <v>5.8999999999999986</v>
      </c>
      <c r="N35" s="6">
        <f t="shared" si="7"/>
        <v>64.899999999999977</v>
      </c>
      <c r="O35" s="15">
        <f t="shared" si="8"/>
        <v>382.9099999999998</v>
      </c>
      <c r="P35" s="32">
        <f t="shared" si="9"/>
        <v>2259.1689999999985</v>
      </c>
      <c r="Q35" s="32">
        <f t="shared" si="10"/>
        <v>13329.097099999986</v>
      </c>
      <c r="R35" s="5"/>
      <c r="S35" s="5"/>
    </row>
    <row r="36" spans="1:21" x14ac:dyDescent="0.25">
      <c r="A36" s="1">
        <v>31</v>
      </c>
      <c r="B36" s="1" t="s">
        <v>6</v>
      </c>
      <c r="C36" s="1">
        <v>20</v>
      </c>
      <c r="E36" s="6">
        <f t="shared" si="3"/>
        <v>32</v>
      </c>
      <c r="F36" s="3">
        <f t="shared" si="13"/>
        <v>3</v>
      </c>
      <c r="G36" s="7">
        <f t="shared" si="4"/>
        <v>5.084745762711864E-3</v>
      </c>
      <c r="H36" s="3">
        <f t="shared" si="11"/>
        <v>586</v>
      </c>
      <c r="I36" s="7">
        <f t="shared" si="1"/>
        <v>0.99322033898305084</v>
      </c>
      <c r="J36" s="3">
        <f t="shared" si="12"/>
        <v>7</v>
      </c>
      <c r="K36" s="7">
        <f t="shared" si="2"/>
        <v>1.1864406779661017E-2</v>
      </c>
      <c r="L36" s="6">
        <f t="shared" si="5"/>
        <v>96</v>
      </c>
      <c r="M36" s="6">
        <f t="shared" si="6"/>
        <v>6.8999999999999986</v>
      </c>
      <c r="N36" s="6">
        <f t="shared" si="7"/>
        <v>20.699999999999996</v>
      </c>
      <c r="O36" s="15">
        <f t="shared" si="8"/>
        <v>142.82999999999993</v>
      </c>
      <c r="P36" s="32">
        <f t="shared" si="9"/>
        <v>985.52699999999936</v>
      </c>
      <c r="Q36" s="32">
        <f t="shared" si="10"/>
        <v>6800.1362999999938</v>
      </c>
      <c r="R36" s="5"/>
      <c r="S36" s="5"/>
    </row>
    <row r="37" spans="1:21" x14ac:dyDescent="0.25">
      <c r="A37" s="1">
        <v>32</v>
      </c>
      <c r="B37" s="1" t="s">
        <v>5</v>
      </c>
      <c r="C37" s="1">
        <v>28</v>
      </c>
      <c r="E37" s="6">
        <f t="shared" si="3"/>
        <v>33</v>
      </c>
      <c r="F37" s="3">
        <f t="shared" si="13"/>
        <v>3</v>
      </c>
      <c r="G37" s="7">
        <f t="shared" si="4"/>
        <v>5.084745762711864E-3</v>
      </c>
      <c r="H37" s="3">
        <f t="shared" si="11"/>
        <v>589</v>
      </c>
      <c r="I37" s="7">
        <f t="shared" si="1"/>
        <v>0.99830508474576274</v>
      </c>
      <c r="J37" s="3">
        <f t="shared" si="12"/>
        <v>4</v>
      </c>
      <c r="K37" s="7">
        <f t="shared" si="2"/>
        <v>6.7796610169491523E-3</v>
      </c>
      <c r="L37" s="6">
        <f t="shared" si="5"/>
        <v>99</v>
      </c>
      <c r="M37" s="6">
        <f t="shared" si="6"/>
        <v>7.8999999999999986</v>
      </c>
      <c r="N37" s="6">
        <f t="shared" si="7"/>
        <v>23.699999999999996</v>
      </c>
      <c r="O37" s="15">
        <f t="shared" si="8"/>
        <v>187.22999999999993</v>
      </c>
      <c r="P37" s="32">
        <f t="shared" si="9"/>
        <v>1479.1169999999991</v>
      </c>
      <c r="Q37" s="32">
        <f t="shared" si="10"/>
        <v>11685.02429999999</v>
      </c>
      <c r="R37" s="5"/>
      <c r="S37" s="5"/>
    </row>
    <row r="38" spans="1:21" x14ac:dyDescent="0.25">
      <c r="A38" s="1">
        <v>33</v>
      </c>
      <c r="B38" s="1" t="s">
        <v>5</v>
      </c>
      <c r="C38" s="1">
        <v>28</v>
      </c>
      <c r="E38" s="6">
        <f t="shared" si="3"/>
        <v>34</v>
      </c>
      <c r="F38" s="3">
        <f>COUNTIF($C$6:$C$595, E38)</f>
        <v>1</v>
      </c>
      <c r="G38" s="7">
        <f t="shared" si="4"/>
        <v>1.6949152542372881E-3</v>
      </c>
      <c r="H38" s="3">
        <f>H37+F38</f>
        <v>590</v>
      </c>
      <c r="I38" s="7">
        <f t="shared" si="1"/>
        <v>1</v>
      </c>
      <c r="J38" s="3">
        <f t="shared" si="12"/>
        <v>1</v>
      </c>
      <c r="K38" s="7">
        <f t="shared" si="2"/>
        <v>1.6949152542372881E-3</v>
      </c>
      <c r="L38" s="6">
        <f t="shared" si="5"/>
        <v>34</v>
      </c>
      <c r="M38" s="6">
        <f t="shared" si="6"/>
        <v>8.8999999999999986</v>
      </c>
      <c r="N38" s="6">
        <f t="shared" si="7"/>
        <v>8.8999999999999986</v>
      </c>
      <c r="O38" s="15">
        <f t="shared" si="8"/>
        <v>79.20999999999998</v>
      </c>
      <c r="P38" s="32">
        <f t="shared" si="9"/>
        <v>704.96899999999971</v>
      </c>
      <c r="Q38" s="32">
        <f t="shared" si="10"/>
        <v>6274.2240999999967</v>
      </c>
      <c r="R38" s="5"/>
      <c r="S38" s="5"/>
    </row>
    <row r="39" spans="1:21" x14ac:dyDescent="0.25">
      <c r="A39" s="1">
        <v>34</v>
      </c>
      <c r="B39" s="1" t="s">
        <v>6</v>
      </c>
      <c r="C39" s="1">
        <v>22</v>
      </c>
      <c r="E39" s="2" t="s">
        <v>13</v>
      </c>
      <c r="F39" s="3">
        <f>SUM(F21:F38)</f>
        <v>590</v>
      </c>
      <c r="G39" s="7">
        <f t="shared" si="4"/>
        <v>1</v>
      </c>
      <c r="H39" s="8" t="s">
        <v>23</v>
      </c>
      <c r="I39" s="6" t="s">
        <v>23</v>
      </c>
      <c r="J39" s="6" t="s">
        <v>23</v>
      </c>
      <c r="K39" s="6" t="s">
        <v>23</v>
      </c>
      <c r="L39" s="6">
        <f>SUM(L21:L38)</f>
        <v>14830</v>
      </c>
      <c r="M39" s="6"/>
      <c r="N39" s="6">
        <f>SUM(N21:N38)</f>
        <v>1356.4000000000005</v>
      </c>
      <c r="O39" s="15">
        <f>SUM(O21:O38)</f>
        <v>4855.8999999999996</v>
      </c>
      <c r="P39" s="32">
        <f>SUM(P21:P38)</f>
        <v>2342.0099999999793</v>
      </c>
      <c r="Q39" s="15">
        <f>SUM(Q21:Q38)</f>
        <v>109885.69899999998</v>
      </c>
      <c r="R39" s="5"/>
      <c r="S39" s="5"/>
    </row>
    <row r="40" spans="1:21" x14ac:dyDescent="0.25">
      <c r="A40" s="1">
        <v>35</v>
      </c>
      <c r="B40" s="1" t="s">
        <v>6</v>
      </c>
      <c r="C40" s="1">
        <v>21</v>
      </c>
    </row>
    <row r="41" spans="1:21" x14ac:dyDescent="0.25">
      <c r="A41" s="1">
        <v>36</v>
      </c>
      <c r="B41" s="1" t="s">
        <v>6</v>
      </c>
      <c r="C41" s="1">
        <v>23</v>
      </c>
      <c r="E41" t="s">
        <v>24</v>
      </c>
    </row>
    <row r="42" spans="1:21" x14ac:dyDescent="0.25">
      <c r="A42" s="1">
        <v>37</v>
      </c>
      <c r="B42" s="1" t="s">
        <v>5</v>
      </c>
      <c r="C42" s="1">
        <v>24</v>
      </c>
    </row>
    <row r="43" spans="1:21" x14ac:dyDescent="0.25">
      <c r="A43" s="1">
        <v>38</v>
      </c>
      <c r="B43" s="1" t="s">
        <v>6</v>
      </c>
      <c r="C43" s="1">
        <v>30</v>
      </c>
    </row>
    <row r="44" spans="1:21" x14ac:dyDescent="0.25">
      <c r="A44" s="1">
        <v>39</v>
      </c>
      <c r="B44" s="1" t="s">
        <v>6</v>
      </c>
      <c r="C44" s="1">
        <v>22</v>
      </c>
      <c r="G44" t="s">
        <v>17</v>
      </c>
    </row>
    <row r="45" spans="1:21" x14ac:dyDescent="0.25">
      <c r="A45" s="1">
        <v>40</v>
      </c>
      <c r="B45" s="1" t="s">
        <v>5</v>
      </c>
      <c r="C45" s="1">
        <v>27</v>
      </c>
      <c r="E45" t="s">
        <v>25</v>
      </c>
      <c r="F45">
        <v>590</v>
      </c>
      <c r="G45" t="s">
        <v>26</v>
      </c>
      <c r="H45">
        <f>F46-F47</f>
        <v>17</v>
      </c>
    </row>
    <row r="46" spans="1:21" x14ac:dyDescent="0.25">
      <c r="A46" s="1">
        <v>41</v>
      </c>
      <c r="B46" s="1" t="s">
        <v>5</v>
      </c>
      <c r="C46" s="1">
        <v>26</v>
      </c>
      <c r="E46" t="s">
        <v>16</v>
      </c>
      <c r="F46">
        <f>MAX(C6:C595)</f>
        <v>34</v>
      </c>
      <c r="G46" t="s">
        <v>27</v>
      </c>
      <c r="H46" s="10">
        <f>1+3.322*LOG(F45)</f>
        <v>10.204770382675203</v>
      </c>
    </row>
    <row r="47" spans="1:21" x14ac:dyDescent="0.25">
      <c r="A47" s="1">
        <v>42</v>
      </c>
      <c r="B47" s="1" t="s">
        <v>5</v>
      </c>
      <c r="C47" s="1">
        <v>21</v>
      </c>
      <c r="E47" t="s">
        <v>15</v>
      </c>
      <c r="F47">
        <f>MIN(C6:C595)</f>
        <v>17</v>
      </c>
      <c r="G47" t="s">
        <v>28</v>
      </c>
      <c r="H47" s="9">
        <f>H45/H46</f>
        <v>1.6658875567510234</v>
      </c>
      <c r="I47" s="12">
        <f>ROUND(H47, 0)</f>
        <v>2</v>
      </c>
    </row>
    <row r="48" spans="1:21" x14ac:dyDescent="0.25">
      <c r="A48" s="1">
        <v>43</v>
      </c>
      <c r="B48" s="1" t="s">
        <v>5</v>
      </c>
      <c r="C48" s="1">
        <v>27</v>
      </c>
      <c r="G48" t="s">
        <v>29</v>
      </c>
    </row>
    <row r="49" spans="1:23" x14ac:dyDescent="0.25">
      <c r="A49" s="1">
        <v>44</v>
      </c>
      <c r="B49" s="1" t="s">
        <v>6</v>
      </c>
      <c r="C49" s="1">
        <v>30</v>
      </c>
    </row>
    <row r="50" spans="1:23" x14ac:dyDescent="0.25">
      <c r="A50" s="1">
        <v>45</v>
      </c>
      <c r="B50" s="1" t="s">
        <v>6</v>
      </c>
      <c r="C50" s="1">
        <v>30</v>
      </c>
      <c r="E50" s="34" t="s">
        <v>37</v>
      </c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</row>
    <row r="51" spans="1:23" ht="45" x14ac:dyDescent="0.25">
      <c r="A51" s="1">
        <v>46</v>
      </c>
      <c r="B51" s="1" t="s">
        <v>5</v>
      </c>
      <c r="C51" s="1">
        <v>29</v>
      </c>
      <c r="G51" s="11" t="s">
        <v>33</v>
      </c>
      <c r="H51" s="11" t="s">
        <v>34</v>
      </c>
      <c r="I51" s="11"/>
      <c r="J51" s="11" t="s">
        <v>35</v>
      </c>
      <c r="K51" s="11"/>
      <c r="L51" s="11" t="s">
        <v>36</v>
      </c>
      <c r="M51" s="11"/>
      <c r="N51" s="11"/>
      <c r="O51" s="11"/>
      <c r="P51" s="11"/>
      <c r="Q51" s="11"/>
      <c r="R51" s="11"/>
      <c r="S51" s="11"/>
      <c r="T51" s="11"/>
    </row>
    <row r="52" spans="1:23" x14ac:dyDescent="0.25">
      <c r="A52" s="1">
        <v>47</v>
      </c>
      <c r="B52" s="1" t="s">
        <v>6</v>
      </c>
      <c r="C52" s="1">
        <v>29</v>
      </c>
      <c r="E52" s="3" t="s">
        <v>30</v>
      </c>
      <c r="F52" s="3" t="s">
        <v>31</v>
      </c>
      <c r="G52" s="3" t="s">
        <v>32</v>
      </c>
      <c r="H52" s="3" t="s">
        <v>9</v>
      </c>
      <c r="I52" s="3" t="s">
        <v>10</v>
      </c>
      <c r="J52" s="3" t="s">
        <v>18</v>
      </c>
      <c r="K52" s="3" t="s">
        <v>19</v>
      </c>
      <c r="L52" s="3" t="s">
        <v>20</v>
      </c>
      <c r="M52" s="3" t="s">
        <v>21</v>
      </c>
      <c r="N52" s="3" t="s">
        <v>68</v>
      </c>
      <c r="O52" s="3" t="s">
        <v>116</v>
      </c>
      <c r="P52" s="3" t="s">
        <v>118</v>
      </c>
      <c r="Q52" s="3" t="s">
        <v>117</v>
      </c>
      <c r="R52" s="6" t="s">
        <v>135</v>
      </c>
      <c r="S52" s="6" t="s">
        <v>136</v>
      </c>
    </row>
    <row r="53" spans="1:23" x14ac:dyDescent="0.25">
      <c r="A53" s="1">
        <v>48</v>
      </c>
      <c r="B53" s="1" t="s">
        <v>6</v>
      </c>
      <c r="C53" s="1">
        <v>27</v>
      </c>
      <c r="E53" s="3">
        <f>F47</f>
        <v>17</v>
      </c>
      <c r="F53" s="13">
        <f>E53+$I$47-1</f>
        <v>18</v>
      </c>
      <c r="G53" s="14">
        <f>AVERAGE(E53,F53)</f>
        <v>17.5</v>
      </c>
      <c r="H53" s="3">
        <f>COUNTIFS($C$6:$C$595,"&gt;="&amp;E53, $C$6:$C$595,"&lt;="&amp;F53)</f>
        <v>4</v>
      </c>
      <c r="I53" s="7">
        <f>H53/$H$62</f>
        <v>6.7796610169491523E-3</v>
      </c>
      <c r="J53" s="3">
        <f>H53</f>
        <v>4</v>
      </c>
      <c r="K53" s="7">
        <f>J53/$H$62</f>
        <v>6.7796610169491523E-3</v>
      </c>
      <c r="L53" s="3">
        <f>H62</f>
        <v>590</v>
      </c>
      <c r="M53" s="4">
        <f t="shared" ref="M53:M61" si="14">L53/$H$62</f>
        <v>1</v>
      </c>
      <c r="N53" s="26">
        <f>H53*G53</f>
        <v>70</v>
      </c>
      <c r="O53" s="31">
        <f>G53-$V$53</f>
        <v>-7.6305084745762706</v>
      </c>
      <c r="P53" s="31">
        <f t="shared" ref="P53:P61" si="15">H53*ABS(O53)</f>
        <v>30.522033898305082</v>
      </c>
      <c r="Q53" s="31">
        <f t="shared" ref="Q53:Q61" si="16">H53*O53^2</f>
        <v>232.89863832232115</v>
      </c>
      <c r="R53" s="3">
        <f>H53*O53^3</f>
        <v>-1777.1350334357453</v>
      </c>
      <c r="S53" s="3">
        <f>H53*O53^4</f>
        <v>13560.443933097838</v>
      </c>
      <c r="U53" t="s">
        <v>69</v>
      </c>
      <c r="V53" s="10">
        <f>N62/H62</f>
        <v>25.130508474576271</v>
      </c>
    </row>
    <row r="54" spans="1:23" x14ac:dyDescent="0.25">
      <c r="A54" s="1">
        <v>49</v>
      </c>
      <c r="B54" s="1" t="s">
        <v>6</v>
      </c>
      <c r="C54" s="1">
        <v>25</v>
      </c>
      <c r="E54" s="13">
        <f>F53+1</f>
        <v>19</v>
      </c>
      <c r="F54" s="13">
        <f>E54+$I$47-1</f>
        <v>20</v>
      </c>
      <c r="G54" s="14">
        <f t="shared" ref="G54:G61" si="17">AVERAGE(E54,F54)</f>
        <v>19.5</v>
      </c>
      <c r="H54" s="3">
        <f t="shared" ref="H54:H61" si="18">COUNTIFS($C$6:$C$595,"&gt;="&amp;E54, $C$6:$C$595,"&lt;="&amp;F54)</f>
        <v>24</v>
      </c>
      <c r="I54" s="7">
        <f t="shared" ref="I54:I62" si="19">H54/$H$62</f>
        <v>4.0677966101694912E-2</v>
      </c>
      <c r="J54" s="3">
        <f t="shared" ref="J54:J61" si="20">J53+H54</f>
        <v>28</v>
      </c>
      <c r="K54" s="7">
        <f t="shared" ref="K54:K61" si="21">J54/$H$62</f>
        <v>4.7457627118644069E-2</v>
      </c>
      <c r="L54" s="3">
        <f>L53-H53</f>
        <v>586</v>
      </c>
      <c r="M54" s="4">
        <f t="shared" si="14"/>
        <v>0.99322033898305084</v>
      </c>
      <c r="N54" s="26">
        <f t="shared" ref="N54:N61" si="22">H54*G54</f>
        <v>468</v>
      </c>
      <c r="O54" s="31">
        <f t="shared" ref="O54:O61" si="23">G54-$V$53</f>
        <v>-5.6305084745762706</v>
      </c>
      <c r="P54" s="31">
        <f t="shared" si="15"/>
        <v>135.13220338983049</v>
      </c>
      <c r="Q54" s="31">
        <f t="shared" si="16"/>
        <v>760.86301637460485</v>
      </c>
      <c r="R54" s="3">
        <f>H54*O54^3</f>
        <v>-4284.0456616888769</v>
      </c>
      <c r="S54" s="3">
        <f t="shared" ref="S54:S61" si="24">H54*O54^4</f>
        <v>24121.355403610924</v>
      </c>
      <c r="U54" t="s">
        <v>45</v>
      </c>
      <c r="V54" s="10">
        <f>E57+((V60-J56)/H57)*I47</f>
        <v>25.593548387096774</v>
      </c>
      <c r="W54">
        <f>MEDIAN(C6:C595)</f>
        <v>25</v>
      </c>
    </row>
    <row r="55" spans="1:23" x14ac:dyDescent="0.25">
      <c r="A55" s="1">
        <v>50</v>
      </c>
      <c r="B55" s="1" t="s">
        <v>6</v>
      </c>
      <c r="C55" s="1">
        <v>25</v>
      </c>
      <c r="E55" s="13">
        <f t="shared" ref="E55:E61" si="25">F54+1</f>
        <v>21</v>
      </c>
      <c r="F55" s="13">
        <f t="shared" ref="F55:F61" si="26">E55+$I$47-1</f>
        <v>22</v>
      </c>
      <c r="G55" s="14">
        <f t="shared" si="17"/>
        <v>21.5</v>
      </c>
      <c r="H55" s="3">
        <f t="shared" si="18"/>
        <v>83</v>
      </c>
      <c r="I55" s="7">
        <f t="shared" si="19"/>
        <v>0.14067796610169492</v>
      </c>
      <c r="J55" s="3">
        <f t="shared" si="20"/>
        <v>111</v>
      </c>
      <c r="K55" s="7">
        <f t="shared" si="21"/>
        <v>0.18813559322033899</v>
      </c>
      <c r="L55" s="3">
        <f t="shared" ref="L55:L61" si="27">L54-H54</f>
        <v>562</v>
      </c>
      <c r="M55" s="4">
        <f t="shared" si="14"/>
        <v>0.9525423728813559</v>
      </c>
      <c r="N55" s="26">
        <f t="shared" si="22"/>
        <v>1784.5</v>
      </c>
      <c r="O55" s="31">
        <f t="shared" si="23"/>
        <v>-3.6305084745762706</v>
      </c>
      <c r="P55" s="31">
        <f t="shared" si="15"/>
        <v>301.33220338983045</v>
      </c>
      <c r="Q55" s="31">
        <f t="shared" si="16"/>
        <v>1093.9891180695199</v>
      </c>
      <c r="R55" s="3">
        <f t="shared" ref="R55:R61" si="28">H55*O55^3</f>
        <v>-3971.7367642456124</v>
      </c>
      <c r="S55" s="3">
        <f t="shared" si="24"/>
        <v>14419.42398137983</v>
      </c>
      <c r="U55" t="s">
        <v>70</v>
      </c>
      <c r="V55">
        <f>(E57+F57)/I47</f>
        <v>25.5</v>
      </c>
    </row>
    <row r="56" spans="1:23" x14ac:dyDescent="0.25">
      <c r="A56" s="1">
        <v>51</v>
      </c>
      <c r="B56" s="1" t="s">
        <v>6</v>
      </c>
      <c r="C56" s="1">
        <v>25</v>
      </c>
      <c r="E56" s="13">
        <f t="shared" si="25"/>
        <v>23</v>
      </c>
      <c r="F56" s="13">
        <f t="shared" si="26"/>
        <v>24</v>
      </c>
      <c r="G56" s="14">
        <f t="shared" si="17"/>
        <v>23.5</v>
      </c>
      <c r="H56" s="3">
        <f t="shared" si="18"/>
        <v>138</v>
      </c>
      <c r="I56" s="7">
        <f t="shared" si="19"/>
        <v>0.23389830508474577</v>
      </c>
      <c r="J56" s="3">
        <f t="shared" si="20"/>
        <v>249</v>
      </c>
      <c r="K56" s="7">
        <f t="shared" si="21"/>
        <v>0.42203389830508475</v>
      </c>
      <c r="L56" s="3">
        <f t="shared" si="27"/>
        <v>479</v>
      </c>
      <c r="M56" s="4">
        <f t="shared" si="14"/>
        <v>0.81186440677966099</v>
      </c>
      <c r="N56" s="26">
        <f t="shared" si="22"/>
        <v>3243</v>
      </c>
      <c r="O56" s="31">
        <f t="shared" si="23"/>
        <v>-1.6305084745762706</v>
      </c>
      <c r="P56" s="31">
        <f t="shared" si="15"/>
        <v>225.01016949152535</v>
      </c>
      <c r="Q56" s="31">
        <f t="shared" si="16"/>
        <v>366.88098822177511</v>
      </c>
      <c r="R56" s="3">
        <f t="shared" si="28"/>
        <v>-598.20256045652116</v>
      </c>
      <c r="S56" s="3">
        <f t="shared" si="24"/>
        <v>975.37434433758176</v>
      </c>
      <c r="U56" t="s">
        <v>71</v>
      </c>
      <c r="V56" s="10">
        <f>E57+((H57-H56)/(H57-H56+H57-H58))*I47</f>
        <v>25.557377049180328</v>
      </c>
    </row>
    <row r="57" spans="1:23" x14ac:dyDescent="0.25">
      <c r="A57" s="1">
        <v>52</v>
      </c>
      <c r="B57" s="1" t="s">
        <v>5</v>
      </c>
      <c r="C57" s="1">
        <v>26</v>
      </c>
      <c r="E57" s="21">
        <f t="shared" si="25"/>
        <v>25</v>
      </c>
      <c r="F57" s="21">
        <f t="shared" si="26"/>
        <v>26</v>
      </c>
      <c r="G57" s="22">
        <f t="shared" si="17"/>
        <v>25.5</v>
      </c>
      <c r="H57" s="23">
        <f t="shared" si="18"/>
        <v>155</v>
      </c>
      <c r="I57" s="7">
        <f t="shared" si="19"/>
        <v>0.26271186440677968</v>
      </c>
      <c r="J57" s="23">
        <f t="shared" si="20"/>
        <v>404</v>
      </c>
      <c r="K57" s="24">
        <f t="shared" si="21"/>
        <v>0.68474576271186438</v>
      </c>
      <c r="L57" s="23">
        <f t="shared" si="27"/>
        <v>341</v>
      </c>
      <c r="M57" s="25">
        <f t="shared" si="14"/>
        <v>0.57796610169491525</v>
      </c>
      <c r="N57" s="26">
        <f t="shared" si="22"/>
        <v>3952.5</v>
      </c>
      <c r="O57" s="31">
        <f t="shared" si="23"/>
        <v>0.36949152542372943</v>
      </c>
      <c r="P57" s="31">
        <f t="shared" si="15"/>
        <v>57.271186440678065</v>
      </c>
      <c r="Q57" s="31">
        <f t="shared" si="16"/>
        <v>21.161218040792946</v>
      </c>
      <c r="R57" s="3">
        <f t="shared" si="28"/>
        <v>7.8188907337167288</v>
      </c>
      <c r="S57" s="3">
        <f t="shared" si="24"/>
        <v>2.8890138643224574</v>
      </c>
      <c r="U57" t="s">
        <v>47</v>
      </c>
    </row>
    <row r="58" spans="1:23" x14ac:dyDescent="0.25">
      <c r="A58" s="1">
        <v>53</v>
      </c>
      <c r="B58" s="1" t="s">
        <v>6</v>
      </c>
      <c r="C58" s="1">
        <v>23</v>
      </c>
      <c r="E58" s="13">
        <f t="shared" si="25"/>
        <v>27</v>
      </c>
      <c r="F58" s="13">
        <f t="shared" si="26"/>
        <v>28</v>
      </c>
      <c r="G58" s="14">
        <f t="shared" si="17"/>
        <v>27.5</v>
      </c>
      <c r="H58" s="3">
        <f t="shared" si="18"/>
        <v>111</v>
      </c>
      <c r="I58" s="7">
        <f t="shared" si="19"/>
        <v>0.18813559322033899</v>
      </c>
      <c r="J58" s="3">
        <f t="shared" si="20"/>
        <v>515</v>
      </c>
      <c r="K58" s="7">
        <f t="shared" si="21"/>
        <v>0.8728813559322034</v>
      </c>
      <c r="L58" s="3">
        <f t="shared" si="27"/>
        <v>186</v>
      </c>
      <c r="M58" s="4">
        <f t="shared" si="14"/>
        <v>0.31525423728813562</v>
      </c>
      <c r="N58" s="26">
        <f t="shared" si="22"/>
        <v>3052.5</v>
      </c>
      <c r="O58" s="31">
        <f t="shared" si="23"/>
        <v>2.3694915254237294</v>
      </c>
      <c r="P58" s="31">
        <f t="shared" si="15"/>
        <v>263.01355932203398</v>
      </c>
      <c r="Q58" s="31">
        <f t="shared" si="16"/>
        <v>623.20839988509078</v>
      </c>
      <c r="R58" s="3">
        <f t="shared" si="28"/>
        <v>1476.6870221006054</v>
      </c>
      <c r="S58" s="3">
        <f t="shared" si="24"/>
        <v>3498.9973845705877</v>
      </c>
      <c r="U58" t="s">
        <v>48</v>
      </c>
      <c r="W58">
        <f>ROUND(HARMEAN(C6:C595),1)</f>
        <v>24.8</v>
      </c>
    </row>
    <row r="59" spans="1:23" x14ac:dyDescent="0.25">
      <c r="A59" s="1">
        <v>54</v>
      </c>
      <c r="B59" s="1" t="s">
        <v>5</v>
      </c>
      <c r="C59" s="1">
        <v>27</v>
      </c>
      <c r="E59" s="13">
        <f t="shared" si="25"/>
        <v>29</v>
      </c>
      <c r="F59" s="13">
        <f t="shared" si="26"/>
        <v>30</v>
      </c>
      <c r="G59" s="14">
        <f t="shared" si="17"/>
        <v>29.5</v>
      </c>
      <c r="H59" s="3">
        <f t="shared" si="18"/>
        <v>57</v>
      </c>
      <c r="I59" s="7">
        <f t="shared" si="19"/>
        <v>9.6610169491525427E-2</v>
      </c>
      <c r="J59" s="3">
        <f t="shared" si="20"/>
        <v>572</v>
      </c>
      <c r="K59" s="7">
        <f t="shared" si="21"/>
        <v>0.96949152542372885</v>
      </c>
      <c r="L59" s="3">
        <f t="shared" si="27"/>
        <v>75</v>
      </c>
      <c r="M59" s="4">
        <f t="shared" si="14"/>
        <v>0.1271186440677966</v>
      </c>
      <c r="N59" s="26">
        <f t="shared" si="22"/>
        <v>1681.5</v>
      </c>
      <c r="O59" s="31">
        <f t="shared" si="23"/>
        <v>4.3694915254237294</v>
      </c>
      <c r="P59" s="31">
        <f t="shared" si="15"/>
        <v>249.06101694915259</v>
      </c>
      <c r="Q59" s="31">
        <f t="shared" si="16"/>
        <v>1088.2700028727379</v>
      </c>
      <c r="R59" s="3">
        <f t="shared" si="28"/>
        <v>4755.1865549252871</v>
      </c>
      <c r="S59" s="3">
        <f t="shared" si="24"/>
        <v>20777.747353554896</v>
      </c>
    </row>
    <row r="60" spans="1:23" x14ac:dyDescent="0.25">
      <c r="A60" s="1">
        <v>55</v>
      </c>
      <c r="B60" s="1" t="s">
        <v>6</v>
      </c>
      <c r="C60" s="1">
        <v>28</v>
      </c>
      <c r="E60" s="13">
        <f>F59+1</f>
        <v>31</v>
      </c>
      <c r="F60" s="13">
        <f>E60+$I$47-1</f>
        <v>32</v>
      </c>
      <c r="G60" s="14">
        <f t="shared" si="17"/>
        <v>31.5</v>
      </c>
      <c r="H60" s="3">
        <f t="shared" si="18"/>
        <v>14</v>
      </c>
      <c r="I60" s="7">
        <f t="shared" si="19"/>
        <v>2.3728813559322035E-2</v>
      </c>
      <c r="J60" s="3">
        <f t="shared" si="20"/>
        <v>586</v>
      </c>
      <c r="K60" s="7">
        <f t="shared" si="21"/>
        <v>0.99322033898305084</v>
      </c>
      <c r="L60" s="3">
        <f t="shared" si="27"/>
        <v>18</v>
      </c>
      <c r="M60" s="4">
        <f t="shared" si="14"/>
        <v>3.0508474576271188E-2</v>
      </c>
      <c r="N60" s="26">
        <f t="shared" si="22"/>
        <v>441</v>
      </c>
      <c r="O60" s="31">
        <f t="shared" si="23"/>
        <v>6.3694915254237294</v>
      </c>
      <c r="P60" s="31">
        <f t="shared" si="15"/>
        <v>89.172881355932219</v>
      </c>
      <c r="Q60" s="31">
        <f t="shared" si="16"/>
        <v>567.98591209422591</v>
      </c>
      <c r="R60" s="3">
        <f t="shared" si="28"/>
        <v>3617.7814536442397</v>
      </c>
      <c r="S60" s="3">
        <f t="shared" si="24"/>
        <v>23043.428309822128</v>
      </c>
      <c r="U60" t="s">
        <v>67</v>
      </c>
      <c r="V60">
        <f>F45/2</f>
        <v>295</v>
      </c>
    </row>
    <row r="61" spans="1:23" x14ac:dyDescent="0.25">
      <c r="A61" s="1">
        <v>56</v>
      </c>
      <c r="B61" s="1" t="s">
        <v>5</v>
      </c>
      <c r="C61" s="1">
        <v>30</v>
      </c>
      <c r="E61" s="13">
        <f t="shared" si="25"/>
        <v>33</v>
      </c>
      <c r="F61" s="13">
        <f t="shared" si="26"/>
        <v>34</v>
      </c>
      <c r="G61" s="14">
        <f t="shared" si="17"/>
        <v>33.5</v>
      </c>
      <c r="H61" s="3">
        <f t="shared" si="18"/>
        <v>4</v>
      </c>
      <c r="I61" s="7">
        <f t="shared" si="19"/>
        <v>6.7796610169491523E-3</v>
      </c>
      <c r="J61" s="3">
        <f t="shared" si="20"/>
        <v>590</v>
      </c>
      <c r="K61" s="7">
        <f t="shared" si="21"/>
        <v>1</v>
      </c>
      <c r="L61" s="3">
        <f t="shared" si="27"/>
        <v>4</v>
      </c>
      <c r="M61" s="4">
        <f t="shared" si="14"/>
        <v>6.7796610169491523E-3</v>
      </c>
      <c r="N61" s="26">
        <f t="shared" si="22"/>
        <v>134</v>
      </c>
      <c r="O61" s="31">
        <f t="shared" si="23"/>
        <v>8.3694915254237294</v>
      </c>
      <c r="P61" s="31">
        <f t="shared" si="15"/>
        <v>33.477966101694918</v>
      </c>
      <c r="Q61" s="31">
        <f t="shared" si="16"/>
        <v>280.19355357655849</v>
      </c>
      <c r="R61" s="3">
        <f t="shared" si="28"/>
        <v>2345.0775721373661</v>
      </c>
      <c r="S61" s="3">
        <f t="shared" si="24"/>
        <v>19627.106866464939</v>
      </c>
    </row>
    <row r="62" spans="1:23" x14ac:dyDescent="0.25">
      <c r="A62" s="1">
        <v>57</v>
      </c>
      <c r="B62" s="1" t="s">
        <v>5</v>
      </c>
      <c r="C62" s="1">
        <v>25</v>
      </c>
      <c r="E62" s="3" t="s">
        <v>13</v>
      </c>
      <c r="F62" s="6" t="s">
        <v>23</v>
      </c>
      <c r="G62" s="15" t="s">
        <v>23</v>
      </c>
      <c r="H62" s="3">
        <f>SUM(H53:H61)</f>
        <v>590</v>
      </c>
      <c r="I62" s="7">
        <f t="shared" si="19"/>
        <v>1</v>
      </c>
      <c r="J62" s="6" t="s">
        <v>23</v>
      </c>
      <c r="K62" s="6" t="s">
        <v>23</v>
      </c>
      <c r="L62" s="6" t="s">
        <v>23</v>
      </c>
      <c r="M62" s="6" t="s">
        <v>23</v>
      </c>
      <c r="N62" s="6">
        <f>SUM(N53:N61)</f>
        <v>14827</v>
      </c>
      <c r="O62" s="6"/>
      <c r="P62" s="32">
        <f>SUM(P53:P61)</f>
        <v>1383.9932203389831</v>
      </c>
      <c r="Q62" s="32">
        <f>SUM(Q53:Q61)</f>
        <v>5035.4508474576269</v>
      </c>
      <c r="R62" s="3">
        <f>SUM(R53:R61)</f>
        <v>1571.4314737144605</v>
      </c>
      <c r="S62" s="3">
        <f>SUM(S53:S61)</f>
        <v>120026.76659070306</v>
      </c>
      <c r="U62" s="27" t="s">
        <v>72</v>
      </c>
    </row>
    <row r="63" spans="1:23" x14ac:dyDescent="0.25">
      <c r="A63" s="1">
        <v>58</v>
      </c>
      <c r="B63" s="1" t="s">
        <v>5</v>
      </c>
      <c r="C63" s="1">
        <v>23</v>
      </c>
      <c r="U63" t="s">
        <v>73</v>
      </c>
    </row>
    <row r="64" spans="1:23" x14ac:dyDescent="0.25">
      <c r="A64" s="1">
        <v>59</v>
      </c>
      <c r="B64" s="1" t="s">
        <v>6</v>
      </c>
      <c r="C64" s="1">
        <v>25</v>
      </c>
      <c r="E64" t="s">
        <v>38</v>
      </c>
      <c r="U64" t="s">
        <v>74</v>
      </c>
    </row>
    <row r="65" spans="1:21" x14ac:dyDescent="0.25">
      <c r="A65" s="1">
        <v>60</v>
      </c>
      <c r="B65" s="1" t="s">
        <v>5</v>
      </c>
      <c r="C65" s="1">
        <v>27</v>
      </c>
    </row>
    <row r="66" spans="1:21" x14ac:dyDescent="0.25">
      <c r="A66" s="1">
        <v>61</v>
      </c>
      <c r="B66" s="1" t="s">
        <v>6</v>
      </c>
      <c r="C66" s="1">
        <v>27</v>
      </c>
    </row>
    <row r="67" spans="1:21" x14ac:dyDescent="0.25">
      <c r="A67" s="1">
        <v>62</v>
      </c>
      <c r="B67" s="1" t="s">
        <v>5</v>
      </c>
      <c r="C67" s="1">
        <v>29</v>
      </c>
    </row>
    <row r="68" spans="1:21" x14ac:dyDescent="0.25">
      <c r="A68" s="1">
        <v>63</v>
      </c>
      <c r="B68" s="1" t="s">
        <v>6</v>
      </c>
      <c r="C68" s="1">
        <v>27</v>
      </c>
    </row>
    <row r="69" spans="1:21" x14ac:dyDescent="0.25">
      <c r="A69" s="1">
        <v>64</v>
      </c>
      <c r="B69" s="1" t="s">
        <v>6</v>
      </c>
      <c r="C69" s="1">
        <v>26</v>
      </c>
      <c r="E69" t="s">
        <v>75</v>
      </c>
      <c r="U69" t="s">
        <v>75</v>
      </c>
    </row>
    <row r="70" spans="1:21" x14ac:dyDescent="0.25">
      <c r="A70" s="1">
        <v>65</v>
      </c>
      <c r="B70" s="1" t="s">
        <v>5</v>
      </c>
      <c r="C70" s="1">
        <v>24</v>
      </c>
      <c r="E70" t="s">
        <v>76</v>
      </c>
      <c r="F70" t="s">
        <v>79</v>
      </c>
      <c r="H70" t="s">
        <v>82</v>
      </c>
      <c r="I70" t="s">
        <v>83</v>
      </c>
      <c r="J70" t="s">
        <v>84</v>
      </c>
      <c r="K70" t="s">
        <v>85</v>
      </c>
    </row>
    <row r="71" spans="1:21" x14ac:dyDescent="0.25">
      <c r="A71" s="1">
        <v>66</v>
      </c>
      <c r="B71" s="1" t="s">
        <v>5</v>
      </c>
      <c r="C71" s="1">
        <v>22</v>
      </c>
      <c r="E71" t="s">
        <v>77</v>
      </c>
      <c r="F71" t="s">
        <v>80</v>
      </c>
      <c r="H71" t="s">
        <v>86</v>
      </c>
      <c r="I71" t="s">
        <v>87</v>
      </c>
      <c r="J71" t="s">
        <v>88</v>
      </c>
    </row>
    <row r="72" spans="1:21" x14ac:dyDescent="0.25">
      <c r="A72" s="1">
        <v>67</v>
      </c>
      <c r="B72" s="1" t="s">
        <v>6</v>
      </c>
      <c r="C72" s="1">
        <v>23</v>
      </c>
      <c r="E72" t="s">
        <v>78</v>
      </c>
      <c r="F72" t="s">
        <v>81</v>
      </c>
      <c r="H72" t="s">
        <v>89</v>
      </c>
      <c r="I72" t="s">
        <v>90</v>
      </c>
      <c r="J72" t="s">
        <v>91</v>
      </c>
    </row>
    <row r="73" spans="1:21" x14ac:dyDescent="0.25">
      <c r="A73" s="1">
        <v>68</v>
      </c>
      <c r="B73" s="1" t="s">
        <v>6</v>
      </c>
      <c r="C73" s="1">
        <v>29</v>
      </c>
    </row>
    <row r="74" spans="1:21" x14ac:dyDescent="0.25">
      <c r="A74" s="1">
        <v>69</v>
      </c>
      <c r="B74" s="1" t="s">
        <v>5</v>
      </c>
      <c r="C74" s="1">
        <v>31</v>
      </c>
      <c r="E74" s="34" t="s">
        <v>99</v>
      </c>
      <c r="F74" s="34"/>
      <c r="G74" s="34"/>
      <c r="H74" s="34"/>
      <c r="I74" s="35" t="s">
        <v>100</v>
      </c>
      <c r="J74" s="35"/>
    </row>
    <row r="75" spans="1:21" x14ac:dyDescent="0.25">
      <c r="A75" s="1">
        <v>70</v>
      </c>
      <c r="B75" s="1" t="s">
        <v>6</v>
      </c>
      <c r="C75" s="1">
        <v>24</v>
      </c>
      <c r="F75" t="s">
        <v>97</v>
      </c>
      <c r="G75" s="34" t="s">
        <v>98</v>
      </c>
      <c r="H75" s="34"/>
      <c r="I75" s="35"/>
      <c r="J75" s="35"/>
    </row>
    <row r="76" spans="1:21" x14ac:dyDescent="0.25">
      <c r="A76" s="1">
        <v>71</v>
      </c>
      <c r="B76" s="1" t="s">
        <v>5</v>
      </c>
      <c r="C76" s="1">
        <v>29</v>
      </c>
      <c r="D76">
        <v>1</v>
      </c>
      <c r="E76" t="s">
        <v>92</v>
      </c>
      <c r="F76" s="10">
        <f>(H62*1)/4</f>
        <v>147.5</v>
      </c>
      <c r="G76">
        <f>E27</f>
        <v>23</v>
      </c>
      <c r="H76" t="s">
        <v>40</v>
      </c>
      <c r="I76">
        <f>_xlfn.QUARTILE.EXC(C6:$C$595, 1)</f>
        <v>23</v>
      </c>
      <c r="J76" t="s">
        <v>40</v>
      </c>
    </row>
    <row r="77" spans="1:21" x14ac:dyDescent="0.25">
      <c r="A77" s="1">
        <v>72</v>
      </c>
      <c r="B77" s="1" t="s">
        <v>5</v>
      </c>
      <c r="C77" s="1">
        <v>24</v>
      </c>
      <c r="D77">
        <v>2</v>
      </c>
      <c r="E77" t="s">
        <v>93</v>
      </c>
      <c r="F77" s="10">
        <f>(H62*3)/4</f>
        <v>442.5</v>
      </c>
      <c r="G77" s="12">
        <f>E31</f>
        <v>27</v>
      </c>
      <c r="H77" t="s">
        <v>40</v>
      </c>
      <c r="I77">
        <f>_xlfn.QUARTILE.EXC(C6:$C$594, 3)</f>
        <v>27</v>
      </c>
      <c r="J77" t="s">
        <v>40</v>
      </c>
    </row>
    <row r="78" spans="1:21" x14ac:dyDescent="0.25">
      <c r="A78" s="1">
        <v>73</v>
      </c>
      <c r="B78" s="1" t="s">
        <v>6</v>
      </c>
      <c r="C78" s="1">
        <v>25</v>
      </c>
      <c r="D78">
        <v>3</v>
      </c>
      <c r="E78" t="s">
        <v>94</v>
      </c>
      <c r="F78" s="10">
        <f>(H62*2)/10</f>
        <v>118</v>
      </c>
      <c r="G78" s="12">
        <f>E27</f>
        <v>23</v>
      </c>
      <c r="H78" t="s">
        <v>40</v>
      </c>
      <c r="I78">
        <f>_xlfn.PERCENTILE.INC($C$6:$C$595, 0.2)</f>
        <v>23</v>
      </c>
      <c r="J78" t="s">
        <v>40</v>
      </c>
    </row>
    <row r="79" spans="1:21" x14ac:dyDescent="0.25">
      <c r="A79" s="1">
        <v>74</v>
      </c>
      <c r="B79" s="1" t="s">
        <v>5</v>
      </c>
      <c r="C79" s="1">
        <v>23</v>
      </c>
      <c r="D79">
        <v>4</v>
      </c>
      <c r="E79" t="s">
        <v>95</v>
      </c>
      <c r="F79" s="10">
        <f>(H62*6)/10</f>
        <v>354</v>
      </c>
      <c r="G79" s="12">
        <f>E30</f>
        <v>26</v>
      </c>
      <c r="H79" t="s">
        <v>40</v>
      </c>
      <c r="I79">
        <f>_xlfn.PERCENTILE.INC($C$6:$C$595, 0.7)</f>
        <v>27</v>
      </c>
      <c r="J79" t="s">
        <v>40</v>
      </c>
    </row>
    <row r="80" spans="1:21" x14ac:dyDescent="0.25">
      <c r="A80" s="1">
        <v>75</v>
      </c>
      <c r="B80" s="1" t="s">
        <v>6</v>
      </c>
      <c r="C80" s="1">
        <v>25</v>
      </c>
      <c r="D80">
        <v>5</v>
      </c>
      <c r="E80" t="s">
        <v>96</v>
      </c>
      <c r="F80" s="10">
        <f>(H62*82)/100</f>
        <v>483.8</v>
      </c>
      <c r="G80" s="12">
        <f>E32</f>
        <v>28</v>
      </c>
      <c r="H80" t="s">
        <v>40</v>
      </c>
      <c r="I80">
        <f>_xlfn.PERCENTILE.EXC($C$6:$C$595, 0.82)</f>
        <v>28</v>
      </c>
      <c r="J80" t="s">
        <v>40</v>
      </c>
    </row>
    <row r="81" spans="1:10" x14ac:dyDescent="0.25">
      <c r="A81" s="1">
        <v>76</v>
      </c>
      <c r="B81" s="1" t="s">
        <v>6</v>
      </c>
      <c r="C81" s="1">
        <v>23</v>
      </c>
    </row>
    <row r="82" spans="1:10" x14ac:dyDescent="0.25">
      <c r="A82" s="1">
        <v>77</v>
      </c>
      <c r="B82" s="1" t="s">
        <v>5</v>
      </c>
      <c r="C82" s="1">
        <v>23</v>
      </c>
      <c r="D82">
        <v>1</v>
      </c>
      <c r="E82" t="s">
        <v>101</v>
      </c>
    </row>
    <row r="83" spans="1:10" x14ac:dyDescent="0.25">
      <c r="A83" s="1">
        <v>78</v>
      </c>
      <c r="B83" s="1" t="s">
        <v>6</v>
      </c>
      <c r="C83" s="1">
        <v>20</v>
      </c>
      <c r="D83">
        <v>2</v>
      </c>
      <c r="E83" t="s">
        <v>102</v>
      </c>
    </row>
    <row r="84" spans="1:10" x14ac:dyDescent="0.25">
      <c r="A84" s="1">
        <v>79</v>
      </c>
      <c r="B84" s="1" t="s">
        <v>5</v>
      </c>
      <c r="C84" s="1">
        <v>24</v>
      </c>
      <c r="D84">
        <v>3</v>
      </c>
      <c r="E84" t="s">
        <v>103</v>
      </c>
    </row>
    <row r="85" spans="1:10" x14ac:dyDescent="0.25">
      <c r="A85" s="1">
        <v>80</v>
      </c>
      <c r="B85" s="1" t="s">
        <v>5</v>
      </c>
      <c r="C85" s="1">
        <v>29</v>
      </c>
      <c r="D85">
        <v>4</v>
      </c>
      <c r="E85" t="s">
        <v>104</v>
      </c>
    </row>
    <row r="86" spans="1:10" x14ac:dyDescent="0.25">
      <c r="A86" s="1">
        <v>81</v>
      </c>
      <c r="B86" s="1" t="s">
        <v>5</v>
      </c>
      <c r="C86" s="1">
        <v>29</v>
      </c>
      <c r="D86">
        <v>5</v>
      </c>
      <c r="E86" t="s">
        <v>105</v>
      </c>
    </row>
    <row r="87" spans="1:10" x14ac:dyDescent="0.25">
      <c r="A87" s="1">
        <v>82</v>
      </c>
      <c r="B87" s="1" t="s">
        <v>6</v>
      </c>
      <c r="C87" s="1">
        <v>23</v>
      </c>
    </row>
    <row r="88" spans="1:10" x14ac:dyDescent="0.25">
      <c r="A88" s="1">
        <v>83</v>
      </c>
      <c r="B88" s="1" t="s">
        <v>5</v>
      </c>
      <c r="C88" s="1">
        <v>31</v>
      </c>
    </row>
    <row r="89" spans="1:10" x14ac:dyDescent="0.25">
      <c r="A89" s="1">
        <v>84</v>
      </c>
      <c r="B89" s="1" t="s">
        <v>6</v>
      </c>
      <c r="C89" s="1">
        <v>26</v>
      </c>
    </row>
    <row r="90" spans="1:10" x14ac:dyDescent="0.25">
      <c r="A90" s="1">
        <v>85</v>
      </c>
      <c r="B90" s="1" t="s">
        <v>5</v>
      </c>
      <c r="C90" s="1">
        <v>27</v>
      </c>
      <c r="E90" t="s">
        <v>75</v>
      </c>
    </row>
    <row r="91" spans="1:10" x14ac:dyDescent="0.25">
      <c r="A91" s="1">
        <v>86</v>
      </c>
      <c r="B91" s="1" t="s">
        <v>6</v>
      </c>
      <c r="C91" s="1">
        <v>21</v>
      </c>
    </row>
    <row r="92" spans="1:10" x14ac:dyDescent="0.25">
      <c r="A92" s="1">
        <v>87</v>
      </c>
      <c r="B92" s="1" t="s">
        <v>6</v>
      </c>
      <c r="C92" s="1">
        <v>24</v>
      </c>
      <c r="E92" s="34" t="s">
        <v>99</v>
      </c>
      <c r="F92" s="34"/>
      <c r="G92" s="34"/>
      <c r="H92" s="34"/>
      <c r="I92" s="35" t="s">
        <v>100</v>
      </c>
      <c r="J92" s="35"/>
    </row>
    <row r="93" spans="1:10" x14ac:dyDescent="0.25">
      <c r="A93" s="1">
        <v>88</v>
      </c>
      <c r="B93" s="1" t="s">
        <v>6</v>
      </c>
      <c r="C93" s="1">
        <v>21</v>
      </c>
      <c r="F93" t="s">
        <v>97</v>
      </c>
      <c r="G93" s="34" t="s">
        <v>98</v>
      </c>
      <c r="H93" s="34"/>
      <c r="I93" s="35"/>
      <c r="J93" s="35"/>
    </row>
    <row r="94" spans="1:10" x14ac:dyDescent="0.25">
      <c r="A94" s="1">
        <v>89</v>
      </c>
      <c r="B94" s="1" t="s">
        <v>6</v>
      </c>
      <c r="C94" s="1">
        <v>23</v>
      </c>
      <c r="D94">
        <v>1</v>
      </c>
      <c r="E94" t="s">
        <v>106</v>
      </c>
      <c r="F94" s="10">
        <f>H62*(2/4)</f>
        <v>295</v>
      </c>
      <c r="G94" s="10">
        <f>E57+((F94-J56)/H57)*I47</f>
        <v>25.593548387096774</v>
      </c>
      <c r="H94" t="s">
        <v>40</v>
      </c>
      <c r="I94" s="10">
        <f>_xlfn.QUARTILE.EXC(C6:C595, 2)</f>
        <v>25</v>
      </c>
      <c r="J94" t="s">
        <v>40</v>
      </c>
    </row>
    <row r="95" spans="1:10" x14ac:dyDescent="0.25">
      <c r="A95" s="1">
        <v>90</v>
      </c>
      <c r="B95" s="1" t="s">
        <v>5</v>
      </c>
      <c r="C95" s="1">
        <v>27</v>
      </c>
      <c r="D95">
        <v>2</v>
      </c>
      <c r="E95" t="s">
        <v>107</v>
      </c>
      <c r="F95" s="10">
        <f>H62*(1/10)</f>
        <v>59</v>
      </c>
      <c r="G95" s="10">
        <f>E55+((F95-J54)/H55)*I47</f>
        <v>21.746987951807228</v>
      </c>
      <c r="H95" t="s">
        <v>40</v>
      </c>
      <c r="I95" s="10">
        <f>_xlfn.PERCENTILE.INC(C6:C595, 0.1)</f>
        <v>21</v>
      </c>
      <c r="J95" t="s">
        <v>40</v>
      </c>
    </row>
    <row r="96" spans="1:10" x14ac:dyDescent="0.25">
      <c r="A96" s="1">
        <v>91</v>
      </c>
      <c r="B96" s="1" t="s">
        <v>5</v>
      </c>
      <c r="C96" s="1">
        <v>28</v>
      </c>
      <c r="D96">
        <v>3</v>
      </c>
      <c r="E96" t="s">
        <v>108</v>
      </c>
      <c r="F96" s="10">
        <f>H62*(7/10)</f>
        <v>413</v>
      </c>
      <c r="G96" s="10">
        <f>E58+((F96-J57)/H58)*I47</f>
        <v>27.162162162162161</v>
      </c>
      <c r="H96" t="s">
        <v>40</v>
      </c>
      <c r="I96" s="10">
        <f>_xlfn.PERCENTILE.INC(C6:C595, 0.7)</f>
        <v>27</v>
      </c>
      <c r="J96" t="s">
        <v>40</v>
      </c>
    </row>
    <row r="97" spans="1:10" x14ac:dyDescent="0.25">
      <c r="A97" s="1">
        <v>92</v>
      </c>
      <c r="B97" s="1" t="s">
        <v>5</v>
      </c>
      <c r="C97" s="1">
        <v>25</v>
      </c>
      <c r="D97">
        <v>4</v>
      </c>
      <c r="E97" t="s">
        <v>109</v>
      </c>
      <c r="F97" s="10">
        <f>ROUND(H62*21/100, 0)</f>
        <v>124</v>
      </c>
      <c r="G97" s="10">
        <f>E56+((F97-J55)/H56)*I47</f>
        <v>23.188405797101449</v>
      </c>
      <c r="H97" t="s">
        <v>40</v>
      </c>
      <c r="I97" s="10">
        <f>_xlfn.PERCENTILE.EXC($C$6:$C$595, 0.21)</f>
        <v>23</v>
      </c>
      <c r="J97" t="s">
        <v>40</v>
      </c>
    </row>
    <row r="98" spans="1:10" x14ac:dyDescent="0.25">
      <c r="A98" s="1">
        <v>93</v>
      </c>
      <c r="B98" s="1" t="s">
        <v>5</v>
      </c>
      <c r="C98" s="1">
        <v>21</v>
      </c>
      <c r="D98">
        <v>5</v>
      </c>
      <c r="E98" t="s">
        <v>110</v>
      </c>
      <c r="F98" s="10">
        <f>ROUND(H62*93/100, 0)</f>
        <v>549</v>
      </c>
      <c r="G98" s="10">
        <f>E59+((F98-J58)/H59)*I47</f>
        <v>30.192982456140349</v>
      </c>
      <c r="H98" t="s">
        <v>40</v>
      </c>
      <c r="I98" s="10">
        <f>_xlfn.PERCENTILE.EXC($C$6:$C$595, 0.93)</f>
        <v>29.629999999999995</v>
      </c>
      <c r="J98" t="s">
        <v>40</v>
      </c>
    </row>
    <row r="99" spans="1:10" x14ac:dyDescent="0.25">
      <c r="A99" s="1">
        <v>94</v>
      </c>
      <c r="B99" s="1" t="s">
        <v>5</v>
      </c>
      <c r="C99" s="1">
        <v>30</v>
      </c>
    </row>
    <row r="100" spans="1:10" x14ac:dyDescent="0.25">
      <c r="A100" s="1">
        <v>95</v>
      </c>
      <c r="B100" s="1" t="s">
        <v>5</v>
      </c>
      <c r="C100" s="1">
        <v>26</v>
      </c>
      <c r="D100">
        <v>1</v>
      </c>
      <c r="E100" t="s">
        <v>111</v>
      </c>
    </row>
    <row r="101" spans="1:10" x14ac:dyDescent="0.25">
      <c r="A101" s="1">
        <v>96</v>
      </c>
      <c r="B101" s="1" t="s">
        <v>6</v>
      </c>
      <c r="C101" s="1">
        <v>25</v>
      </c>
      <c r="D101">
        <v>2</v>
      </c>
      <c r="E101" t="s">
        <v>112</v>
      </c>
    </row>
    <row r="102" spans="1:10" x14ac:dyDescent="0.25">
      <c r="A102" s="1">
        <v>97</v>
      </c>
      <c r="B102" s="1" t="s">
        <v>5</v>
      </c>
      <c r="C102" s="1">
        <v>28</v>
      </c>
      <c r="D102">
        <v>3</v>
      </c>
      <c r="E102" t="s">
        <v>113</v>
      </c>
    </row>
    <row r="103" spans="1:10" x14ac:dyDescent="0.25">
      <c r="A103" s="1">
        <v>98</v>
      </c>
      <c r="B103" s="1" t="s">
        <v>6</v>
      </c>
      <c r="C103" s="1">
        <v>29</v>
      </c>
      <c r="D103">
        <v>4</v>
      </c>
      <c r="E103" t="s">
        <v>114</v>
      </c>
    </row>
    <row r="104" spans="1:10" x14ac:dyDescent="0.25">
      <c r="A104" s="1">
        <v>99</v>
      </c>
      <c r="B104" s="1" t="s">
        <v>6</v>
      </c>
      <c r="C104" s="1">
        <v>27</v>
      </c>
      <c r="D104">
        <v>5</v>
      </c>
      <c r="E104" t="s">
        <v>115</v>
      </c>
    </row>
    <row r="105" spans="1:10" x14ac:dyDescent="0.25">
      <c r="A105" s="1">
        <v>100</v>
      </c>
      <c r="B105" s="1" t="s">
        <v>6</v>
      </c>
      <c r="C105" s="1">
        <v>27</v>
      </c>
    </row>
    <row r="106" spans="1:10" x14ac:dyDescent="0.25">
      <c r="A106" s="1">
        <v>101</v>
      </c>
      <c r="B106" s="1" t="s">
        <v>5</v>
      </c>
      <c r="C106" s="1">
        <v>24</v>
      </c>
    </row>
    <row r="107" spans="1:10" x14ac:dyDescent="0.25">
      <c r="A107" s="1">
        <v>102</v>
      </c>
      <c r="B107" s="1" t="s">
        <v>6</v>
      </c>
      <c r="C107" s="1">
        <v>29</v>
      </c>
    </row>
    <row r="108" spans="1:10" x14ac:dyDescent="0.25">
      <c r="A108" s="1">
        <v>103</v>
      </c>
      <c r="B108" s="1" t="s">
        <v>6</v>
      </c>
      <c r="C108" s="1">
        <v>25</v>
      </c>
    </row>
    <row r="109" spans="1:10" x14ac:dyDescent="0.25">
      <c r="A109" s="1">
        <v>104</v>
      </c>
      <c r="B109" s="1" t="s">
        <v>5</v>
      </c>
      <c r="C109" s="1">
        <v>18</v>
      </c>
    </row>
    <row r="110" spans="1:10" x14ac:dyDescent="0.25">
      <c r="A110" s="1">
        <v>105</v>
      </c>
      <c r="B110" s="1" t="s">
        <v>5</v>
      </c>
      <c r="C110" s="1">
        <v>24</v>
      </c>
    </row>
    <row r="111" spans="1:10" x14ac:dyDescent="0.25">
      <c r="A111" s="1">
        <v>106</v>
      </c>
      <c r="B111" s="1" t="s">
        <v>6</v>
      </c>
      <c r="C111" s="1">
        <v>24</v>
      </c>
    </row>
    <row r="112" spans="1:10" x14ac:dyDescent="0.25">
      <c r="A112" s="1">
        <v>107</v>
      </c>
      <c r="B112" s="1" t="s">
        <v>6</v>
      </c>
      <c r="C112" s="1">
        <v>27</v>
      </c>
      <c r="E112" s="28" t="s">
        <v>119</v>
      </c>
    </row>
    <row r="113" spans="1:10" x14ac:dyDescent="0.25">
      <c r="A113" s="1">
        <v>108</v>
      </c>
      <c r="B113" s="1" t="s">
        <v>5</v>
      </c>
      <c r="C113" s="1">
        <v>29</v>
      </c>
    </row>
    <row r="114" spans="1:10" x14ac:dyDescent="0.25">
      <c r="A114" s="1">
        <v>109</v>
      </c>
      <c r="B114" s="1" t="s">
        <v>5</v>
      </c>
      <c r="C114" s="1">
        <v>20</v>
      </c>
      <c r="G114" s="3" t="s">
        <v>99</v>
      </c>
      <c r="H114" s="3"/>
      <c r="I114" s="3" t="s">
        <v>42</v>
      </c>
      <c r="J114" s="3"/>
    </row>
    <row r="115" spans="1:10" x14ac:dyDescent="0.25">
      <c r="A115" s="1">
        <v>110</v>
      </c>
      <c r="B115" s="1" t="s">
        <v>6</v>
      </c>
      <c r="C115" s="1">
        <v>25</v>
      </c>
      <c r="D115">
        <v>1</v>
      </c>
      <c r="E115" s="33" t="s">
        <v>17</v>
      </c>
      <c r="F115" s="33"/>
      <c r="G115" s="29">
        <f>E38-E21</f>
        <v>17</v>
      </c>
      <c r="H115" s="3" t="s">
        <v>40</v>
      </c>
      <c r="I115" s="3"/>
      <c r="J115" s="3"/>
    </row>
    <row r="116" spans="1:10" x14ac:dyDescent="0.25">
      <c r="A116" s="1">
        <v>111</v>
      </c>
      <c r="B116" s="1" t="s">
        <v>6</v>
      </c>
      <c r="C116" s="1">
        <v>22</v>
      </c>
      <c r="D116">
        <v>2</v>
      </c>
      <c r="E116" s="33" t="s">
        <v>120</v>
      </c>
      <c r="F116" s="33"/>
      <c r="G116" s="14">
        <f>N39/F39</f>
        <v>2.2989830508474585</v>
      </c>
      <c r="H116" s="3" t="s">
        <v>40</v>
      </c>
      <c r="I116" s="30">
        <f>AVEDEV(C6:C595)</f>
        <v>2.304050560183851</v>
      </c>
      <c r="J116" s="3" t="s">
        <v>40</v>
      </c>
    </row>
    <row r="117" spans="1:10" x14ac:dyDescent="0.25">
      <c r="A117" s="1">
        <v>112</v>
      </c>
      <c r="B117" s="1" t="s">
        <v>6</v>
      </c>
      <c r="C117" s="1">
        <v>25</v>
      </c>
      <c r="D117">
        <v>3</v>
      </c>
      <c r="E117" s="33" t="s">
        <v>121</v>
      </c>
      <c r="F117" s="33"/>
      <c r="G117" s="30">
        <f>SQRT(O39/F45)</f>
        <v>2.868856737979582</v>
      </c>
      <c r="H117" s="3" t="s">
        <v>40</v>
      </c>
      <c r="I117" s="30">
        <f>STDEV(C6:C595)</f>
        <v>2.8710700732755603</v>
      </c>
      <c r="J117" s="3" t="s">
        <v>40</v>
      </c>
    </row>
    <row r="118" spans="1:10" x14ac:dyDescent="0.25">
      <c r="A118" s="1">
        <v>113</v>
      </c>
      <c r="B118" s="1" t="s">
        <v>5</v>
      </c>
      <c r="C118" s="1">
        <v>24</v>
      </c>
      <c r="D118">
        <v>4</v>
      </c>
      <c r="E118" s="33" t="s">
        <v>122</v>
      </c>
      <c r="F118" s="33"/>
      <c r="G118" s="14">
        <f>G117^2</f>
        <v>8.2303389830508475</v>
      </c>
      <c r="H118" s="3" t="s">
        <v>124</v>
      </c>
      <c r="I118" s="30">
        <f>_xlfn.VAR.P(C6:C595)</f>
        <v>8.2290721057167477</v>
      </c>
      <c r="J118" s="3" t="s">
        <v>40</v>
      </c>
    </row>
    <row r="119" spans="1:10" x14ac:dyDescent="0.25">
      <c r="A119" s="1">
        <v>114</v>
      </c>
      <c r="B119" s="1" t="s">
        <v>6</v>
      </c>
      <c r="C119" s="1">
        <v>22</v>
      </c>
      <c r="D119">
        <v>5</v>
      </c>
      <c r="E119" s="33" t="s">
        <v>123</v>
      </c>
      <c r="F119" s="33"/>
      <c r="G119" s="7">
        <f>G117/V21</f>
        <v>0.11429708119440565</v>
      </c>
      <c r="H119" s="3" t="s">
        <v>40</v>
      </c>
      <c r="I119" s="3"/>
      <c r="J119" s="3"/>
    </row>
    <row r="120" spans="1:10" x14ac:dyDescent="0.25">
      <c r="A120" s="1">
        <v>115</v>
      </c>
      <c r="B120" s="1" t="s">
        <v>5</v>
      </c>
      <c r="C120" s="1">
        <v>25</v>
      </c>
    </row>
    <row r="121" spans="1:10" x14ac:dyDescent="0.25">
      <c r="A121" s="1">
        <v>116</v>
      </c>
      <c r="B121" s="1" t="s">
        <v>5</v>
      </c>
      <c r="C121" s="1">
        <v>23</v>
      </c>
      <c r="D121">
        <v>1</v>
      </c>
      <c r="E121" t="s">
        <v>125</v>
      </c>
    </row>
    <row r="122" spans="1:10" x14ac:dyDescent="0.25">
      <c r="A122" s="1">
        <v>117</v>
      </c>
      <c r="B122" s="1" t="s">
        <v>6</v>
      </c>
      <c r="C122" s="1">
        <v>20</v>
      </c>
      <c r="D122">
        <v>2</v>
      </c>
      <c r="E122" t="s">
        <v>126</v>
      </c>
    </row>
    <row r="123" spans="1:10" x14ac:dyDescent="0.25">
      <c r="A123" s="1">
        <v>118</v>
      </c>
      <c r="B123" s="1" t="s">
        <v>6</v>
      </c>
      <c r="C123" s="1">
        <v>26</v>
      </c>
      <c r="D123">
        <v>3</v>
      </c>
      <c r="E123" t="s">
        <v>127</v>
      </c>
    </row>
    <row r="124" spans="1:10" x14ac:dyDescent="0.25">
      <c r="A124" s="1">
        <v>119</v>
      </c>
      <c r="B124" s="1" t="s">
        <v>6</v>
      </c>
      <c r="C124" s="1">
        <v>25</v>
      </c>
      <c r="D124">
        <v>4</v>
      </c>
      <c r="E124" t="s">
        <v>128</v>
      </c>
    </row>
    <row r="125" spans="1:10" x14ac:dyDescent="0.25">
      <c r="A125" s="1">
        <v>120</v>
      </c>
      <c r="B125" s="1" t="s">
        <v>6</v>
      </c>
      <c r="C125" s="1">
        <v>23</v>
      </c>
      <c r="D125">
        <v>5</v>
      </c>
      <c r="E125" t="s">
        <v>129</v>
      </c>
    </row>
    <row r="126" spans="1:10" x14ac:dyDescent="0.25">
      <c r="A126" s="1">
        <v>121</v>
      </c>
      <c r="B126" s="1" t="s">
        <v>5</v>
      </c>
      <c r="C126" s="1">
        <v>26</v>
      </c>
    </row>
    <row r="127" spans="1:10" x14ac:dyDescent="0.25">
      <c r="A127" s="1">
        <v>122</v>
      </c>
      <c r="B127" s="1" t="s">
        <v>6</v>
      </c>
      <c r="C127" s="1">
        <v>22</v>
      </c>
      <c r="E127" s="28" t="s">
        <v>130</v>
      </c>
    </row>
    <row r="128" spans="1:10" x14ac:dyDescent="0.25">
      <c r="A128" s="1">
        <v>123</v>
      </c>
      <c r="B128" s="1" t="s">
        <v>6</v>
      </c>
      <c r="C128" s="1">
        <v>24</v>
      </c>
    </row>
    <row r="129" spans="1:10" x14ac:dyDescent="0.25">
      <c r="A129" s="1">
        <v>124</v>
      </c>
      <c r="B129" s="1" t="s">
        <v>6</v>
      </c>
      <c r="C129" s="1">
        <v>25</v>
      </c>
      <c r="G129" s="3" t="s">
        <v>99</v>
      </c>
      <c r="H129" s="3"/>
      <c r="I129" s="3" t="s">
        <v>42</v>
      </c>
      <c r="J129" s="3"/>
    </row>
    <row r="130" spans="1:10" x14ac:dyDescent="0.25">
      <c r="A130" s="1">
        <v>125</v>
      </c>
      <c r="B130" s="1" t="s">
        <v>5</v>
      </c>
      <c r="C130" s="1">
        <v>28</v>
      </c>
      <c r="D130">
        <v>1</v>
      </c>
      <c r="E130" s="33" t="s">
        <v>17</v>
      </c>
      <c r="F130" s="33"/>
      <c r="G130" s="29">
        <f>F61-E53</f>
        <v>17</v>
      </c>
      <c r="H130" s="3" t="s">
        <v>40</v>
      </c>
      <c r="I130" s="3"/>
      <c r="J130" s="3"/>
    </row>
    <row r="131" spans="1:10" x14ac:dyDescent="0.25">
      <c r="A131" s="1">
        <v>126</v>
      </c>
      <c r="B131" s="1" t="s">
        <v>6</v>
      </c>
      <c r="C131" s="1">
        <v>28</v>
      </c>
      <c r="D131">
        <v>2</v>
      </c>
      <c r="E131" s="33" t="s">
        <v>120</v>
      </c>
      <c r="F131" s="33"/>
      <c r="G131" s="30">
        <f>P62/F45</f>
        <v>2.3457512209135305</v>
      </c>
      <c r="H131" s="3" t="s">
        <v>40</v>
      </c>
      <c r="I131" s="30">
        <f>AVEDEV(C6:C595)</f>
        <v>2.304050560183851</v>
      </c>
      <c r="J131" s="3" t="s">
        <v>40</v>
      </c>
    </row>
    <row r="132" spans="1:10" x14ac:dyDescent="0.25">
      <c r="A132" s="1">
        <v>127</v>
      </c>
      <c r="B132" s="1" t="s">
        <v>5</v>
      </c>
      <c r="C132" s="1">
        <v>29</v>
      </c>
      <c r="D132">
        <v>3</v>
      </c>
      <c r="E132" s="33" t="s">
        <v>121</v>
      </c>
      <c r="F132" s="33"/>
      <c r="G132" s="30">
        <f>SQRT(Q62/F45)</f>
        <v>2.9214144610647104</v>
      </c>
      <c r="H132" s="3" t="s">
        <v>40</v>
      </c>
      <c r="I132" s="30">
        <f>_xlfn.STDEV.P(C6:C595)</f>
        <v>2.8686359311904233</v>
      </c>
      <c r="J132" s="3" t="s">
        <v>40</v>
      </c>
    </row>
    <row r="133" spans="1:10" x14ac:dyDescent="0.25">
      <c r="A133" s="1">
        <v>128</v>
      </c>
      <c r="B133" s="1" t="s">
        <v>6</v>
      </c>
      <c r="C133" s="1">
        <v>29</v>
      </c>
      <c r="D133">
        <v>4</v>
      </c>
      <c r="E133" s="33" t="s">
        <v>122</v>
      </c>
      <c r="F133" s="33"/>
      <c r="G133" s="14">
        <f>G132^2</f>
        <v>8.5346624533180115</v>
      </c>
      <c r="H133" s="3" t="s">
        <v>124</v>
      </c>
      <c r="I133" s="30">
        <f>_xlfn.VAR.P(C6:C595)</f>
        <v>8.2290721057167477</v>
      </c>
      <c r="J133" s="3" t="s">
        <v>40</v>
      </c>
    </row>
    <row r="134" spans="1:10" x14ac:dyDescent="0.25">
      <c r="A134" s="1">
        <v>129</v>
      </c>
      <c r="B134" s="1" t="s">
        <v>5</v>
      </c>
      <c r="C134" s="1">
        <v>28</v>
      </c>
      <c r="D134">
        <v>5</v>
      </c>
      <c r="E134" s="33" t="s">
        <v>123</v>
      </c>
      <c r="F134" s="33"/>
      <c r="G134" s="7">
        <f>G132/V53</f>
        <v>0.11624971552088617</v>
      </c>
      <c r="H134" s="3" t="s">
        <v>40</v>
      </c>
      <c r="I134" s="3"/>
      <c r="J134" s="3"/>
    </row>
    <row r="135" spans="1:10" x14ac:dyDescent="0.25">
      <c r="A135" s="1">
        <v>130</v>
      </c>
      <c r="B135" s="1" t="s">
        <v>6</v>
      </c>
      <c r="C135" s="1">
        <v>22</v>
      </c>
    </row>
    <row r="136" spans="1:10" x14ac:dyDescent="0.25">
      <c r="A136" s="1">
        <v>131</v>
      </c>
      <c r="B136" s="1" t="s">
        <v>5</v>
      </c>
      <c r="C136" s="1">
        <v>21</v>
      </c>
      <c r="D136">
        <v>1</v>
      </c>
      <c r="E136" t="s">
        <v>125</v>
      </c>
    </row>
    <row r="137" spans="1:10" x14ac:dyDescent="0.25">
      <c r="A137" s="1">
        <v>132</v>
      </c>
      <c r="B137" s="1" t="s">
        <v>5</v>
      </c>
      <c r="C137" s="1">
        <v>27</v>
      </c>
      <c r="D137">
        <v>2</v>
      </c>
      <c r="E137" t="s">
        <v>131</v>
      </c>
    </row>
    <row r="138" spans="1:10" x14ac:dyDescent="0.25">
      <c r="A138" s="1">
        <v>133</v>
      </c>
      <c r="B138" s="1" t="s">
        <v>6</v>
      </c>
      <c r="C138" s="1">
        <v>25</v>
      </c>
      <c r="D138">
        <v>3</v>
      </c>
      <c r="E138" t="s">
        <v>132</v>
      </c>
    </row>
    <row r="139" spans="1:10" x14ac:dyDescent="0.25">
      <c r="A139" s="1">
        <v>134</v>
      </c>
      <c r="B139" s="1" t="s">
        <v>6</v>
      </c>
      <c r="C139" s="1">
        <v>25</v>
      </c>
      <c r="D139">
        <v>4</v>
      </c>
      <c r="E139" t="s">
        <v>133</v>
      </c>
    </row>
    <row r="140" spans="1:10" x14ac:dyDescent="0.25">
      <c r="A140" s="1">
        <v>135</v>
      </c>
      <c r="B140" s="1" t="s">
        <v>5</v>
      </c>
      <c r="C140" s="1">
        <v>24</v>
      </c>
      <c r="D140">
        <v>5</v>
      </c>
      <c r="E140" t="s">
        <v>134</v>
      </c>
    </row>
    <row r="141" spans="1:10" x14ac:dyDescent="0.25">
      <c r="A141" s="1">
        <v>136</v>
      </c>
      <c r="B141" s="1" t="s">
        <v>6</v>
      </c>
      <c r="C141" s="1">
        <v>18</v>
      </c>
    </row>
    <row r="142" spans="1:10" x14ac:dyDescent="0.25">
      <c r="A142" s="1">
        <v>137</v>
      </c>
      <c r="B142" s="1" t="s">
        <v>6</v>
      </c>
      <c r="C142" s="1">
        <v>28</v>
      </c>
    </row>
    <row r="143" spans="1:10" x14ac:dyDescent="0.25">
      <c r="A143" s="1">
        <v>138</v>
      </c>
      <c r="B143" s="1" t="s">
        <v>5</v>
      </c>
      <c r="C143" s="1">
        <v>28</v>
      </c>
      <c r="E143" t="s">
        <v>137</v>
      </c>
    </row>
    <row r="144" spans="1:10" x14ac:dyDescent="0.25">
      <c r="A144" s="1">
        <v>139</v>
      </c>
      <c r="B144" s="1" t="s">
        <v>6</v>
      </c>
      <c r="C144" s="1">
        <v>24</v>
      </c>
    </row>
    <row r="145" spans="1:9" x14ac:dyDescent="0.25">
      <c r="A145" s="1">
        <v>140</v>
      </c>
      <c r="B145" s="1" t="s">
        <v>5</v>
      </c>
      <c r="C145" s="1">
        <v>26</v>
      </c>
      <c r="G145" t="s">
        <v>99</v>
      </c>
      <c r="I145" t="s">
        <v>42</v>
      </c>
    </row>
    <row r="146" spans="1:9" x14ac:dyDescent="0.25">
      <c r="A146" s="1">
        <v>141</v>
      </c>
      <c r="B146" s="1" t="s">
        <v>5</v>
      </c>
      <c r="C146" s="1">
        <v>28</v>
      </c>
      <c r="D146">
        <v>1</v>
      </c>
      <c r="E146" t="s">
        <v>138</v>
      </c>
      <c r="G146" s="9">
        <f>P39/(F45*G117^3)</f>
        <v>0.16811642616464864</v>
      </c>
    </row>
    <row r="147" spans="1:9" x14ac:dyDescent="0.25">
      <c r="A147" s="1">
        <v>142</v>
      </c>
      <c r="B147" s="1" t="s">
        <v>6</v>
      </c>
      <c r="C147" s="1">
        <v>29</v>
      </c>
      <c r="D147">
        <v>2</v>
      </c>
      <c r="E147" t="s">
        <v>139</v>
      </c>
      <c r="G147" s="9">
        <f>Q39/(F45*G117^4)</f>
        <v>2.7494999603433272</v>
      </c>
    </row>
    <row r="148" spans="1:9" x14ac:dyDescent="0.25">
      <c r="A148" s="1">
        <v>143</v>
      </c>
      <c r="B148" s="1" t="s">
        <v>5</v>
      </c>
      <c r="C148" s="1">
        <v>26</v>
      </c>
    </row>
    <row r="149" spans="1:9" x14ac:dyDescent="0.25">
      <c r="A149" s="1">
        <v>144</v>
      </c>
      <c r="B149" s="1" t="s">
        <v>6</v>
      </c>
      <c r="C149" s="1">
        <v>24</v>
      </c>
      <c r="D149">
        <v>1</v>
      </c>
      <c r="E149" t="s">
        <v>141</v>
      </c>
    </row>
    <row r="150" spans="1:9" x14ac:dyDescent="0.25">
      <c r="A150" s="1">
        <v>145</v>
      </c>
      <c r="B150" s="1" t="s">
        <v>5</v>
      </c>
      <c r="C150" s="1">
        <v>24</v>
      </c>
      <c r="D150">
        <v>2</v>
      </c>
      <c r="E150" t="s">
        <v>143</v>
      </c>
    </row>
    <row r="151" spans="1:9" x14ac:dyDescent="0.25">
      <c r="A151" s="1">
        <v>146</v>
      </c>
      <c r="B151" s="1" t="s">
        <v>6</v>
      </c>
      <c r="C151" s="1">
        <v>24</v>
      </c>
    </row>
    <row r="152" spans="1:9" x14ac:dyDescent="0.25">
      <c r="A152" s="1">
        <v>147</v>
      </c>
      <c r="B152" s="1" t="s">
        <v>6</v>
      </c>
      <c r="C152" s="1">
        <v>25</v>
      </c>
    </row>
    <row r="153" spans="1:9" x14ac:dyDescent="0.25">
      <c r="A153" s="1">
        <v>148</v>
      </c>
      <c r="B153" s="1" t="s">
        <v>6</v>
      </c>
      <c r="C153" s="1">
        <v>25</v>
      </c>
      <c r="E153" t="s">
        <v>140</v>
      </c>
    </row>
    <row r="154" spans="1:9" x14ac:dyDescent="0.25">
      <c r="A154" s="1">
        <v>149</v>
      </c>
      <c r="B154" s="1" t="s">
        <v>6</v>
      </c>
      <c r="C154" s="1">
        <v>24</v>
      </c>
    </row>
    <row r="155" spans="1:9" x14ac:dyDescent="0.25">
      <c r="A155" s="1">
        <v>150</v>
      </c>
      <c r="B155" s="1" t="s">
        <v>5</v>
      </c>
      <c r="C155" s="1">
        <v>17</v>
      </c>
    </row>
    <row r="156" spans="1:9" x14ac:dyDescent="0.25">
      <c r="A156" s="1">
        <v>151</v>
      </c>
      <c r="B156" s="1" t="s">
        <v>6</v>
      </c>
      <c r="C156" s="1">
        <v>25</v>
      </c>
      <c r="D156">
        <v>1</v>
      </c>
      <c r="E156" t="s">
        <v>138</v>
      </c>
      <c r="G156" s="9">
        <f>R62/(F45*G132^3)</f>
        <v>0.10682278872185076</v>
      </c>
    </row>
    <row r="157" spans="1:9" x14ac:dyDescent="0.25">
      <c r="A157" s="1">
        <v>152</v>
      </c>
      <c r="B157" s="1" t="s">
        <v>5</v>
      </c>
      <c r="C157" s="1">
        <v>24</v>
      </c>
      <c r="D157">
        <v>2</v>
      </c>
      <c r="E157" t="s">
        <v>139</v>
      </c>
      <c r="G157" s="9">
        <f>S62/(F45*G132^4)</f>
        <v>2.7928872043950892</v>
      </c>
    </row>
    <row r="158" spans="1:9" x14ac:dyDescent="0.25">
      <c r="A158" s="1">
        <v>153</v>
      </c>
      <c r="B158" s="1" t="s">
        <v>5</v>
      </c>
      <c r="C158" s="1">
        <v>26</v>
      </c>
    </row>
    <row r="159" spans="1:9" x14ac:dyDescent="0.25">
      <c r="A159" s="1">
        <v>154</v>
      </c>
      <c r="B159" s="1" t="s">
        <v>5</v>
      </c>
      <c r="C159" s="1">
        <v>21</v>
      </c>
      <c r="D159">
        <v>1</v>
      </c>
      <c r="E159" t="s">
        <v>141</v>
      </c>
    </row>
    <row r="160" spans="1:9" x14ac:dyDescent="0.25">
      <c r="A160" s="1">
        <v>155</v>
      </c>
      <c r="B160" s="1" t="s">
        <v>6</v>
      </c>
      <c r="C160" s="1">
        <v>24</v>
      </c>
      <c r="D160">
        <v>2</v>
      </c>
      <c r="E160" t="s">
        <v>142</v>
      </c>
    </row>
    <row r="161" spans="1:3" x14ac:dyDescent="0.25">
      <c r="A161" s="1">
        <v>156</v>
      </c>
      <c r="B161" s="1" t="s">
        <v>5</v>
      </c>
      <c r="C161" s="1">
        <v>21</v>
      </c>
    </row>
    <row r="162" spans="1:3" x14ac:dyDescent="0.25">
      <c r="A162" s="1">
        <v>157</v>
      </c>
      <c r="B162" s="1" t="s">
        <v>6</v>
      </c>
      <c r="C162" s="1">
        <v>27</v>
      </c>
    </row>
    <row r="163" spans="1:3" x14ac:dyDescent="0.25">
      <c r="A163" s="1">
        <v>158</v>
      </c>
      <c r="B163" s="1" t="s">
        <v>5</v>
      </c>
      <c r="C163" s="1">
        <v>26</v>
      </c>
    </row>
    <row r="164" spans="1:3" x14ac:dyDescent="0.25">
      <c r="A164" s="1">
        <v>159</v>
      </c>
      <c r="B164" s="1" t="s">
        <v>5</v>
      </c>
      <c r="C164" s="1">
        <v>27</v>
      </c>
    </row>
    <row r="165" spans="1:3" x14ac:dyDescent="0.25">
      <c r="A165" s="1">
        <v>160</v>
      </c>
      <c r="B165" s="1" t="s">
        <v>6</v>
      </c>
      <c r="C165" s="1">
        <v>24</v>
      </c>
    </row>
    <row r="166" spans="1:3" x14ac:dyDescent="0.25">
      <c r="A166" s="1">
        <v>161</v>
      </c>
      <c r="B166" s="1" t="s">
        <v>5</v>
      </c>
      <c r="C166" s="1">
        <v>27</v>
      </c>
    </row>
    <row r="167" spans="1:3" x14ac:dyDescent="0.25">
      <c r="A167" s="1">
        <v>162</v>
      </c>
      <c r="B167" s="1" t="s">
        <v>5</v>
      </c>
      <c r="C167" s="1">
        <v>22</v>
      </c>
    </row>
    <row r="168" spans="1:3" x14ac:dyDescent="0.25">
      <c r="A168" s="1">
        <v>163</v>
      </c>
      <c r="B168" s="1" t="s">
        <v>5</v>
      </c>
      <c r="C168" s="1">
        <v>32</v>
      </c>
    </row>
    <row r="169" spans="1:3" x14ac:dyDescent="0.25">
      <c r="A169" s="1">
        <v>164</v>
      </c>
      <c r="B169" s="1" t="s">
        <v>5</v>
      </c>
      <c r="C169" s="1">
        <v>24</v>
      </c>
    </row>
    <row r="170" spans="1:3" x14ac:dyDescent="0.25">
      <c r="A170" s="1">
        <v>165</v>
      </c>
      <c r="B170" s="1" t="s">
        <v>6</v>
      </c>
      <c r="C170" s="1">
        <v>25</v>
      </c>
    </row>
    <row r="171" spans="1:3" x14ac:dyDescent="0.25">
      <c r="A171" s="1">
        <v>166</v>
      </c>
      <c r="B171" s="1" t="s">
        <v>5</v>
      </c>
      <c r="C171" s="1">
        <v>28</v>
      </c>
    </row>
    <row r="172" spans="1:3" x14ac:dyDescent="0.25">
      <c r="A172" s="1">
        <v>167</v>
      </c>
      <c r="B172" s="1" t="s">
        <v>6</v>
      </c>
      <c r="C172" s="1">
        <v>33</v>
      </c>
    </row>
    <row r="173" spans="1:3" x14ac:dyDescent="0.25">
      <c r="A173" s="1">
        <v>168</v>
      </c>
      <c r="B173" s="1" t="s">
        <v>6</v>
      </c>
      <c r="C173" s="1">
        <v>25</v>
      </c>
    </row>
    <row r="174" spans="1:3" x14ac:dyDescent="0.25">
      <c r="A174" s="1">
        <v>169</v>
      </c>
      <c r="B174" s="1" t="s">
        <v>5</v>
      </c>
      <c r="C174" s="1">
        <v>25</v>
      </c>
    </row>
    <row r="175" spans="1:3" x14ac:dyDescent="0.25">
      <c r="A175" s="1">
        <v>170</v>
      </c>
      <c r="B175" s="1" t="s">
        <v>5</v>
      </c>
      <c r="C175" s="1">
        <v>26</v>
      </c>
    </row>
    <row r="176" spans="1:3" x14ac:dyDescent="0.25">
      <c r="A176" s="1">
        <v>171</v>
      </c>
      <c r="B176" s="1" t="s">
        <v>6</v>
      </c>
      <c r="C176" s="1">
        <v>22</v>
      </c>
    </row>
    <row r="177" spans="1:3" x14ac:dyDescent="0.25">
      <c r="A177" s="1">
        <v>172</v>
      </c>
      <c r="B177" s="1" t="s">
        <v>6</v>
      </c>
      <c r="C177" s="1">
        <v>24</v>
      </c>
    </row>
    <row r="178" spans="1:3" x14ac:dyDescent="0.25">
      <c r="A178" s="1">
        <v>173</v>
      </c>
      <c r="B178" s="1" t="s">
        <v>5</v>
      </c>
      <c r="C178" s="1">
        <v>23</v>
      </c>
    </row>
    <row r="179" spans="1:3" x14ac:dyDescent="0.25">
      <c r="A179" s="1">
        <v>174</v>
      </c>
      <c r="B179" s="1" t="s">
        <v>6</v>
      </c>
      <c r="C179" s="1">
        <v>22</v>
      </c>
    </row>
    <row r="180" spans="1:3" x14ac:dyDescent="0.25">
      <c r="A180" s="1">
        <v>175</v>
      </c>
      <c r="B180" s="1" t="s">
        <v>6</v>
      </c>
      <c r="C180" s="1">
        <v>25</v>
      </c>
    </row>
    <row r="181" spans="1:3" x14ac:dyDescent="0.25">
      <c r="A181" s="1">
        <v>176</v>
      </c>
      <c r="B181" s="1" t="s">
        <v>6</v>
      </c>
      <c r="C181" s="1">
        <v>24</v>
      </c>
    </row>
    <row r="182" spans="1:3" x14ac:dyDescent="0.25">
      <c r="A182" s="1">
        <v>177</v>
      </c>
      <c r="B182" s="1" t="s">
        <v>6</v>
      </c>
      <c r="C182" s="1">
        <v>28</v>
      </c>
    </row>
    <row r="183" spans="1:3" x14ac:dyDescent="0.25">
      <c r="A183" s="1">
        <v>178</v>
      </c>
      <c r="B183" s="1" t="s">
        <v>6</v>
      </c>
      <c r="C183" s="1">
        <v>31</v>
      </c>
    </row>
    <row r="184" spans="1:3" x14ac:dyDescent="0.25">
      <c r="A184" s="1">
        <v>179</v>
      </c>
      <c r="B184" s="1" t="s">
        <v>6</v>
      </c>
      <c r="C184" s="1">
        <v>26</v>
      </c>
    </row>
    <row r="185" spans="1:3" x14ac:dyDescent="0.25">
      <c r="A185" s="1">
        <v>180</v>
      </c>
      <c r="B185" s="1" t="s">
        <v>5</v>
      </c>
      <c r="C185" s="1">
        <v>21</v>
      </c>
    </row>
    <row r="186" spans="1:3" x14ac:dyDescent="0.25">
      <c r="A186" s="1">
        <v>181</v>
      </c>
      <c r="B186" s="1" t="s">
        <v>6</v>
      </c>
      <c r="C186" s="1">
        <v>22</v>
      </c>
    </row>
    <row r="187" spans="1:3" x14ac:dyDescent="0.25">
      <c r="A187" s="1">
        <v>182</v>
      </c>
      <c r="B187" s="1" t="s">
        <v>5</v>
      </c>
      <c r="C187" s="1">
        <v>31</v>
      </c>
    </row>
    <row r="188" spans="1:3" x14ac:dyDescent="0.25">
      <c r="A188" s="1">
        <v>183</v>
      </c>
      <c r="B188" s="1" t="s">
        <v>5</v>
      </c>
      <c r="C188" s="1">
        <v>22</v>
      </c>
    </row>
    <row r="189" spans="1:3" x14ac:dyDescent="0.25">
      <c r="A189" s="1">
        <v>184</v>
      </c>
      <c r="B189" s="1" t="s">
        <v>5</v>
      </c>
      <c r="C189" s="1">
        <v>24</v>
      </c>
    </row>
    <row r="190" spans="1:3" x14ac:dyDescent="0.25">
      <c r="A190" s="1">
        <v>185</v>
      </c>
      <c r="B190" s="1" t="s">
        <v>6</v>
      </c>
      <c r="C190" s="1">
        <v>22</v>
      </c>
    </row>
    <row r="191" spans="1:3" x14ac:dyDescent="0.25">
      <c r="A191" s="1">
        <v>186</v>
      </c>
      <c r="B191" s="1" t="s">
        <v>6</v>
      </c>
      <c r="C191" s="1">
        <v>26</v>
      </c>
    </row>
    <row r="192" spans="1:3" x14ac:dyDescent="0.25">
      <c r="A192" s="1">
        <v>187</v>
      </c>
      <c r="B192" s="1" t="s">
        <v>6</v>
      </c>
      <c r="C192" s="1">
        <v>23</v>
      </c>
    </row>
    <row r="193" spans="1:3" x14ac:dyDescent="0.25">
      <c r="A193" s="1">
        <v>188</v>
      </c>
      <c r="B193" s="1" t="s">
        <v>5</v>
      </c>
      <c r="C193" s="1">
        <v>24</v>
      </c>
    </row>
    <row r="194" spans="1:3" x14ac:dyDescent="0.25">
      <c r="A194" s="1">
        <v>189</v>
      </c>
      <c r="B194" s="1" t="s">
        <v>5</v>
      </c>
      <c r="C194" s="1">
        <v>26</v>
      </c>
    </row>
    <row r="195" spans="1:3" x14ac:dyDescent="0.25">
      <c r="A195" s="1">
        <v>190</v>
      </c>
      <c r="B195" s="1" t="s">
        <v>5</v>
      </c>
      <c r="C195" s="1">
        <v>25</v>
      </c>
    </row>
    <row r="196" spans="1:3" x14ac:dyDescent="0.25">
      <c r="A196" s="1">
        <v>191</v>
      </c>
      <c r="B196" s="1" t="s">
        <v>5</v>
      </c>
      <c r="C196" s="1">
        <v>23</v>
      </c>
    </row>
    <row r="197" spans="1:3" x14ac:dyDescent="0.25">
      <c r="A197" s="1">
        <v>192</v>
      </c>
      <c r="B197" s="1" t="s">
        <v>5</v>
      </c>
      <c r="C197" s="1">
        <v>28</v>
      </c>
    </row>
    <row r="198" spans="1:3" x14ac:dyDescent="0.25">
      <c r="A198" s="1">
        <v>193</v>
      </c>
      <c r="B198" s="1" t="s">
        <v>5</v>
      </c>
      <c r="C198" s="1">
        <v>26</v>
      </c>
    </row>
    <row r="199" spans="1:3" x14ac:dyDescent="0.25">
      <c r="A199" s="1">
        <v>194</v>
      </c>
      <c r="B199" s="1" t="s">
        <v>5</v>
      </c>
      <c r="C199" s="1">
        <v>20</v>
      </c>
    </row>
    <row r="200" spans="1:3" x14ac:dyDescent="0.25">
      <c r="A200" s="1">
        <v>195</v>
      </c>
      <c r="B200" s="1" t="s">
        <v>6</v>
      </c>
      <c r="C200" s="1">
        <v>25</v>
      </c>
    </row>
    <row r="201" spans="1:3" x14ac:dyDescent="0.25">
      <c r="A201" s="1">
        <v>196</v>
      </c>
      <c r="B201" s="1" t="s">
        <v>5</v>
      </c>
      <c r="C201" s="1">
        <v>28</v>
      </c>
    </row>
    <row r="202" spans="1:3" x14ac:dyDescent="0.25">
      <c r="A202" s="1">
        <v>197</v>
      </c>
      <c r="B202" s="1" t="s">
        <v>5</v>
      </c>
      <c r="C202" s="1">
        <v>23</v>
      </c>
    </row>
    <row r="203" spans="1:3" x14ac:dyDescent="0.25">
      <c r="A203" s="1">
        <v>198</v>
      </c>
      <c r="B203" s="1" t="s">
        <v>5</v>
      </c>
      <c r="C203" s="1">
        <v>25</v>
      </c>
    </row>
    <row r="204" spans="1:3" x14ac:dyDescent="0.25">
      <c r="A204" s="1">
        <v>199</v>
      </c>
      <c r="B204" s="1" t="s">
        <v>6</v>
      </c>
      <c r="C204" s="1">
        <v>30</v>
      </c>
    </row>
    <row r="205" spans="1:3" x14ac:dyDescent="0.25">
      <c r="A205" s="1">
        <v>200</v>
      </c>
      <c r="B205" s="1" t="s">
        <v>5</v>
      </c>
      <c r="C205" s="1">
        <v>26</v>
      </c>
    </row>
    <row r="206" spans="1:3" x14ac:dyDescent="0.25">
      <c r="A206" s="1">
        <v>201</v>
      </c>
      <c r="B206" s="1" t="s">
        <v>6</v>
      </c>
      <c r="C206" s="1">
        <v>25</v>
      </c>
    </row>
    <row r="207" spans="1:3" x14ac:dyDescent="0.25">
      <c r="A207" s="1">
        <v>202</v>
      </c>
      <c r="B207" s="1" t="s">
        <v>5</v>
      </c>
      <c r="C207" s="1">
        <v>22</v>
      </c>
    </row>
    <row r="208" spans="1:3" x14ac:dyDescent="0.25">
      <c r="A208" s="1">
        <v>203</v>
      </c>
      <c r="B208" s="1" t="s">
        <v>6</v>
      </c>
      <c r="C208" s="1">
        <v>25</v>
      </c>
    </row>
    <row r="209" spans="1:3" x14ac:dyDescent="0.25">
      <c r="A209" s="1">
        <v>204</v>
      </c>
      <c r="B209" s="1" t="s">
        <v>6</v>
      </c>
      <c r="C209" s="1">
        <v>21</v>
      </c>
    </row>
    <row r="210" spans="1:3" x14ac:dyDescent="0.25">
      <c r="A210" s="1">
        <v>205</v>
      </c>
      <c r="B210" s="1" t="s">
        <v>5</v>
      </c>
      <c r="C210" s="1">
        <v>24</v>
      </c>
    </row>
    <row r="211" spans="1:3" x14ac:dyDescent="0.25">
      <c r="A211" s="1">
        <v>206</v>
      </c>
      <c r="B211" s="1" t="s">
        <v>6</v>
      </c>
      <c r="C211" s="1">
        <v>22</v>
      </c>
    </row>
    <row r="212" spans="1:3" x14ac:dyDescent="0.25">
      <c r="A212" s="1">
        <v>207</v>
      </c>
      <c r="B212" s="1" t="s">
        <v>6</v>
      </c>
      <c r="C212" s="1">
        <v>24</v>
      </c>
    </row>
    <row r="213" spans="1:3" x14ac:dyDescent="0.25">
      <c r="A213" s="1">
        <v>208</v>
      </c>
      <c r="B213" s="1" t="s">
        <v>5</v>
      </c>
      <c r="C213" s="1">
        <v>25</v>
      </c>
    </row>
    <row r="214" spans="1:3" x14ac:dyDescent="0.25">
      <c r="A214" s="1">
        <v>209</v>
      </c>
      <c r="B214" s="1" t="s">
        <v>6</v>
      </c>
      <c r="C214" s="1">
        <v>26</v>
      </c>
    </row>
    <row r="215" spans="1:3" x14ac:dyDescent="0.25">
      <c r="A215" s="1">
        <v>210</v>
      </c>
      <c r="B215" s="1" t="s">
        <v>6</v>
      </c>
      <c r="C215" s="1">
        <v>29</v>
      </c>
    </row>
    <row r="216" spans="1:3" x14ac:dyDescent="0.25">
      <c r="A216" s="1">
        <v>211</v>
      </c>
      <c r="B216" s="1" t="s">
        <v>5</v>
      </c>
      <c r="C216" s="1">
        <v>21</v>
      </c>
    </row>
    <row r="217" spans="1:3" x14ac:dyDescent="0.25">
      <c r="A217" s="1">
        <v>212</v>
      </c>
      <c r="B217" s="1" t="s">
        <v>6</v>
      </c>
      <c r="C217" s="1">
        <v>30</v>
      </c>
    </row>
    <row r="218" spans="1:3" x14ac:dyDescent="0.25">
      <c r="A218" s="1">
        <v>213</v>
      </c>
      <c r="B218" s="1" t="s">
        <v>6</v>
      </c>
      <c r="C218" s="1">
        <v>26</v>
      </c>
    </row>
    <row r="219" spans="1:3" x14ac:dyDescent="0.25">
      <c r="A219" s="1">
        <v>214</v>
      </c>
      <c r="B219" s="1" t="s">
        <v>5</v>
      </c>
      <c r="C219" s="1">
        <v>20</v>
      </c>
    </row>
    <row r="220" spans="1:3" x14ac:dyDescent="0.25">
      <c r="A220" s="1">
        <v>215</v>
      </c>
      <c r="B220" s="1" t="s">
        <v>6</v>
      </c>
      <c r="C220" s="1">
        <v>29</v>
      </c>
    </row>
    <row r="221" spans="1:3" x14ac:dyDescent="0.25">
      <c r="A221" s="1">
        <v>216</v>
      </c>
      <c r="B221" s="1" t="s">
        <v>5</v>
      </c>
      <c r="C221" s="1">
        <v>24</v>
      </c>
    </row>
    <row r="222" spans="1:3" x14ac:dyDescent="0.25">
      <c r="A222" s="1">
        <v>217</v>
      </c>
      <c r="B222" s="1" t="s">
        <v>5</v>
      </c>
      <c r="C222" s="1">
        <v>25</v>
      </c>
    </row>
    <row r="223" spans="1:3" x14ac:dyDescent="0.25">
      <c r="A223" s="1">
        <v>218</v>
      </c>
      <c r="B223" s="1" t="s">
        <v>5</v>
      </c>
      <c r="C223" s="1">
        <v>26</v>
      </c>
    </row>
    <row r="224" spans="1:3" x14ac:dyDescent="0.25">
      <c r="A224" s="1">
        <v>219</v>
      </c>
      <c r="B224" s="1" t="s">
        <v>6</v>
      </c>
      <c r="C224" s="1">
        <v>23</v>
      </c>
    </row>
    <row r="225" spans="1:3" x14ac:dyDescent="0.25">
      <c r="A225" s="1">
        <v>220</v>
      </c>
      <c r="B225" s="1" t="s">
        <v>5</v>
      </c>
      <c r="C225" s="1">
        <v>23</v>
      </c>
    </row>
    <row r="226" spans="1:3" x14ac:dyDescent="0.25">
      <c r="A226" s="1">
        <v>221</v>
      </c>
      <c r="B226" s="1" t="s">
        <v>6</v>
      </c>
      <c r="C226" s="1">
        <v>23</v>
      </c>
    </row>
    <row r="227" spans="1:3" x14ac:dyDescent="0.25">
      <c r="A227" s="1">
        <v>222</v>
      </c>
      <c r="B227" s="1" t="s">
        <v>5</v>
      </c>
      <c r="C227" s="1">
        <v>25</v>
      </c>
    </row>
    <row r="228" spans="1:3" x14ac:dyDescent="0.25">
      <c r="A228" s="1">
        <v>223</v>
      </c>
      <c r="B228" s="1" t="s">
        <v>5</v>
      </c>
      <c r="C228" s="1">
        <v>29</v>
      </c>
    </row>
    <row r="229" spans="1:3" x14ac:dyDescent="0.25">
      <c r="A229" s="1">
        <v>224</v>
      </c>
      <c r="B229" s="1" t="s">
        <v>6</v>
      </c>
      <c r="C229" s="1">
        <v>25</v>
      </c>
    </row>
    <row r="230" spans="1:3" x14ac:dyDescent="0.25">
      <c r="A230" s="1">
        <v>225</v>
      </c>
      <c r="B230" s="1" t="s">
        <v>6</v>
      </c>
      <c r="C230" s="1">
        <v>24</v>
      </c>
    </row>
    <row r="231" spans="1:3" x14ac:dyDescent="0.25">
      <c r="A231" s="1">
        <v>226</v>
      </c>
      <c r="B231" s="1" t="s">
        <v>6</v>
      </c>
      <c r="C231" s="1">
        <v>20</v>
      </c>
    </row>
    <row r="232" spans="1:3" x14ac:dyDescent="0.25">
      <c r="A232" s="1">
        <v>227</v>
      </c>
      <c r="B232" s="1" t="s">
        <v>6</v>
      </c>
      <c r="C232" s="1">
        <v>23</v>
      </c>
    </row>
    <row r="233" spans="1:3" x14ac:dyDescent="0.25">
      <c r="A233" s="1">
        <v>228</v>
      </c>
      <c r="B233" s="1" t="s">
        <v>5</v>
      </c>
      <c r="C233" s="1">
        <v>25</v>
      </c>
    </row>
    <row r="234" spans="1:3" x14ac:dyDescent="0.25">
      <c r="A234" s="1">
        <v>229</v>
      </c>
      <c r="B234" s="1" t="s">
        <v>6</v>
      </c>
      <c r="C234" s="1">
        <v>29</v>
      </c>
    </row>
    <row r="235" spans="1:3" x14ac:dyDescent="0.25">
      <c r="A235" s="1">
        <v>230</v>
      </c>
      <c r="B235" s="1" t="s">
        <v>6</v>
      </c>
      <c r="C235" s="1">
        <v>25</v>
      </c>
    </row>
    <row r="236" spans="1:3" x14ac:dyDescent="0.25">
      <c r="A236" s="1">
        <v>231</v>
      </c>
      <c r="B236" s="1" t="s">
        <v>5</v>
      </c>
      <c r="C236" s="1">
        <v>26</v>
      </c>
    </row>
    <row r="237" spans="1:3" x14ac:dyDescent="0.25">
      <c r="A237" s="1">
        <v>232</v>
      </c>
      <c r="B237" s="1" t="s">
        <v>6</v>
      </c>
      <c r="C237" s="1">
        <v>23</v>
      </c>
    </row>
    <row r="238" spans="1:3" x14ac:dyDescent="0.25">
      <c r="A238" s="1">
        <v>233</v>
      </c>
      <c r="B238" s="1" t="s">
        <v>6</v>
      </c>
      <c r="C238" s="1">
        <v>28</v>
      </c>
    </row>
    <row r="239" spans="1:3" x14ac:dyDescent="0.25">
      <c r="A239" s="1">
        <v>234</v>
      </c>
      <c r="B239" s="1" t="s">
        <v>5</v>
      </c>
      <c r="C239" s="1">
        <v>23</v>
      </c>
    </row>
    <row r="240" spans="1:3" x14ac:dyDescent="0.25">
      <c r="A240" s="1">
        <v>235</v>
      </c>
      <c r="B240" s="1" t="s">
        <v>5</v>
      </c>
      <c r="C240" s="1">
        <v>25</v>
      </c>
    </row>
    <row r="241" spans="1:3" x14ac:dyDescent="0.25">
      <c r="A241" s="1">
        <v>236</v>
      </c>
      <c r="B241" s="1" t="s">
        <v>6</v>
      </c>
      <c r="C241" s="1">
        <v>21</v>
      </c>
    </row>
    <row r="242" spans="1:3" x14ac:dyDescent="0.25">
      <c r="A242" s="1">
        <v>237</v>
      </c>
      <c r="B242" s="1" t="s">
        <v>5</v>
      </c>
      <c r="C242" s="1">
        <v>23</v>
      </c>
    </row>
    <row r="243" spans="1:3" x14ac:dyDescent="0.25">
      <c r="A243" s="1">
        <v>238</v>
      </c>
      <c r="B243" s="1" t="s">
        <v>6</v>
      </c>
      <c r="C243" s="1">
        <v>28</v>
      </c>
    </row>
    <row r="244" spans="1:3" x14ac:dyDescent="0.25">
      <c r="A244" s="1">
        <v>239</v>
      </c>
      <c r="B244" s="1" t="s">
        <v>6</v>
      </c>
      <c r="C244" s="1">
        <v>25</v>
      </c>
    </row>
    <row r="245" spans="1:3" x14ac:dyDescent="0.25">
      <c r="A245" s="1">
        <v>240</v>
      </c>
      <c r="B245" s="1" t="s">
        <v>5</v>
      </c>
      <c r="C245" s="1">
        <v>28</v>
      </c>
    </row>
    <row r="246" spans="1:3" x14ac:dyDescent="0.25">
      <c r="A246" s="1">
        <v>241</v>
      </c>
      <c r="B246" s="1" t="s">
        <v>6</v>
      </c>
      <c r="C246" s="1">
        <v>26</v>
      </c>
    </row>
    <row r="247" spans="1:3" x14ac:dyDescent="0.25">
      <c r="A247" s="1">
        <v>242</v>
      </c>
      <c r="B247" s="1" t="s">
        <v>5</v>
      </c>
      <c r="C247" s="1">
        <v>30</v>
      </c>
    </row>
    <row r="248" spans="1:3" x14ac:dyDescent="0.25">
      <c r="A248" s="1">
        <v>243</v>
      </c>
      <c r="B248" s="1" t="s">
        <v>6</v>
      </c>
      <c r="C248" s="1">
        <v>22</v>
      </c>
    </row>
    <row r="249" spans="1:3" x14ac:dyDescent="0.25">
      <c r="A249" s="1">
        <v>244</v>
      </c>
      <c r="B249" s="1" t="s">
        <v>5</v>
      </c>
      <c r="C249" s="1">
        <v>27</v>
      </c>
    </row>
    <row r="250" spans="1:3" x14ac:dyDescent="0.25">
      <c r="A250" s="1">
        <v>245</v>
      </c>
      <c r="B250" s="1" t="s">
        <v>6</v>
      </c>
      <c r="C250" s="1">
        <v>24</v>
      </c>
    </row>
    <row r="251" spans="1:3" x14ac:dyDescent="0.25">
      <c r="A251" s="1">
        <v>246</v>
      </c>
      <c r="B251" s="1" t="s">
        <v>5</v>
      </c>
      <c r="C251" s="1">
        <v>22</v>
      </c>
    </row>
    <row r="252" spans="1:3" x14ac:dyDescent="0.25">
      <c r="A252" s="1">
        <v>247</v>
      </c>
      <c r="B252" s="1" t="s">
        <v>6</v>
      </c>
      <c r="C252" s="1">
        <v>26</v>
      </c>
    </row>
    <row r="253" spans="1:3" x14ac:dyDescent="0.25">
      <c r="A253" s="1">
        <v>248</v>
      </c>
      <c r="B253" s="1" t="s">
        <v>6</v>
      </c>
      <c r="C253" s="1">
        <v>28</v>
      </c>
    </row>
    <row r="254" spans="1:3" x14ac:dyDescent="0.25">
      <c r="A254" s="1">
        <v>249</v>
      </c>
      <c r="B254" s="1" t="s">
        <v>5</v>
      </c>
      <c r="C254" s="1">
        <v>21</v>
      </c>
    </row>
    <row r="255" spans="1:3" x14ac:dyDescent="0.25">
      <c r="A255" s="1">
        <v>250</v>
      </c>
      <c r="B255" s="1" t="s">
        <v>6</v>
      </c>
      <c r="C255" s="1">
        <v>21</v>
      </c>
    </row>
    <row r="256" spans="1:3" x14ac:dyDescent="0.25">
      <c r="A256" s="1">
        <v>251</v>
      </c>
      <c r="B256" s="1" t="s">
        <v>6</v>
      </c>
      <c r="C256" s="1">
        <v>24</v>
      </c>
    </row>
    <row r="257" spans="1:3" x14ac:dyDescent="0.25">
      <c r="A257" s="1">
        <v>252</v>
      </c>
      <c r="B257" s="1" t="s">
        <v>6</v>
      </c>
      <c r="C257" s="1">
        <v>23</v>
      </c>
    </row>
    <row r="258" spans="1:3" x14ac:dyDescent="0.25">
      <c r="A258" s="1">
        <v>253</v>
      </c>
      <c r="B258" s="1" t="s">
        <v>6</v>
      </c>
      <c r="C258" s="1">
        <v>25</v>
      </c>
    </row>
    <row r="259" spans="1:3" x14ac:dyDescent="0.25">
      <c r="A259" s="1">
        <v>254</v>
      </c>
      <c r="B259" s="1" t="s">
        <v>6</v>
      </c>
      <c r="C259" s="1">
        <v>25</v>
      </c>
    </row>
    <row r="260" spans="1:3" x14ac:dyDescent="0.25">
      <c r="A260" s="1">
        <v>255</v>
      </c>
      <c r="B260" s="1" t="s">
        <v>6</v>
      </c>
      <c r="C260" s="1">
        <v>24</v>
      </c>
    </row>
    <row r="261" spans="1:3" x14ac:dyDescent="0.25">
      <c r="A261" s="1">
        <v>256</v>
      </c>
      <c r="B261" s="1" t="s">
        <v>6</v>
      </c>
      <c r="C261" s="1">
        <v>18</v>
      </c>
    </row>
    <row r="262" spans="1:3" x14ac:dyDescent="0.25">
      <c r="A262" s="1">
        <v>257</v>
      </c>
      <c r="B262" s="1" t="s">
        <v>6</v>
      </c>
      <c r="C262" s="1">
        <v>24</v>
      </c>
    </row>
    <row r="263" spans="1:3" x14ac:dyDescent="0.25">
      <c r="A263" s="1">
        <v>258</v>
      </c>
      <c r="B263" s="1" t="s">
        <v>5</v>
      </c>
      <c r="C263" s="1">
        <v>23</v>
      </c>
    </row>
    <row r="264" spans="1:3" x14ac:dyDescent="0.25">
      <c r="A264" s="1">
        <v>259</v>
      </c>
      <c r="B264" s="1" t="s">
        <v>5</v>
      </c>
      <c r="C264" s="1">
        <v>22</v>
      </c>
    </row>
    <row r="265" spans="1:3" x14ac:dyDescent="0.25">
      <c r="A265" s="1">
        <v>260</v>
      </c>
      <c r="B265" s="1" t="s">
        <v>5</v>
      </c>
      <c r="C265" s="1">
        <v>25</v>
      </c>
    </row>
    <row r="266" spans="1:3" x14ac:dyDescent="0.25">
      <c r="A266" s="1">
        <v>261</v>
      </c>
      <c r="B266" s="1" t="s">
        <v>5</v>
      </c>
      <c r="C266" s="1">
        <v>27</v>
      </c>
    </row>
    <row r="267" spans="1:3" x14ac:dyDescent="0.25">
      <c r="A267" s="1">
        <v>262</v>
      </c>
      <c r="B267" s="1" t="s">
        <v>5</v>
      </c>
      <c r="C267" s="1">
        <v>31</v>
      </c>
    </row>
    <row r="268" spans="1:3" x14ac:dyDescent="0.25">
      <c r="A268" s="1">
        <v>263</v>
      </c>
      <c r="B268" s="1" t="s">
        <v>6</v>
      </c>
      <c r="C268" s="1">
        <v>26</v>
      </c>
    </row>
    <row r="269" spans="1:3" x14ac:dyDescent="0.25">
      <c r="A269" s="1">
        <v>264</v>
      </c>
      <c r="B269" s="1" t="s">
        <v>6</v>
      </c>
      <c r="C269" s="1">
        <v>27</v>
      </c>
    </row>
    <row r="270" spans="1:3" x14ac:dyDescent="0.25">
      <c r="A270" s="1">
        <v>265</v>
      </c>
      <c r="B270" s="1" t="s">
        <v>5</v>
      </c>
      <c r="C270" s="1">
        <v>25</v>
      </c>
    </row>
    <row r="271" spans="1:3" x14ac:dyDescent="0.25">
      <c r="A271" s="1">
        <v>266</v>
      </c>
      <c r="B271" s="1" t="s">
        <v>5</v>
      </c>
      <c r="C271" s="1">
        <v>30</v>
      </c>
    </row>
    <row r="272" spans="1:3" x14ac:dyDescent="0.25">
      <c r="A272" s="1">
        <v>267</v>
      </c>
      <c r="B272" s="1" t="s">
        <v>5</v>
      </c>
      <c r="C272" s="1">
        <v>22</v>
      </c>
    </row>
    <row r="273" spans="1:3" x14ac:dyDescent="0.25">
      <c r="A273" s="1">
        <v>268</v>
      </c>
      <c r="B273" s="1" t="s">
        <v>6</v>
      </c>
      <c r="C273" s="1">
        <v>25</v>
      </c>
    </row>
    <row r="274" spans="1:3" x14ac:dyDescent="0.25">
      <c r="A274" s="1">
        <v>269</v>
      </c>
      <c r="B274" s="1" t="s">
        <v>5</v>
      </c>
      <c r="C274" s="1">
        <v>24</v>
      </c>
    </row>
    <row r="275" spans="1:3" x14ac:dyDescent="0.25">
      <c r="A275" s="1">
        <v>270</v>
      </c>
      <c r="B275" s="1" t="s">
        <v>6</v>
      </c>
      <c r="C275" s="1">
        <v>25</v>
      </c>
    </row>
    <row r="276" spans="1:3" x14ac:dyDescent="0.25">
      <c r="A276" s="1">
        <v>271</v>
      </c>
      <c r="B276" s="1" t="s">
        <v>5</v>
      </c>
      <c r="C276" s="1">
        <v>28</v>
      </c>
    </row>
    <row r="277" spans="1:3" x14ac:dyDescent="0.25">
      <c r="A277" s="1">
        <v>272</v>
      </c>
      <c r="B277" s="1" t="s">
        <v>6</v>
      </c>
      <c r="C277" s="1">
        <v>25</v>
      </c>
    </row>
    <row r="278" spans="1:3" x14ac:dyDescent="0.25">
      <c r="A278" s="1">
        <v>273</v>
      </c>
      <c r="B278" s="1" t="s">
        <v>6</v>
      </c>
      <c r="C278" s="1">
        <v>30</v>
      </c>
    </row>
    <row r="279" spans="1:3" x14ac:dyDescent="0.25">
      <c r="A279" s="1">
        <v>274</v>
      </c>
      <c r="B279" s="1" t="s">
        <v>5</v>
      </c>
      <c r="C279" s="1">
        <v>24</v>
      </c>
    </row>
    <row r="280" spans="1:3" x14ac:dyDescent="0.25">
      <c r="A280" s="1">
        <v>275</v>
      </c>
      <c r="B280" s="1" t="s">
        <v>6</v>
      </c>
      <c r="C280" s="1">
        <v>27</v>
      </c>
    </row>
    <row r="281" spans="1:3" x14ac:dyDescent="0.25">
      <c r="A281" s="1">
        <v>276</v>
      </c>
      <c r="B281" s="1" t="s">
        <v>5</v>
      </c>
      <c r="C281" s="1">
        <v>26</v>
      </c>
    </row>
    <row r="282" spans="1:3" x14ac:dyDescent="0.25">
      <c r="A282" s="1">
        <v>277</v>
      </c>
      <c r="B282" s="1" t="s">
        <v>5</v>
      </c>
      <c r="C282" s="1">
        <v>25</v>
      </c>
    </row>
    <row r="283" spans="1:3" x14ac:dyDescent="0.25">
      <c r="A283" s="1">
        <v>278</v>
      </c>
      <c r="B283" s="1" t="s">
        <v>5</v>
      </c>
      <c r="C283" s="1">
        <v>25</v>
      </c>
    </row>
    <row r="284" spans="1:3" x14ac:dyDescent="0.25">
      <c r="A284" s="1">
        <v>279</v>
      </c>
      <c r="B284" s="1" t="s">
        <v>5</v>
      </c>
      <c r="C284" s="1">
        <v>24</v>
      </c>
    </row>
    <row r="285" spans="1:3" x14ac:dyDescent="0.25">
      <c r="A285" s="1">
        <v>280</v>
      </c>
      <c r="B285" s="1" t="s">
        <v>5</v>
      </c>
      <c r="C285" s="1">
        <v>21</v>
      </c>
    </row>
    <row r="286" spans="1:3" x14ac:dyDescent="0.25">
      <c r="A286" s="1">
        <v>281</v>
      </c>
      <c r="B286" s="1" t="s">
        <v>6</v>
      </c>
      <c r="C286" s="1">
        <v>22</v>
      </c>
    </row>
    <row r="287" spans="1:3" x14ac:dyDescent="0.25">
      <c r="A287" s="1">
        <v>282</v>
      </c>
      <c r="B287" s="1" t="s">
        <v>5</v>
      </c>
      <c r="C287" s="1">
        <v>26</v>
      </c>
    </row>
    <row r="288" spans="1:3" x14ac:dyDescent="0.25">
      <c r="A288" s="1">
        <v>283</v>
      </c>
      <c r="B288" s="1" t="s">
        <v>5</v>
      </c>
      <c r="C288" s="1">
        <v>29</v>
      </c>
    </row>
    <row r="289" spans="1:3" x14ac:dyDescent="0.25">
      <c r="A289" s="1">
        <v>284</v>
      </c>
      <c r="B289" s="1" t="s">
        <v>6</v>
      </c>
      <c r="C289" s="1">
        <v>26</v>
      </c>
    </row>
    <row r="290" spans="1:3" x14ac:dyDescent="0.25">
      <c r="A290" s="1">
        <v>285</v>
      </c>
      <c r="B290" s="1" t="s">
        <v>6</v>
      </c>
      <c r="C290" s="1">
        <v>22</v>
      </c>
    </row>
    <row r="291" spans="1:3" x14ac:dyDescent="0.25">
      <c r="A291" s="1">
        <v>286</v>
      </c>
      <c r="B291" s="1" t="s">
        <v>5</v>
      </c>
      <c r="C291" s="1">
        <v>29</v>
      </c>
    </row>
    <row r="292" spans="1:3" x14ac:dyDescent="0.25">
      <c r="A292" s="1">
        <v>287</v>
      </c>
      <c r="B292" s="1" t="s">
        <v>5</v>
      </c>
      <c r="C292" s="1">
        <v>27</v>
      </c>
    </row>
    <row r="293" spans="1:3" x14ac:dyDescent="0.25">
      <c r="A293" s="1">
        <v>288</v>
      </c>
      <c r="B293" s="1" t="s">
        <v>6</v>
      </c>
      <c r="C293" s="1">
        <v>26</v>
      </c>
    </row>
    <row r="294" spans="1:3" x14ac:dyDescent="0.25">
      <c r="A294" s="1">
        <v>289</v>
      </c>
      <c r="B294" s="1" t="s">
        <v>5</v>
      </c>
      <c r="C294" s="1">
        <v>27</v>
      </c>
    </row>
    <row r="295" spans="1:3" x14ac:dyDescent="0.25">
      <c r="A295" s="1">
        <v>290</v>
      </c>
      <c r="B295" s="1" t="s">
        <v>6</v>
      </c>
      <c r="C295" s="1">
        <v>27</v>
      </c>
    </row>
    <row r="296" spans="1:3" x14ac:dyDescent="0.25">
      <c r="A296" s="1">
        <v>291</v>
      </c>
      <c r="B296" s="1" t="s">
        <v>6</v>
      </c>
      <c r="C296" s="1">
        <v>26</v>
      </c>
    </row>
    <row r="297" spans="1:3" x14ac:dyDescent="0.25">
      <c r="A297" s="1">
        <v>292</v>
      </c>
      <c r="B297" s="1" t="s">
        <v>6</v>
      </c>
      <c r="C297" s="1">
        <v>27</v>
      </c>
    </row>
    <row r="298" spans="1:3" x14ac:dyDescent="0.25">
      <c r="A298" s="1">
        <v>293</v>
      </c>
      <c r="B298" s="1" t="s">
        <v>6</v>
      </c>
      <c r="C298" s="1">
        <v>28</v>
      </c>
    </row>
    <row r="299" spans="1:3" x14ac:dyDescent="0.25">
      <c r="A299" s="1">
        <v>294</v>
      </c>
      <c r="B299" s="1" t="s">
        <v>5</v>
      </c>
      <c r="C299" s="1">
        <v>21</v>
      </c>
    </row>
    <row r="300" spans="1:3" x14ac:dyDescent="0.25">
      <c r="A300" s="1">
        <v>295</v>
      </c>
      <c r="B300" s="1" t="s">
        <v>6</v>
      </c>
      <c r="C300" s="1">
        <v>30</v>
      </c>
    </row>
    <row r="301" spans="1:3" x14ac:dyDescent="0.25">
      <c r="A301" s="1">
        <v>296</v>
      </c>
      <c r="B301" s="1" t="s">
        <v>5</v>
      </c>
      <c r="C301" s="1">
        <v>23</v>
      </c>
    </row>
    <row r="302" spans="1:3" x14ac:dyDescent="0.25">
      <c r="A302" s="1">
        <v>297</v>
      </c>
      <c r="B302" s="1" t="s">
        <v>5</v>
      </c>
      <c r="C302" s="1">
        <v>23</v>
      </c>
    </row>
    <row r="303" spans="1:3" x14ac:dyDescent="0.25">
      <c r="A303" s="1">
        <v>298</v>
      </c>
      <c r="B303" s="1" t="s">
        <v>6</v>
      </c>
      <c r="C303" s="1">
        <v>29</v>
      </c>
    </row>
    <row r="304" spans="1:3" x14ac:dyDescent="0.25">
      <c r="A304" s="1">
        <v>299</v>
      </c>
      <c r="B304" s="1" t="s">
        <v>5</v>
      </c>
      <c r="C304" s="1">
        <v>28</v>
      </c>
    </row>
    <row r="305" spans="1:3" x14ac:dyDescent="0.25">
      <c r="A305" s="1">
        <v>300</v>
      </c>
      <c r="B305" s="1" t="s">
        <v>6</v>
      </c>
      <c r="C305" s="1">
        <v>26</v>
      </c>
    </row>
    <row r="306" spans="1:3" x14ac:dyDescent="0.25">
      <c r="A306" s="1">
        <v>301</v>
      </c>
      <c r="B306" s="1" t="s">
        <v>5</v>
      </c>
      <c r="C306" s="1">
        <v>21</v>
      </c>
    </row>
    <row r="307" spans="1:3" x14ac:dyDescent="0.25">
      <c r="A307" s="1">
        <v>302</v>
      </c>
      <c r="B307" s="1" t="s">
        <v>6</v>
      </c>
      <c r="C307" s="1">
        <v>27</v>
      </c>
    </row>
    <row r="308" spans="1:3" x14ac:dyDescent="0.25">
      <c r="A308" s="1">
        <v>303</v>
      </c>
      <c r="B308" s="1" t="s">
        <v>5</v>
      </c>
      <c r="C308" s="1">
        <v>24</v>
      </c>
    </row>
    <row r="309" spans="1:3" x14ac:dyDescent="0.25">
      <c r="A309" s="1">
        <v>304</v>
      </c>
      <c r="B309" s="1" t="s">
        <v>5</v>
      </c>
      <c r="C309" s="1">
        <v>29</v>
      </c>
    </row>
    <row r="310" spans="1:3" x14ac:dyDescent="0.25">
      <c r="A310" s="1">
        <v>305</v>
      </c>
      <c r="B310" s="1" t="s">
        <v>5</v>
      </c>
      <c r="C310" s="1">
        <v>28</v>
      </c>
    </row>
    <row r="311" spans="1:3" x14ac:dyDescent="0.25">
      <c r="A311" s="1">
        <v>306</v>
      </c>
      <c r="B311" s="1" t="s">
        <v>6</v>
      </c>
      <c r="C311" s="1">
        <v>24</v>
      </c>
    </row>
    <row r="312" spans="1:3" x14ac:dyDescent="0.25">
      <c r="A312" s="1">
        <v>307</v>
      </c>
      <c r="B312" s="1" t="s">
        <v>5</v>
      </c>
      <c r="C312" s="1">
        <v>29</v>
      </c>
    </row>
    <row r="313" spans="1:3" x14ac:dyDescent="0.25">
      <c r="A313" s="1">
        <v>308</v>
      </c>
      <c r="B313" s="1" t="s">
        <v>6</v>
      </c>
      <c r="C313" s="1">
        <v>23</v>
      </c>
    </row>
    <row r="314" spans="1:3" x14ac:dyDescent="0.25">
      <c r="A314" s="1">
        <v>309</v>
      </c>
      <c r="B314" s="1" t="s">
        <v>5</v>
      </c>
      <c r="C314" s="1">
        <v>26</v>
      </c>
    </row>
    <row r="315" spans="1:3" x14ac:dyDescent="0.25">
      <c r="A315" s="1">
        <v>310</v>
      </c>
      <c r="B315" s="1" t="s">
        <v>6</v>
      </c>
      <c r="C315" s="1">
        <v>27</v>
      </c>
    </row>
    <row r="316" spans="1:3" x14ac:dyDescent="0.25">
      <c r="A316" s="1">
        <v>311</v>
      </c>
      <c r="B316" s="1" t="s">
        <v>5</v>
      </c>
      <c r="C316" s="1">
        <v>22</v>
      </c>
    </row>
    <row r="317" spans="1:3" x14ac:dyDescent="0.25">
      <c r="A317" s="1">
        <v>312</v>
      </c>
      <c r="B317" s="1" t="s">
        <v>6</v>
      </c>
      <c r="C317" s="1">
        <v>27</v>
      </c>
    </row>
    <row r="318" spans="1:3" x14ac:dyDescent="0.25">
      <c r="A318" s="1">
        <v>313</v>
      </c>
      <c r="B318" s="1" t="s">
        <v>5</v>
      </c>
      <c r="C318" s="1">
        <v>28</v>
      </c>
    </row>
    <row r="319" spans="1:3" x14ac:dyDescent="0.25">
      <c r="A319" s="1">
        <v>314</v>
      </c>
      <c r="B319" s="1" t="s">
        <v>6</v>
      </c>
      <c r="C319" s="1">
        <v>23</v>
      </c>
    </row>
    <row r="320" spans="1:3" x14ac:dyDescent="0.25">
      <c r="A320" s="1">
        <v>315</v>
      </c>
      <c r="B320" s="1" t="s">
        <v>6</v>
      </c>
      <c r="C320" s="1">
        <v>24</v>
      </c>
    </row>
    <row r="321" spans="1:3" x14ac:dyDescent="0.25">
      <c r="A321" s="1">
        <v>316</v>
      </c>
      <c r="B321" s="1" t="s">
        <v>5</v>
      </c>
      <c r="C321" s="1">
        <v>31</v>
      </c>
    </row>
    <row r="322" spans="1:3" x14ac:dyDescent="0.25">
      <c r="A322" s="1">
        <v>317</v>
      </c>
      <c r="B322" s="1" t="s">
        <v>5</v>
      </c>
      <c r="C322" s="1">
        <v>22</v>
      </c>
    </row>
    <row r="323" spans="1:3" x14ac:dyDescent="0.25">
      <c r="A323" s="1">
        <v>318</v>
      </c>
      <c r="B323" s="1" t="s">
        <v>5</v>
      </c>
      <c r="C323" s="1">
        <v>23</v>
      </c>
    </row>
    <row r="324" spans="1:3" x14ac:dyDescent="0.25">
      <c r="A324" s="1">
        <v>319</v>
      </c>
      <c r="B324" s="1" t="s">
        <v>5</v>
      </c>
      <c r="C324" s="1">
        <v>24</v>
      </c>
    </row>
    <row r="325" spans="1:3" x14ac:dyDescent="0.25">
      <c r="A325" s="1">
        <v>320</v>
      </c>
      <c r="B325" s="1" t="s">
        <v>6</v>
      </c>
      <c r="C325" s="1">
        <v>24</v>
      </c>
    </row>
    <row r="326" spans="1:3" x14ac:dyDescent="0.25">
      <c r="A326" s="1">
        <v>321</v>
      </c>
      <c r="B326" s="1" t="s">
        <v>5</v>
      </c>
      <c r="C326" s="1">
        <v>24</v>
      </c>
    </row>
    <row r="327" spans="1:3" x14ac:dyDescent="0.25">
      <c r="A327" s="1">
        <v>322</v>
      </c>
      <c r="B327" s="1" t="s">
        <v>6</v>
      </c>
      <c r="C327" s="1">
        <v>25</v>
      </c>
    </row>
    <row r="328" spans="1:3" x14ac:dyDescent="0.25">
      <c r="A328" s="1">
        <v>323</v>
      </c>
      <c r="B328" s="1" t="s">
        <v>6</v>
      </c>
      <c r="C328" s="1">
        <v>31</v>
      </c>
    </row>
    <row r="329" spans="1:3" x14ac:dyDescent="0.25">
      <c r="A329" s="1">
        <v>324</v>
      </c>
      <c r="B329" s="1" t="s">
        <v>5</v>
      </c>
      <c r="C329" s="1">
        <v>24</v>
      </c>
    </row>
    <row r="330" spans="1:3" x14ac:dyDescent="0.25">
      <c r="A330" s="1">
        <v>325</v>
      </c>
      <c r="B330" s="1" t="s">
        <v>6</v>
      </c>
      <c r="C330" s="1">
        <v>33</v>
      </c>
    </row>
    <row r="331" spans="1:3" x14ac:dyDescent="0.25">
      <c r="A331" s="1">
        <v>326</v>
      </c>
      <c r="B331" s="1" t="s">
        <v>6</v>
      </c>
      <c r="C331" s="1">
        <v>26</v>
      </c>
    </row>
    <row r="332" spans="1:3" x14ac:dyDescent="0.25">
      <c r="A332" s="1">
        <v>327</v>
      </c>
      <c r="B332" s="1" t="s">
        <v>5</v>
      </c>
      <c r="C332" s="1">
        <v>27</v>
      </c>
    </row>
    <row r="333" spans="1:3" x14ac:dyDescent="0.25">
      <c r="A333" s="1">
        <v>328</v>
      </c>
      <c r="B333" s="1" t="s">
        <v>6</v>
      </c>
      <c r="C333" s="1">
        <v>24</v>
      </c>
    </row>
    <row r="334" spans="1:3" x14ac:dyDescent="0.25">
      <c r="A334" s="1">
        <v>329</v>
      </c>
      <c r="B334" s="1" t="s">
        <v>6</v>
      </c>
      <c r="C334" s="1">
        <v>25</v>
      </c>
    </row>
    <row r="335" spans="1:3" x14ac:dyDescent="0.25">
      <c r="A335" s="1">
        <v>330</v>
      </c>
      <c r="B335" s="1" t="s">
        <v>5</v>
      </c>
      <c r="C335" s="1">
        <v>28</v>
      </c>
    </row>
    <row r="336" spans="1:3" x14ac:dyDescent="0.25">
      <c r="A336" s="1">
        <v>331</v>
      </c>
      <c r="B336" s="1" t="s">
        <v>6</v>
      </c>
      <c r="C336" s="1">
        <v>26</v>
      </c>
    </row>
    <row r="337" spans="1:3" x14ac:dyDescent="0.25">
      <c r="A337" s="1">
        <v>332</v>
      </c>
      <c r="B337" s="1" t="s">
        <v>5</v>
      </c>
      <c r="C337" s="1">
        <v>29</v>
      </c>
    </row>
    <row r="338" spans="1:3" x14ac:dyDescent="0.25">
      <c r="A338" s="1">
        <v>333</v>
      </c>
      <c r="B338" s="1" t="s">
        <v>5</v>
      </c>
      <c r="C338" s="1">
        <v>28</v>
      </c>
    </row>
    <row r="339" spans="1:3" x14ac:dyDescent="0.25">
      <c r="A339" s="1">
        <v>334</v>
      </c>
      <c r="B339" s="1" t="s">
        <v>6</v>
      </c>
      <c r="C339" s="1">
        <v>25</v>
      </c>
    </row>
    <row r="340" spans="1:3" x14ac:dyDescent="0.25">
      <c r="A340" s="1">
        <v>335</v>
      </c>
      <c r="B340" s="1" t="s">
        <v>5</v>
      </c>
      <c r="C340" s="1">
        <v>25</v>
      </c>
    </row>
    <row r="341" spans="1:3" x14ac:dyDescent="0.25">
      <c r="A341" s="1">
        <v>336</v>
      </c>
      <c r="B341" s="1" t="s">
        <v>6</v>
      </c>
      <c r="C341" s="1">
        <v>28</v>
      </c>
    </row>
    <row r="342" spans="1:3" x14ac:dyDescent="0.25">
      <c r="A342" s="1">
        <v>337</v>
      </c>
      <c r="B342" s="1" t="s">
        <v>6</v>
      </c>
      <c r="C342" s="1">
        <v>30</v>
      </c>
    </row>
    <row r="343" spans="1:3" x14ac:dyDescent="0.25">
      <c r="A343" s="1">
        <v>338</v>
      </c>
      <c r="B343" s="1" t="s">
        <v>6</v>
      </c>
      <c r="C343" s="1">
        <v>19</v>
      </c>
    </row>
    <row r="344" spans="1:3" x14ac:dyDescent="0.25">
      <c r="A344" s="1">
        <v>339</v>
      </c>
      <c r="B344" s="1" t="s">
        <v>6</v>
      </c>
      <c r="C344" s="1">
        <v>24</v>
      </c>
    </row>
    <row r="345" spans="1:3" x14ac:dyDescent="0.25">
      <c r="A345" s="1">
        <v>340</v>
      </c>
      <c r="B345" s="1" t="s">
        <v>6</v>
      </c>
      <c r="C345" s="1">
        <v>20</v>
      </c>
    </row>
    <row r="346" spans="1:3" x14ac:dyDescent="0.25">
      <c r="A346" s="1">
        <v>341</v>
      </c>
      <c r="B346" s="1" t="s">
        <v>5</v>
      </c>
      <c r="C346" s="1">
        <v>21</v>
      </c>
    </row>
    <row r="347" spans="1:3" x14ac:dyDescent="0.25">
      <c r="A347" s="1">
        <v>342</v>
      </c>
      <c r="B347" s="1" t="s">
        <v>6</v>
      </c>
      <c r="C347" s="1">
        <v>23</v>
      </c>
    </row>
    <row r="348" spans="1:3" x14ac:dyDescent="0.25">
      <c r="A348" s="1">
        <v>343</v>
      </c>
      <c r="B348" s="1" t="s">
        <v>5</v>
      </c>
      <c r="C348" s="1">
        <v>23</v>
      </c>
    </row>
    <row r="349" spans="1:3" x14ac:dyDescent="0.25">
      <c r="A349" s="1">
        <v>344</v>
      </c>
      <c r="B349" s="1" t="s">
        <v>5</v>
      </c>
      <c r="C349" s="1">
        <v>26</v>
      </c>
    </row>
    <row r="350" spans="1:3" x14ac:dyDescent="0.25">
      <c r="A350" s="1">
        <v>345</v>
      </c>
      <c r="B350" s="1" t="s">
        <v>6</v>
      </c>
      <c r="C350" s="1">
        <v>25</v>
      </c>
    </row>
    <row r="351" spans="1:3" x14ac:dyDescent="0.25">
      <c r="A351" s="1">
        <v>346</v>
      </c>
      <c r="B351" s="1" t="s">
        <v>6</v>
      </c>
      <c r="C351" s="1">
        <v>24</v>
      </c>
    </row>
    <row r="352" spans="1:3" x14ac:dyDescent="0.25">
      <c r="A352" s="1">
        <v>347</v>
      </c>
      <c r="B352" s="1" t="s">
        <v>5</v>
      </c>
      <c r="C352" s="1">
        <v>19</v>
      </c>
    </row>
    <row r="353" spans="1:3" x14ac:dyDescent="0.25">
      <c r="A353" s="1">
        <v>348</v>
      </c>
      <c r="B353" s="1" t="s">
        <v>6</v>
      </c>
      <c r="C353" s="1">
        <v>25</v>
      </c>
    </row>
    <row r="354" spans="1:3" x14ac:dyDescent="0.25">
      <c r="A354" s="1">
        <v>349</v>
      </c>
      <c r="B354" s="1" t="s">
        <v>5</v>
      </c>
      <c r="C354" s="1">
        <v>21</v>
      </c>
    </row>
    <row r="355" spans="1:3" x14ac:dyDescent="0.25">
      <c r="A355" s="1">
        <v>350</v>
      </c>
      <c r="B355" s="1" t="s">
        <v>6</v>
      </c>
      <c r="C355" s="1">
        <v>21</v>
      </c>
    </row>
    <row r="356" spans="1:3" x14ac:dyDescent="0.25">
      <c r="A356" s="1">
        <v>351</v>
      </c>
      <c r="B356" s="1" t="s">
        <v>6</v>
      </c>
      <c r="C356" s="1">
        <v>27</v>
      </c>
    </row>
    <row r="357" spans="1:3" x14ac:dyDescent="0.25">
      <c r="A357" s="1">
        <v>352</v>
      </c>
      <c r="B357" s="1" t="s">
        <v>5</v>
      </c>
      <c r="C357" s="1">
        <v>29</v>
      </c>
    </row>
    <row r="358" spans="1:3" x14ac:dyDescent="0.25">
      <c r="A358" s="1">
        <v>353</v>
      </c>
      <c r="B358" s="1" t="s">
        <v>6</v>
      </c>
      <c r="C358" s="1">
        <v>25</v>
      </c>
    </row>
    <row r="359" spans="1:3" x14ac:dyDescent="0.25">
      <c r="A359" s="1">
        <v>354</v>
      </c>
      <c r="B359" s="1" t="s">
        <v>5</v>
      </c>
      <c r="C359" s="1">
        <v>22</v>
      </c>
    </row>
    <row r="360" spans="1:3" x14ac:dyDescent="0.25">
      <c r="A360" s="1">
        <v>355</v>
      </c>
      <c r="B360" s="1" t="s">
        <v>6</v>
      </c>
      <c r="C360" s="1">
        <v>28</v>
      </c>
    </row>
    <row r="361" spans="1:3" x14ac:dyDescent="0.25">
      <c r="A361" s="1">
        <v>356</v>
      </c>
      <c r="B361" s="1" t="s">
        <v>5</v>
      </c>
      <c r="C361" s="1">
        <v>25</v>
      </c>
    </row>
    <row r="362" spans="1:3" x14ac:dyDescent="0.25">
      <c r="A362" s="1">
        <v>357</v>
      </c>
      <c r="B362" s="1" t="s">
        <v>6</v>
      </c>
      <c r="C362" s="1">
        <v>26</v>
      </c>
    </row>
    <row r="363" spans="1:3" x14ac:dyDescent="0.25">
      <c r="A363" s="1">
        <v>358</v>
      </c>
      <c r="B363" s="1" t="s">
        <v>5</v>
      </c>
      <c r="C363" s="1">
        <v>25</v>
      </c>
    </row>
    <row r="364" spans="1:3" x14ac:dyDescent="0.25">
      <c r="A364" s="1">
        <v>359</v>
      </c>
      <c r="B364" s="1" t="s">
        <v>5</v>
      </c>
      <c r="C364" s="1">
        <v>19</v>
      </c>
    </row>
    <row r="365" spans="1:3" x14ac:dyDescent="0.25">
      <c r="A365" s="1">
        <v>360</v>
      </c>
      <c r="B365" s="1" t="s">
        <v>5</v>
      </c>
      <c r="C365" s="1">
        <v>28</v>
      </c>
    </row>
    <row r="366" spans="1:3" x14ac:dyDescent="0.25">
      <c r="A366" s="1">
        <v>361</v>
      </c>
      <c r="B366" s="1" t="s">
        <v>5</v>
      </c>
      <c r="C366" s="1">
        <v>23</v>
      </c>
    </row>
    <row r="367" spans="1:3" x14ac:dyDescent="0.25">
      <c r="A367" s="1">
        <v>362</v>
      </c>
      <c r="B367" s="1" t="s">
        <v>5</v>
      </c>
      <c r="C367" s="1">
        <v>27</v>
      </c>
    </row>
    <row r="368" spans="1:3" x14ac:dyDescent="0.25">
      <c r="A368" s="1">
        <v>363</v>
      </c>
      <c r="B368" s="1" t="s">
        <v>5</v>
      </c>
      <c r="C368" s="1">
        <v>23</v>
      </c>
    </row>
    <row r="369" spans="1:3" x14ac:dyDescent="0.25">
      <c r="A369" s="1">
        <v>364</v>
      </c>
      <c r="B369" s="1" t="s">
        <v>5</v>
      </c>
      <c r="C369" s="1">
        <v>22</v>
      </c>
    </row>
    <row r="370" spans="1:3" x14ac:dyDescent="0.25">
      <c r="A370" s="1">
        <v>365</v>
      </c>
      <c r="B370" s="1" t="s">
        <v>5</v>
      </c>
      <c r="C370" s="1">
        <v>24</v>
      </c>
    </row>
    <row r="371" spans="1:3" x14ac:dyDescent="0.25">
      <c r="A371" s="1">
        <v>366</v>
      </c>
      <c r="B371" s="1" t="s">
        <v>5</v>
      </c>
      <c r="C371" s="1">
        <v>23</v>
      </c>
    </row>
    <row r="372" spans="1:3" x14ac:dyDescent="0.25">
      <c r="A372" s="1">
        <v>367</v>
      </c>
      <c r="B372" s="1" t="s">
        <v>5</v>
      </c>
      <c r="C372" s="1">
        <v>26</v>
      </c>
    </row>
    <row r="373" spans="1:3" x14ac:dyDescent="0.25">
      <c r="A373" s="1">
        <v>368</v>
      </c>
      <c r="B373" s="1" t="s">
        <v>6</v>
      </c>
      <c r="C373" s="1">
        <v>24</v>
      </c>
    </row>
    <row r="374" spans="1:3" x14ac:dyDescent="0.25">
      <c r="A374" s="1">
        <v>369</v>
      </c>
      <c r="B374" s="1" t="s">
        <v>5</v>
      </c>
      <c r="C374" s="1">
        <v>21</v>
      </c>
    </row>
    <row r="375" spans="1:3" x14ac:dyDescent="0.25">
      <c r="A375" s="1">
        <v>370</v>
      </c>
      <c r="B375" s="1" t="s">
        <v>5</v>
      </c>
      <c r="C375" s="1">
        <v>30</v>
      </c>
    </row>
    <row r="376" spans="1:3" x14ac:dyDescent="0.25">
      <c r="A376" s="1">
        <v>371</v>
      </c>
      <c r="B376" s="1" t="s">
        <v>6</v>
      </c>
      <c r="C376" s="1">
        <v>22</v>
      </c>
    </row>
    <row r="377" spans="1:3" x14ac:dyDescent="0.25">
      <c r="A377" s="1">
        <v>372</v>
      </c>
      <c r="B377" s="1" t="s">
        <v>5</v>
      </c>
      <c r="C377" s="1">
        <v>26</v>
      </c>
    </row>
    <row r="378" spans="1:3" x14ac:dyDescent="0.25">
      <c r="A378" s="1">
        <v>373</v>
      </c>
      <c r="B378" s="1" t="s">
        <v>5</v>
      </c>
      <c r="C378" s="1">
        <v>25</v>
      </c>
    </row>
    <row r="379" spans="1:3" x14ac:dyDescent="0.25">
      <c r="A379" s="1">
        <v>374</v>
      </c>
      <c r="B379" s="1" t="s">
        <v>6</v>
      </c>
      <c r="C379" s="1">
        <v>23</v>
      </c>
    </row>
    <row r="380" spans="1:3" x14ac:dyDescent="0.25">
      <c r="A380" s="1">
        <v>375</v>
      </c>
      <c r="B380" s="1" t="s">
        <v>6</v>
      </c>
      <c r="C380" s="1">
        <v>25</v>
      </c>
    </row>
    <row r="381" spans="1:3" x14ac:dyDescent="0.25">
      <c r="A381" s="1">
        <v>376</v>
      </c>
      <c r="B381" s="1" t="s">
        <v>5</v>
      </c>
      <c r="C381" s="1">
        <v>27</v>
      </c>
    </row>
    <row r="382" spans="1:3" x14ac:dyDescent="0.25">
      <c r="A382" s="1">
        <v>377</v>
      </c>
      <c r="B382" s="1" t="s">
        <v>6</v>
      </c>
      <c r="C382" s="1">
        <v>27</v>
      </c>
    </row>
    <row r="383" spans="1:3" x14ac:dyDescent="0.25">
      <c r="A383" s="1">
        <v>378</v>
      </c>
      <c r="B383" s="1" t="s">
        <v>6</v>
      </c>
      <c r="C383" s="1">
        <v>23</v>
      </c>
    </row>
    <row r="384" spans="1:3" x14ac:dyDescent="0.25">
      <c r="A384" s="1">
        <v>379</v>
      </c>
      <c r="B384" s="1" t="s">
        <v>5</v>
      </c>
      <c r="C384" s="1">
        <v>21</v>
      </c>
    </row>
    <row r="385" spans="1:3" x14ac:dyDescent="0.25">
      <c r="A385" s="1">
        <v>380</v>
      </c>
      <c r="B385" s="1" t="s">
        <v>6</v>
      </c>
      <c r="C385" s="1">
        <v>24</v>
      </c>
    </row>
    <row r="386" spans="1:3" x14ac:dyDescent="0.25">
      <c r="A386" s="1">
        <v>381</v>
      </c>
      <c r="B386" s="1" t="s">
        <v>6</v>
      </c>
      <c r="C386" s="1">
        <v>22</v>
      </c>
    </row>
    <row r="387" spans="1:3" x14ac:dyDescent="0.25">
      <c r="A387" s="1">
        <v>382</v>
      </c>
      <c r="B387" s="1" t="s">
        <v>6</v>
      </c>
      <c r="C387" s="1">
        <v>26</v>
      </c>
    </row>
    <row r="388" spans="1:3" x14ac:dyDescent="0.25">
      <c r="A388" s="1">
        <v>383</v>
      </c>
      <c r="B388" s="1" t="s">
        <v>5</v>
      </c>
      <c r="C388" s="1">
        <v>22</v>
      </c>
    </row>
    <row r="389" spans="1:3" x14ac:dyDescent="0.25">
      <c r="A389" s="1">
        <v>384</v>
      </c>
      <c r="B389" s="1" t="s">
        <v>6</v>
      </c>
      <c r="C389" s="1">
        <v>21</v>
      </c>
    </row>
    <row r="390" spans="1:3" x14ac:dyDescent="0.25">
      <c r="A390" s="1">
        <v>385</v>
      </c>
      <c r="B390" s="1" t="s">
        <v>5</v>
      </c>
      <c r="C390" s="1">
        <v>27</v>
      </c>
    </row>
    <row r="391" spans="1:3" x14ac:dyDescent="0.25">
      <c r="A391" s="1">
        <v>386</v>
      </c>
      <c r="B391" s="1" t="s">
        <v>5</v>
      </c>
      <c r="C391" s="1">
        <v>26</v>
      </c>
    </row>
    <row r="392" spans="1:3" x14ac:dyDescent="0.25">
      <c r="A392" s="1">
        <v>387</v>
      </c>
      <c r="B392" s="1" t="s">
        <v>6</v>
      </c>
      <c r="C392" s="1">
        <v>28</v>
      </c>
    </row>
    <row r="393" spans="1:3" x14ac:dyDescent="0.25">
      <c r="A393" s="1">
        <v>388</v>
      </c>
      <c r="B393" s="1" t="s">
        <v>6</v>
      </c>
      <c r="C393" s="1">
        <v>24</v>
      </c>
    </row>
    <row r="394" spans="1:3" x14ac:dyDescent="0.25">
      <c r="A394" s="1">
        <v>389</v>
      </c>
      <c r="B394" s="1" t="s">
        <v>5</v>
      </c>
      <c r="C394" s="1">
        <v>25</v>
      </c>
    </row>
    <row r="395" spans="1:3" x14ac:dyDescent="0.25">
      <c r="A395" s="1">
        <v>390</v>
      </c>
      <c r="B395" s="1" t="s">
        <v>5</v>
      </c>
      <c r="C395" s="1">
        <v>27</v>
      </c>
    </row>
    <row r="396" spans="1:3" x14ac:dyDescent="0.25">
      <c r="A396" s="1">
        <v>391</v>
      </c>
      <c r="B396" s="1" t="s">
        <v>5</v>
      </c>
      <c r="C396" s="1">
        <v>22</v>
      </c>
    </row>
    <row r="397" spans="1:3" x14ac:dyDescent="0.25">
      <c r="A397" s="1">
        <v>392</v>
      </c>
      <c r="B397" s="1" t="s">
        <v>5</v>
      </c>
      <c r="C397" s="1">
        <v>26</v>
      </c>
    </row>
    <row r="398" spans="1:3" x14ac:dyDescent="0.25">
      <c r="A398" s="1">
        <v>393</v>
      </c>
      <c r="B398" s="1" t="s">
        <v>5</v>
      </c>
      <c r="C398" s="1">
        <v>26</v>
      </c>
    </row>
    <row r="399" spans="1:3" x14ac:dyDescent="0.25">
      <c r="A399" s="1">
        <v>394</v>
      </c>
      <c r="B399" s="1" t="s">
        <v>5</v>
      </c>
      <c r="C399" s="1">
        <v>28</v>
      </c>
    </row>
    <row r="400" spans="1:3" x14ac:dyDescent="0.25">
      <c r="A400" s="1">
        <v>395</v>
      </c>
      <c r="B400" s="1" t="s">
        <v>6</v>
      </c>
      <c r="C400" s="1">
        <v>23</v>
      </c>
    </row>
    <row r="401" spans="1:3" x14ac:dyDescent="0.25">
      <c r="A401" s="1">
        <v>396</v>
      </c>
      <c r="B401" s="1" t="s">
        <v>5</v>
      </c>
      <c r="C401" s="1">
        <v>26</v>
      </c>
    </row>
    <row r="402" spans="1:3" x14ac:dyDescent="0.25">
      <c r="A402" s="1">
        <v>397</v>
      </c>
      <c r="B402" s="1" t="s">
        <v>5</v>
      </c>
      <c r="C402" s="1">
        <v>27</v>
      </c>
    </row>
    <row r="403" spans="1:3" x14ac:dyDescent="0.25">
      <c r="A403" s="1">
        <v>398</v>
      </c>
      <c r="B403" s="1" t="s">
        <v>5</v>
      </c>
      <c r="C403" s="1">
        <v>22</v>
      </c>
    </row>
    <row r="404" spans="1:3" x14ac:dyDescent="0.25">
      <c r="A404" s="1">
        <v>399</v>
      </c>
      <c r="B404" s="1" t="s">
        <v>6</v>
      </c>
      <c r="C404" s="1">
        <v>27</v>
      </c>
    </row>
    <row r="405" spans="1:3" x14ac:dyDescent="0.25">
      <c r="A405" s="1">
        <v>400</v>
      </c>
      <c r="B405" s="1" t="s">
        <v>5</v>
      </c>
      <c r="C405" s="1">
        <v>25</v>
      </c>
    </row>
    <row r="406" spans="1:3" x14ac:dyDescent="0.25">
      <c r="A406" s="1">
        <v>401</v>
      </c>
      <c r="B406" s="1" t="s">
        <v>5</v>
      </c>
      <c r="C406" s="1">
        <v>24</v>
      </c>
    </row>
    <row r="407" spans="1:3" x14ac:dyDescent="0.25">
      <c r="A407" s="1">
        <v>402</v>
      </c>
      <c r="B407" s="1" t="s">
        <v>6</v>
      </c>
      <c r="C407" s="1">
        <v>30</v>
      </c>
    </row>
    <row r="408" spans="1:3" x14ac:dyDescent="0.25">
      <c r="A408" s="1">
        <v>403</v>
      </c>
      <c r="B408" s="1" t="s">
        <v>6</v>
      </c>
      <c r="C408" s="1">
        <v>28</v>
      </c>
    </row>
    <row r="409" spans="1:3" x14ac:dyDescent="0.25">
      <c r="A409" s="1">
        <v>404</v>
      </c>
      <c r="B409" s="1" t="s">
        <v>5</v>
      </c>
      <c r="C409" s="1">
        <v>25</v>
      </c>
    </row>
    <row r="410" spans="1:3" x14ac:dyDescent="0.25">
      <c r="A410" s="1">
        <v>405</v>
      </c>
      <c r="B410" s="1" t="s">
        <v>5</v>
      </c>
      <c r="C410" s="1">
        <v>22</v>
      </c>
    </row>
    <row r="411" spans="1:3" x14ac:dyDescent="0.25">
      <c r="A411" s="1">
        <v>406</v>
      </c>
      <c r="B411" s="1" t="s">
        <v>6</v>
      </c>
      <c r="C411" s="1">
        <v>20</v>
      </c>
    </row>
    <row r="412" spans="1:3" x14ac:dyDescent="0.25">
      <c r="A412" s="1">
        <v>407</v>
      </c>
      <c r="B412" s="1" t="s">
        <v>5</v>
      </c>
      <c r="C412" s="1">
        <v>23</v>
      </c>
    </row>
    <row r="413" spans="1:3" x14ac:dyDescent="0.25">
      <c r="A413" s="1">
        <v>408</v>
      </c>
      <c r="B413" s="1" t="s">
        <v>5</v>
      </c>
      <c r="C413" s="1">
        <v>23</v>
      </c>
    </row>
    <row r="414" spans="1:3" x14ac:dyDescent="0.25">
      <c r="A414" s="1">
        <v>409</v>
      </c>
      <c r="B414" s="1" t="s">
        <v>5</v>
      </c>
      <c r="C414" s="1">
        <v>28</v>
      </c>
    </row>
    <row r="415" spans="1:3" x14ac:dyDescent="0.25">
      <c r="A415" s="1">
        <v>410</v>
      </c>
      <c r="B415" s="1" t="s">
        <v>5</v>
      </c>
      <c r="C415" s="1">
        <v>29</v>
      </c>
    </row>
    <row r="416" spans="1:3" x14ac:dyDescent="0.25">
      <c r="A416" s="1">
        <v>411</v>
      </c>
      <c r="B416" s="1" t="s">
        <v>6</v>
      </c>
      <c r="C416" s="1">
        <v>26</v>
      </c>
    </row>
    <row r="417" spans="1:3" x14ac:dyDescent="0.25">
      <c r="A417" s="1">
        <v>412</v>
      </c>
      <c r="B417" s="1" t="s">
        <v>6</v>
      </c>
      <c r="C417" s="1">
        <v>23</v>
      </c>
    </row>
    <row r="418" spans="1:3" x14ac:dyDescent="0.25">
      <c r="A418" s="1">
        <v>413</v>
      </c>
      <c r="B418" s="1" t="s">
        <v>5</v>
      </c>
      <c r="C418" s="1">
        <v>21</v>
      </c>
    </row>
    <row r="419" spans="1:3" x14ac:dyDescent="0.25">
      <c r="A419" s="1">
        <v>414</v>
      </c>
      <c r="B419" s="1" t="s">
        <v>6</v>
      </c>
      <c r="C419" s="1">
        <v>27</v>
      </c>
    </row>
    <row r="420" spans="1:3" x14ac:dyDescent="0.25">
      <c r="A420" s="1">
        <v>415</v>
      </c>
      <c r="B420" s="1" t="s">
        <v>5</v>
      </c>
      <c r="C420" s="1">
        <v>23</v>
      </c>
    </row>
    <row r="421" spans="1:3" x14ac:dyDescent="0.25">
      <c r="A421" s="1">
        <v>416</v>
      </c>
      <c r="B421" s="1" t="s">
        <v>6</v>
      </c>
      <c r="C421" s="1">
        <v>29</v>
      </c>
    </row>
    <row r="422" spans="1:3" x14ac:dyDescent="0.25">
      <c r="A422" s="1">
        <v>417</v>
      </c>
      <c r="B422" s="1" t="s">
        <v>6</v>
      </c>
      <c r="C422" s="1">
        <v>30</v>
      </c>
    </row>
    <row r="423" spans="1:3" x14ac:dyDescent="0.25">
      <c r="A423" s="1">
        <v>418</v>
      </c>
      <c r="B423" s="1" t="s">
        <v>5</v>
      </c>
      <c r="C423" s="1">
        <v>28</v>
      </c>
    </row>
    <row r="424" spans="1:3" x14ac:dyDescent="0.25">
      <c r="A424" s="1">
        <v>419</v>
      </c>
      <c r="B424" s="1" t="s">
        <v>6</v>
      </c>
      <c r="C424" s="1">
        <v>25</v>
      </c>
    </row>
    <row r="425" spans="1:3" x14ac:dyDescent="0.25">
      <c r="A425" s="1">
        <v>420</v>
      </c>
      <c r="B425" s="1" t="s">
        <v>6</v>
      </c>
      <c r="C425" s="1">
        <v>28</v>
      </c>
    </row>
    <row r="426" spans="1:3" x14ac:dyDescent="0.25">
      <c r="A426" s="1">
        <v>421</v>
      </c>
      <c r="B426" s="1" t="s">
        <v>5</v>
      </c>
      <c r="C426" s="1">
        <v>22</v>
      </c>
    </row>
    <row r="427" spans="1:3" x14ac:dyDescent="0.25">
      <c r="A427" s="1">
        <v>422</v>
      </c>
      <c r="B427" s="1" t="s">
        <v>5</v>
      </c>
      <c r="C427" s="1">
        <v>20</v>
      </c>
    </row>
    <row r="428" spans="1:3" x14ac:dyDescent="0.25">
      <c r="A428" s="1">
        <v>423</v>
      </c>
      <c r="B428" s="1" t="s">
        <v>5</v>
      </c>
      <c r="C428" s="1">
        <v>22</v>
      </c>
    </row>
    <row r="429" spans="1:3" x14ac:dyDescent="0.25">
      <c r="A429" s="1">
        <v>424</v>
      </c>
      <c r="B429" s="1" t="s">
        <v>5</v>
      </c>
      <c r="C429" s="1">
        <v>22</v>
      </c>
    </row>
    <row r="430" spans="1:3" x14ac:dyDescent="0.25">
      <c r="A430" s="1">
        <v>425</v>
      </c>
      <c r="B430" s="1" t="s">
        <v>6</v>
      </c>
      <c r="C430" s="1">
        <v>25</v>
      </c>
    </row>
    <row r="431" spans="1:3" x14ac:dyDescent="0.25">
      <c r="A431" s="1">
        <v>426</v>
      </c>
      <c r="B431" s="1" t="s">
        <v>5</v>
      </c>
      <c r="C431" s="1">
        <v>24</v>
      </c>
    </row>
    <row r="432" spans="1:3" x14ac:dyDescent="0.25">
      <c r="A432" s="1">
        <v>427</v>
      </c>
      <c r="B432" s="1" t="s">
        <v>5</v>
      </c>
      <c r="C432" s="1">
        <v>23</v>
      </c>
    </row>
    <row r="433" spans="1:3" x14ac:dyDescent="0.25">
      <c r="A433" s="1">
        <v>428</v>
      </c>
      <c r="B433" s="1" t="s">
        <v>6</v>
      </c>
      <c r="C433" s="1">
        <v>28</v>
      </c>
    </row>
    <row r="434" spans="1:3" x14ac:dyDescent="0.25">
      <c r="A434" s="1">
        <v>429</v>
      </c>
      <c r="B434" s="1" t="s">
        <v>6</v>
      </c>
      <c r="C434" s="1">
        <v>25</v>
      </c>
    </row>
    <row r="435" spans="1:3" x14ac:dyDescent="0.25">
      <c r="A435" s="1">
        <v>430</v>
      </c>
      <c r="B435" s="1" t="s">
        <v>6</v>
      </c>
      <c r="C435" s="1">
        <v>27</v>
      </c>
    </row>
    <row r="436" spans="1:3" x14ac:dyDescent="0.25">
      <c r="A436" s="1">
        <v>431</v>
      </c>
      <c r="B436" s="1" t="s">
        <v>5</v>
      </c>
      <c r="C436" s="1">
        <v>20</v>
      </c>
    </row>
    <row r="437" spans="1:3" x14ac:dyDescent="0.25">
      <c r="A437" s="1">
        <v>432</v>
      </c>
      <c r="B437" s="1" t="s">
        <v>6</v>
      </c>
      <c r="C437" s="1">
        <v>24</v>
      </c>
    </row>
    <row r="438" spans="1:3" x14ac:dyDescent="0.25">
      <c r="A438" s="1">
        <v>433</v>
      </c>
      <c r="B438" s="1" t="s">
        <v>5</v>
      </c>
      <c r="C438" s="1">
        <v>23</v>
      </c>
    </row>
    <row r="439" spans="1:3" x14ac:dyDescent="0.25">
      <c r="A439" s="1">
        <v>434</v>
      </c>
      <c r="B439" s="1" t="s">
        <v>6</v>
      </c>
      <c r="C439" s="1">
        <v>24</v>
      </c>
    </row>
    <row r="440" spans="1:3" x14ac:dyDescent="0.25">
      <c r="A440" s="1">
        <v>435</v>
      </c>
      <c r="B440" s="1" t="s">
        <v>6</v>
      </c>
      <c r="C440" s="1">
        <v>23</v>
      </c>
    </row>
    <row r="441" spans="1:3" x14ac:dyDescent="0.25">
      <c r="A441" s="1">
        <v>436</v>
      </c>
      <c r="B441" s="1" t="s">
        <v>6</v>
      </c>
      <c r="C441" s="1">
        <v>26</v>
      </c>
    </row>
    <row r="442" spans="1:3" x14ac:dyDescent="0.25">
      <c r="A442" s="1">
        <v>437</v>
      </c>
      <c r="B442" s="1" t="s">
        <v>5</v>
      </c>
      <c r="C442" s="1">
        <v>27</v>
      </c>
    </row>
    <row r="443" spans="1:3" x14ac:dyDescent="0.25">
      <c r="A443" s="1">
        <v>438</v>
      </c>
      <c r="B443" s="1" t="s">
        <v>6</v>
      </c>
      <c r="C443" s="1">
        <v>20</v>
      </c>
    </row>
    <row r="444" spans="1:3" x14ac:dyDescent="0.25">
      <c r="A444" s="1">
        <v>439</v>
      </c>
      <c r="B444" s="1" t="s">
        <v>5</v>
      </c>
      <c r="C444" s="1">
        <v>22</v>
      </c>
    </row>
    <row r="445" spans="1:3" x14ac:dyDescent="0.25">
      <c r="A445" s="1">
        <v>440</v>
      </c>
      <c r="B445" s="1" t="s">
        <v>6</v>
      </c>
      <c r="C445" s="1">
        <v>22</v>
      </c>
    </row>
    <row r="446" spans="1:3" x14ac:dyDescent="0.25">
      <c r="A446" s="1">
        <v>441</v>
      </c>
      <c r="B446" s="1" t="s">
        <v>6</v>
      </c>
      <c r="C446" s="1">
        <v>30</v>
      </c>
    </row>
    <row r="447" spans="1:3" x14ac:dyDescent="0.25">
      <c r="A447" s="1">
        <v>442</v>
      </c>
      <c r="B447" s="1" t="s">
        <v>5</v>
      </c>
      <c r="C447" s="1">
        <v>28</v>
      </c>
    </row>
    <row r="448" spans="1:3" x14ac:dyDescent="0.25">
      <c r="A448" s="1">
        <v>443</v>
      </c>
      <c r="B448" s="1" t="s">
        <v>6</v>
      </c>
      <c r="C448" s="1">
        <v>29</v>
      </c>
    </row>
    <row r="449" spans="1:3" x14ac:dyDescent="0.25">
      <c r="A449" s="1">
        <v>444</v>
      </c>
      <c r="B449" s="1" t="s">
        <v>6</v>
      </c>
      <c r="C449" s="1">
        <v>26</v>
      </c>
    </row>
    <row r="450" spans="1:3" x14ac:dyDescent="0.25">
      <c r="A450" s="1">
        <v>445</v>
      </c>
      <c r="B450" s="1" t="s">
        <v>6</v>
      </c>
      <c r="C450" s="1">
        <v>19</v>
      </c>
    </row>
    <row r="451" spans="1:3" x14ac:dyDescent="0.25">
      <c r="A451" s="1">
        <v>446</v>
      </c>
      <c r="B451" s="1" t="s">
        <v>5</v>
      </c>
      <c r="C451" s="1">
        <v>25</v>
      </c>
    </row>
    <row r="452" spans="1:3" x14ac:dyDescent="0.25">
      <c r="A452" s="1">
        <v>447</v>
      </c>
      <c r="B452" s="1" t="s">
        <v>5</v>
      </c>
      <c r="C452" s="1">
        <v>22</v>
      </c>
    </row>
    <row r="453" spans="1:3" x14ac:dyDescent="0.25">
      <c r="A453" s="1">
        <v>448</v>
      </c>
      <c r="B453" s="1" t="s">
        <v>5</v>
      </c>
      <c r="C453" s="1">
        <v>22</v>
      </c>
    </row>
    <row r="454" spans="1:3" x14ac:dyDescent="0.25">
      <c r="A454" s="1">
        <v>449</v>
      </c>
      <c r="B454" s="1" t="s">
        <v>5</v>
      </c>
      <c r="C454" s="1">
        <v>25</v>
      </c>
    </row>
    <row r="455" spans="1:3" x14ac:dyDescent="0.25">
      <c r="A455" s="1">
        <v>450</v>
      </c>
      <c r="B455" s="1" t="s">
        <v>6</v>
      </c>
      <c r="C455" s="1">
        <v>26</v>
      </c>
    </row>
    <row r="456" spans="1:3" x14ac:dyDescent="0.25">
      <c r="A456" s="1">
        <v>451</v>
      </c>
      <c r="B456" s="1" t="s">
        <v>6</v>
      </c>
      <c r="C456" s="1">
        <v>26</v>
      </c>
    </row>
    <row r="457" spans="1:3" x14ac:dyDescent="0.25">
      <c r="A457" s="1">
        <v>452</v>
      </c>
      <c r="B457" s="1" t="s">
        <v>5</v>
      </c>
      <c r="C457" s="1">
        <v>20</v>
      </c>
    </row>
    <row r="458" spans="1:3" x14ac:dyDescent="0.25">
      <c r="A458" s="1">
        <v>453</v>
      </c>
      <c r="B458" s="1" t="s">
        <v>5</v>
      </c>
      <c r="C458" s="1">
        <v>34</v>
      </c>
    </row>
    <row r="459" spans="1:3" x14ac:dyDescent="0.25">
      <c r="A459" s="1">
        <v>454</v>
      </c>
      <c r="B459" s="1" t="s">
        <v>6</v>
      </c>
      <c r="C459" s="1">
        <v>26</v>
      </c>
    </row>
    <row r="460" spans="1:3" x14ac:dyDescent="0.25">
      <c r="A460" s="1">
        <v>455</v>
      </c>
      <c r="B460" s="1" t="s">
        <v>6</v>
      </c>
      <c r="C460" s="1">
        <v>23</v>
      </c>
    </row>
    <row r="461" spans="1:3" x14ac:dyDescent="0.25">
      <c r="A461" s="1">
        <v>456</v>
      </c>
      <c r="B461" s="1" t="s">
        <v>5</v>
      </c>
      <c r="C461" s="1">
        <v>20</v>
      </c>
    </row>
    <row r="462" spans="1:3" x14ac:dyDescent="0.25">
      <c r="A462" s="1">
        <v>457</v>
      </c>
      <c r="B462" s="1" t="s">
        <v>6</v>
      </c>
      <c r="C462" s="1">
        <v>25</v>
      </c>
    </row>
    <row r="463" spans="1:3" x14ac:dyDescent="0.25">
      <c r="A463" s="1">
        <v>458</v>
      </c>
      <c r="B463" s="1" t="s">
        <v>5</v>
      </c>
      <c r="C463" s="1">
        <v>25</v>
      </c>
    </row>
    <row r="464" spans="1:3" x14ac:dyDescent="0.25">
      <c r="A464" s="1">
        <v>459</v>
      </c>
      <c r="B464" s="1" t="s">
        <v>6</v>
      </c>
      <c r="C464" s="1">
        <v>28</v>
      </c>
    </row>
    <row r="465" spans="1:3" x14ac:dyDescent="0.25">
      <c r="A465" s="1">
        <v>460</v>
      </c>
      <c r="B465" s="1" t="s">
        <v>5</v>
      </c>
      <c r="C465" s="1">
        <v>27</v>
      </c>
    </row>
    <row r="466" spans="1:3" x14ac:dyDescent="0.25">
      <c r="A466" s="1">
        <v>461</v>
      </c>
      <c r="B466" s="1" t="s">
        <v>6</v>
      </c>
      <c r="C466" s="1">
        <v>28</v>
      </c>
    </row>
    <row r="467" spans="1:3" x14ac:dyDescent="0.25">
      <c r="A467" s="1">
        <v>462</v>
      </c>
      <c r="B467" s="1" t="s">
        <v>6</v>
      </c>
      <c r="C467" s="1">
        <v>27</v>
      </c>
    </row>
    <row r="468" spans="1:3" x14ac:dyDescent="0.25">
      <c r="A468" s="1">
        <v>463</v>
      </c>
      <c r="B468" s="1" t="s">
        <v>5</v>
      </c>
      <c r="C468" s="1">
        <v>27</v>
      </c>
    </row>
    <row r="469" spans="1:3" x14ac:dyDescent="0.25">
      <c r="A469" s="1">
        <v>464</v>
      </c>
      <c r="B469" s="1" t="s">
        <v>5</v>
      </c>
      <c r="C469" s="1">
        <v>25</v>
      </c>
    </row>
    <row r="470" spans="1:3" x14ac:dyDescent="0.25">
      <c r="A470" s="1">
        <v>465</v>
      </c>
      <c r="B470" s="1" t="s">
        <v>6</v>
      </c>
      <c r="C470" s="1">
        <v>23</v>
      </c>
    </row>
    <row r="471" spans="1:3" x14ac:dyDescent="0.25">
      <c r="A471" s="1">
        <v>466</v>
      </c>
      <c r="B471" s="1" t="s">
        <v>6</v>
      </c>
      <c r="C471" s="1">
        <v>25</v>
      </c>
    </row>
    <row r="472" spans="1:3" x14ac:dyDescent="0.25">
      <c r="A472" s="1">
        <v>467</v>
      </c>
      <c r="B472" s="1" t="s">
        <v>5</v>
      </c>
      <c r="C472" s="1">
        <v>27</v>
      </c>
    </row>
    <row r="473" spans="1:3" x14ac:dyDescent="0.25">
      <c r="A473" s="1">
        <v>468</v>
      </c>
      <c r="B473" s="1" t="s">
        <v>6</v>
      </c>
      <c r="C473" s="1">
        <v>22</v>
      </c>
    </row>
    <row r="474" spans="1:3" x14ac:dyDescent="0.25">
      <c r="A474" s="1">
        <v>469</v>
      </c>
      <c r="B474" s="1" t="s">
        <v>6</v>
      </c>
      <c r="C474" s="1">
        <v>26</v>
      </c>
    </row>
    <row r="475" spans="1:3" x14ac:dyDescent="0.25">
      <c r="A475" s="1">
        <v>470</v>
      </c>
      <c r="B475" s="1" t="s">
        <v>5</v>
      </c>
      <c r="C475" s="1">
        <v>26</v>
      </c>
    </row>
    <row r="476" spans="1:3" x14ac:dyDescent="0.25">
      <c r="A476" s="1">
        <v>471</v>
      </c>
      <c r="B476" s="1" t="s">
        <v>5</v>
      </c>
      <c r="C476" s="1">
        <v>24</v>
      </c>
    </row>
    <row r="477" spans="1:3" x14ac:dyDescent="0.25">
      <c r="A477" s="1">
        <v>472</v>
      </c>
      <c r="B477" s="1" t="s">
        <v>5</v>
      </c>
      <c r="C477" s="1">
        <v>31</v>
      </c>
    </row>
    <row r="478" spans="1:3" x14ac:dyDescent="0.25">
      <c r="A478" s="1">
        <v>473</v>
      </c>
      <c r="B478" s="1" t="s">
        <v>6</v>
      </c>
      <c r="C478" s="1">
        <v>23</v>
      </c>
    </row>
    <row r="479" spans="1:3" x14ac:dyDescent="0.25">
      <c r="A479" s="1">
        <v>474</v>
      </c>
      <c r="B479" s="1" t="s">
        <v>6</v>
      </c>
      <c r="C479" s="1">
        <v>28</v>
      </c>
    </row>
    <row r="480" spans="1:3" x14ac:dyDescent="0.25">
      <c r="A480" s="1">
        <v>475</v>
      </c>
      <c r="B480" s="1" t="s">
        <v>6</v>
      </c>
      <c r="C480" s="1">
        <v>27</v>
      </c>
    </row>
    <row r="481" spans="1:3" x14ac:dyDescent="0.25">
      <c r="A481" s="1">
        <v>476</v>
      </c>
      <c r="B481" s="1" t="s">
        <v>5</v>
      </c>
      <c r="C481" s="1">
        <v>27</v>
      </c>
    </row>
    <row r="482" spans="1:3" x14ac:dyDescent="0.25">
      <c r="A482" s="1">
        <v>477</v>
      </c>
      <c r="B482" s="1" t="s">
        <v>5</v>
      </c>
      <c r="C482" s="1">
        <v>24</v>
      </c>
    </row>
    <row r="483" spans="1:3" x14ac:dyDescent="0.25">
      <c r="A483" s="1">
        <v>478</v>
      </c>
      <c r="B483" s="1" t="s">
        <v>5</v>
      </c>
      <c r="C483" s="1">
        <v>29</v>
      </c>
    </row>
    <row r="484" spans="1:3" x14ac:dyDescent="0.25">
      <c r="A484" s="1">
        <v>479</v>
      </c>
      <c r="B484" s="1" t="s">
        <v>5</v>
      </c>
      <c r="C484" s="1">
        <v>25</v>
      </c>
    </row>
    <row r="485" spans="1:3" x14ac:dyDescent="0.25">
      <c r="A485" s="1">
        <v>480</v>
      </c>
      <c r="B485" s="1" t="s">
        <v>5</v>
      </c>
      <c r="C485" s="1">
        <v>28</v>
      </c>
    </row>
    <row r="486" spans="1:3" x14ac:dyDescent="0.25">
      <c r="A486" s="1">
        <v>481</v>
      </c>
      <c r="B486" s="1" t="s">
        <v>5</v>
      </c>
      <c r="C486" s="1">
        <v>25</v>
      </c>
    </row>
    <row r="487" spans="1:3" x14ac:dyDescent="0.25">
      <c r="A487" s="1">
        <v>482</v>
      </c>
      <c r="B487" s="1" t="s">
        <v>5</v>
      </c>
      <c r="C487" s="1">
        <v>23</v>
      </c>
    </row>
    <row r="488" spans="1:3" x14ac:dyDescent="0.25">
      <c r="A488" s="1">
        <v>483</v>
      </c>
      <c r="B488" s="1" t="s">
        <v>5</v>
      </c>
      <c r="C488" s="1">
        <v>22</v>
      </c>
    </row>
    <row r="489" spans="1:3" x14ac:dyDescent="0.25">
      <c r="A489" s="1">
        <v>484</v>
      </c>
      <c r="B489" s="1" t="s">
        <v>5</v>
      </c>
      <c r="C489" s="1">
        <v>22</v>
      </c>
    </row>
    <row r="490" spans="1:3" x14ac:dyDescent="0.25">
      <c r="A490" s="1">
        <v>485</v>
      </c>
      <c r="B490" s="1" t="s">
        <v>6</v>
      </c>
      <c r="C490" s="1">
        <v>24</v>
      </c>
    </row>
    <row r="491" spans="1:3" x14ac:dyDescent="0.25">
      <c r="A491" s="1">
        <v>486</v>
      </c>
      <c r="B491" s="1" t="s">
        <v>5</v>
      </c>
      <c r="C491" s="1">
        <v>24</v>
      </c>
    </row>
    <row r="492" spans="1:3" x14ac:dyDescent="0.25">
      <c r="A492" s="1">
        <v>487</v>
      </c>
      <c r="B492" s="1" t="s">
        <v>6</v>
      </c>
      <c r="C492" s="1">
        <v>20</v>
      </c>
    </row>
    <row r="493" spans="1:3" x14ac:dyDescent="0.25">
      <c r="A493" s="1">
        <v>488</v>
      </c>
      <c r="B493" s="1" t="s">
        <v>5</v>
      </c>
      <c r="C493" s="1">
        <v>29</v>
      </c>
    </row>
    <row r="494" spans="1:3" x14ac:dyDescent="0.25">
      <c r="A494" s="1">
        <v>489</v>
      </c>
      <c r="B494" s="1" t="s">
        <v>5</v>
      </c>
      <c r="C494" s="1">
        <v>20</v>
      </c>
    </row>
    <row r="495" spans="1:3" x14ac:dyDescent="0.25">
      <c r="A495" s="1">
        <v>490</v>
      </c>
      <c r="B495" s="1" t="s">
        <v>6</v>
      </c>
      <c r="C495" s="1">
        <v>27</v>
      </c>
    </row>
    <row r="496" spans="1:3" x14ac:dyDescent="0.25">
      <c r="A496" s="1">
        <v>491</v>
      </c>
      <c r="B496" s="1" t="s">
        <v>5</v>
      </c>
      <c r="C496" s="1">
        <v>31</v>
      </c>
    </row>
    <row r="497" spans="1:3" x14ac:dyDescent="0.25">
      <c r="A497" s="1">
        <v>492</v>
      </c>
      <c r="B497" s="1" t="s">
        <v>6</v>
      </c>
      <c r="C497" s="1">
        <v>23</v>
      </c>
    </row>
    <row r="498" spans="1:3" x14ac:dyDescent="0.25">
      <c r="A498" s="1">
        <v>493</v>
      </c>
      <c r="B498" s="1" t="s">
        <v>6</v>
      </c>
      <c r="C498" s="1">
        <v>25</v>
      </c>
    </row>
    <row r="499" spans="1:3" x14ac:dyDescent="0.25">
      <c r="A499" s="1">
        <v>494</v>
      </c>
      <c r="B499" s="1" t="s">
        <v>5</v>
      </c>
      <c r="C499" s="1">
        <v>24</v>
      </c>
    </row>
    <row r="500" spans="1:3" x14ac:dyDescent="0.25">
      <c r="A500" s="1">
        <v>495</v>
      </c>
      <c r="B500" s="1" t="s">
        <v>5</v>
      </c>
      <c r="C500" s="1">
        <v>22</v>
      </c>
    </row>
    <row r="501" spans="1:3" x14ac:dyDescent="0.25">
      <c r="A501" s="1">
        <v>496</v>
      </c>
      <c r="B501" s="1" t="s">
        <v>5</v>
      </c>
      <c r="C501" s="1">
        <v>22</v>
      </c>
    </row>
    <row r="502" spans="1:3" x14ac:dyDescent="0.25">
      <c r="A502" s="1">
        <v>497</v>
      </c>
      <c r="B502" s="1" t="s">
        <v>5</v>
      </c>
      <c r="C502" s="1">
        <v>32</v>
      </c>
    </row>
    <row r="503" spans="1:3" x14ac:dyDescent="0.25">
      <c r="A503" s="1">
        <v>498</v>
      </c>
      <c r="B503" s="1" t="s">
        <v>5</v>
      </c>
      <c r="C503" s="1">
        <v>26</v>
      </c>
    </row>
    <row r="504" spans="1:3" x14ac:dyDescent="0.25">
      <c r="A504" s="1">
        <v>499</v>
      </c>
      <c r="B504" s="1" t="s">
        <v>5</v>
      </c>
      <c r="C504" s="1">
        <v>21</v>
      </c>
    </row>
    <row r="505" spans="1:3" x14ac:dyDescent="0.25">
      <c r="A505" s="1">
        <v>500</v>
      </c>
      <c r="B505" s="1" t="s">
        <v>5</v>
      </c>
      <c r="C505" s="1">
        <v>27</v>
      </c>
    </row>
    <row r="506" spans="1:3" x14ac:dyDescent="0.25">
      <c r="A506" s="1">
        <v>501</v>
      </c>
      <c r="B506" s="1" t="s">
        <v>6</v>
      </c>
      <c r="C506" s="1">
        <v>32</v>
      </c>
    </row>
    <row r="507" spans="1:3" x14ac:dyDescent="0.25">
      <c r="A507" s="1">
        <v>502</v>
      </c>
      <c r="B507" s="1" t="s">
        <v>5</v>
      </c>
      <c r="C507" s="1">
        <v>26</v>
      </c>
    </row>
    <row r="508" spans="1:3" x14ac:dyDescent="0.25">
      <c r="A508" s="1">
        <v>503</v>
      </c>
      <c r="B508" s="1" t="s">
        <v>6</v>
      </c>
      <c r="C508" s="1">
        <v>23</v>
      </c>
    </row>
    <row r="509" spans="1:3" x14ac:dyDescent="0.25">
      <c r="A509" s="1">
        <v>504</v>
      </c>
      <c r="B509" s="1" t="s">
        <v>6</v>
      </c>
      <c r="C509" s="1">
        <v>22</v>
      </c>
    </row>
    <row r="510" spans="1:3" x14ac:dyDescent="0.25">
      <c r="A510" s="1">
        <v>505</v>
      </c>
      <c r="B510" s="1" t="s">
        <v>6</v>
      </c>
      <c r="C510" s="1">
        <v>21</v>
      </c>
    </row>
    <row r="511" spans="1:3" x14ac:dyDescent="0.25">
      <c r="A511" s="1">
        <v>506</v>
      </c>
      <c r="B511" s="1" t="s">
        <v>5</v>
      </c>
      <c r="C511" s="1">
        <v>26</v>
      </c>
    </row>
    <row r="512" spans="1:3" x14ac:dyDescent="0.25">
      <c r="A512" s="1">
        <v>507</v>
      </c>
      <c r="B512" s="1" t="s">
        <v>5</v>
      </c>
      <c r="C512" s="1">
        <v>27</v>
      </c>
    </row>
    <row r="513" spans="1:3" x14ac:dyDescent="0.25">
      <c r="A513" s="1">
        <v>508</v>
      </c>
      <c r="B513" s="1" t="s">
        <v>6</v>
      </c>
      <c r="C513" s="1">
        <v>23</v>
      </c>
    </row>
    <row r="514" spans="1:3" x14ac:dyDescent="0.25">
      <c r="A514" s="1">
        <v>509</v>
      </c>
      <c r="B514" s="1" t="s">
        <v>6</v>
      </c>
      <c r="C514" s="1">
        <v>24</v>
      </c>
    </row>
    <row r="515" spans="1:3" x14ac:dyDescent="0.25">
      <c r="A515" s="1">
        <v>510</v>
      </c>
      <c r="B515" s="1" t="s">
        <v>5</v>
      </c>
      <c r="C515" s="1">
        <v>23</v>
      </c>
    </row>
    <row r="516" spans="1:3" x14ac:dyDescent="0.25">
      <c r="A516" s="1">
        <v>511</v>
      </c>
      <c r="B516" s="1" t="s">
        <v>6</v>
      </c>
      <c r="C516" s="1">
        <v>28</v>
      </c>
    </row>
    <row r="517" spans="1:3" x14ac:dyDescent="0.25">
      <c r="A517" s="1">
        <v>512</v>
      </c>
      <c r="B517" s="1" t="s">
        <v>6</v>
      </c>
      <c r="C517" s="1">
        <v>24</v>
      </c>
    </row>
    <row r="518" spans="1:3" x14ac:dyDescent="0.25">
      <c r="A518" s="1">
        <v>513</v>
      </c>
      <c r="B518" s="1" t="s">
        <v>5</v>
      </c>
      <c r="C518" s="1">
        <v>24</v>
      </c>
    </row>
    <row r="519" spans="1:3" x14ac:dyDescent="0.25">
      <c r="A519" s="1">
        <v>514</v>
      </c>
      <c r="B519" s="1" t="s">
        <v>6</v>
      </c>
      <c r="C519" s="1">
        <v>26</v>
      </c>
    </row>
    <row r="520" spans="1:3" x14ac:dyDescent="0.25">
      <c r="A520" s="1">
        <v>515</v>
      </c>
      <c r="B520" s="1" t="s">
        <v>5</v>
      </c>
      <c r="C520" s="1">
        <v>28</v>
      </c>
    </row>
    <row r="521" spans="1:3" x14ac:dyDescent="0.25">
      <c r="A521" s="1">
        <v>516</v>
      </c>
      <c r="B521" s="1" t="s">
        <v>5</v>
      </c>
      <c r="C521" s="1">
        <v>24</v>
      </c>
    </row>
    <row r="522" spans="1:3" x14ac:dyDescent="0.25">
      <c r="A522" s="1">
        <v>517</v>
      </c>
      <c r="B522" s="1" t="s">
        <v>6</v>
      </c>
      <c r="C522" s="1">
        <v>22</v>
      </c>
    </row>
    <row r="523" spans="1:3" x14ac:dyDescent="0.25">
      <c r="A523" s="1">
        <v>518</v>
      </c>
      <c r="B523" s="1" t="s">
        <v>5</v>
      </c>
      <c r="C523" s="1">
        <v>28</v>
      </c>
    </row>
    <row r="524" spans="1:3" x14ac:dyDescent="0.25">
      <c r="A524" s="1">
        <v>519</v>
      </c>
      <c r="B524" s="1" t="s">
        <v>6</v>
      </c>
      <c r="C524" s="1">
        <v>28</v>
      </c>
    </row>
    <row r="525" spans="1:3" x14ac:dyDescent="0.25">
      <c r="A525" s="1">
        <v>520</v>
      </c>
      <c r="B525" s="1" t="s">
        <v>5</v>
      </c>
      <c r="C525" s="1">
        <v>24</v>
      </c>
    </row>
    <row r="526" spans="1:3" x14ac:dyDescent="0.25">
      <c r="A526" s="1">
        <v>521</v>
      </c>
      <c r="B526" s="1" t="s">
        <v>5</v>
      </c>
      <c r="C526" s="1">
        <v>26</v>
      </c>
    </row>
    <row r="527" spans="1:3" x14ac:dyDescent="0.25">
      <c r="A527" s="1">
        <v>522</v>
      </c>
      <c r="B527" s="1" t="s">
        <v>6</v>
      </c>
      <c r="C527" s="1">
        <v>28</v>
      </c>
    </row>
    <row r="528" spans="1:3" x14ac:dyDescent="0.25">
      <c r="A528" s="1">
        <v>523</v>
      </c>
      <c r="B528" s="1" t="s">
        <v>6</v>
      </c>
      <c r="C528" s="1">
        <v>31</v>
      </c>
    </row>
    <row r="529" spans="1:3" x14ac:dyDescent="0.25">
      <c r="A529" s="1">
        <v>524</v>
      </c>
      <c r="B529" s="1" t="s">
        <v>6</v>
      </c>
      <c r="C529" s="1">
        <v>28</v>
      </c>
    </row>
    <row r="530" spans="1:3" x14ac:dyDescent="0.25">
      <c r="A530" s="1">
        <v>525</v>
      </c>
      <c r="B530" s="1" t="s">
        <v>5</v>
      </c>
      <c r="C530" s="1">
        <v>22</v>
      </c>
    </row>
    <row r="531" spans="1:3" x14ac:dyDescent="0.25">
      <c r="A531" s="1">
        <v>526</v>
      </c>
      <c r="B531" s="1" t="s">
        <v>6</v>
      </c>
      <c r="C531" s="1">
        <v>25</v>
      </c>
    </row>
    <row r="532" spans="1:3" x14ac:dyDescent="0.25">
      <c r="A532" s="1">
        <v>527</v>
      </c>
      <c r="B532" s="1" t="s">
        <v>5</v>
      </c>
      <c r="C532" s="1">
        <v>30</v>
      </c>
    </row>
    <row r="533" spans="1:3" x14ac:dyDescent="0.25">
      <c r="A533" s="1">
        <v>528</v>
      </c>
      <c r="B533" s="1" t="s">
        <v>6</v>
      </c>
      <c r="C533" s="1">
        <v>23</v>
      </c>
    </row>
    <row r="534" spans="1:3" x14ac:dyDescent="0.25">
      <c r="A534" s="1">
        <v>529</v>
      </c>
      <c r="B534" s="1" t="s">
        <v>5</v>
      </c>
      <c r="C534" s="1">
        <v>26</v>
      </c>
    </row>
    <row r="535" spans="1:3" x14ac:dyDescent="0.25">
      <c r="A535" s="1">
        <v>530</v>
      </c>
      <c r="B535" s="1" t="s">
        <v>5</v>
      </c>
      <c r="C535" s="1">
        <v>27</v>
      </c>
    </row>
    <row r="536" spans="1:3" x14ac:dyDescent="0.25">
      <c r="A536" s="1">
        <v>531</v>
      </c>
      <c r="B536" s="1" t="s">
        <v>5</v>
      </c>
      <c r="C536" s="1">
        <v>26</v>
      </c>
    </row>
    <row r="537" spans="1:3" x14ac:dyDescent="0.25">
      <c r="A537" s="1">
        <v>532</v>
      </c>
      <c r="B537" s="1" t="s">
        <v>5</v>
      </c>
      <c r="C537" s="1">
        <v>24</v>
      </c>
    </row>
    <row r="538" spans="1:3" x14ac:dyDescent="0.25">
      <c r="A538" s="1">
        <v>533</v>
      </c>
      <c r="B538" s="1" t="s">
        <v>5</v>
      </c>
      <c r="C538" s="1">
        <v>24</v>
      </c>
    </row>
    <row r="539" spans="1:3" x14ac:dyDescent="0.25">
      <c r="A539" s="1">
        <v>534</v>
      </c>
      <c r="B539" s="1" t="s">
        <v>5</v>
      </c>
      <c r="C539" s="1">
        <v>23</v>
      </c>
    </row>
    <row r="540" spans="1:3" x14ac:dyDescent="0.25">
      <c r="A540" s="1">
        <v>535</v>
      </c>
      <c r="B540" s="1" t="s">
        <v>6</v>
      </c>
      <c r="C540" s="1">
        <v>29</v>
      </c>
    </row>
    <row r="541" spans="1:3" x14ac:dyDescent="0.25">
      <c r="A541" s="1">
        <v>536</v>
      </c>
      <c r="B541" s="1" t="s">
        <v>6</v>
      </c>
      <c r="C541" s="1">
        <v>27</v>
      </c>
    </row>
    <row r="542" spans="1:3" x14ac:dyDescent="0.25">
      <c r="A542" s="1">
        <v>537</v>
      </c>
      <c r="B542" s="1" t="s">
        <v>5</v>
      </c>
      <c r="C542" s="1">
        <v>22</v>
      </c>
    </row>
    <row r="543" spans="1:3" x14ac:dyDescent="0.25">
      <c r="A543" s="1">
        <v>538</v>
      </c>
      <c r="B543" s="1" t="s">
        <v>6</v>
      </c>
      <c r="C543" s="1">
        <v>23</v>
      </c>
    </row>
    <row r="544" spans="1:3" x14ac:dyDescent="0.25">
      <c r="A544" s="1">
        <v>539</v>
      </c>
      <c r="B544" s="1" t="s">
        <v>5</v>
      </c>
      <c r="C544" s="1">
        <v>24</v>
      </c>
    </row>
    <row r="545" spans="1:3" x14ac:dyDescent="0.25">
      <c r="A545" s="1">
        <v>540</v>
      </c>
      <c r="B545" s="1" t="s">
        <v>6</v>
      </c>
      <c r="C545" s="1">
        <v>23</v>
      </c>
    </row>
    <row r="546" spans="1:3" x14ac:dyDescent="0.25">
      <c r="A546" s="1">
        <v>541</v>
      </c>
      <c r="B546" s="1" t="s">
        <v>6</v>
      </c>
      <c r="C546" s="1">
        <v>24</v>
      </c>
    </row>
    <row r="547" spans="1:3" x14ac:dyDescent="0.25">
      <c r="A547" s="1">
        <v>542</v>
      </c>
      <c r="B547" s="1" t="s">
        <v>5</v>
      </c>
      <c r="C547" s="1">
        <v>21</v>
      </c>
    </row>
    <row r="548" spans="1:3" x14ac:dyDescent="0.25">
      <c r="A548" s="1">
        <v>543</v>
      </c>
      <c r="B548" s="1" t="s">
        <v>6</v>
      </c>
      <c r="C548" s="1">
        <v>21</v>
      </c>
    </row>
    <row r="549" spans="1:3" x14ac:dyDescent="0.25">
      <c r="A549" s="1">
        <v>544</v>
      </c>
      <c r="B549" s="1" t="s">
        <v>6</v>
      </c>
      <c r="C549" s="1">
        <v>24</v>
      </c>
    </row>
    <row r="550" spans="1:3" x14ac:dyDescent="0.25">
      <c r="A550" s="1">
        <v>545</v>
      </c>
      <c r="B550" s="1" t="s">
        <v>6</v>
      </c>
      <c r="C550" s="1">
        <v>24</v>
      </c>
    </row>
    <row r="551" spans="1:3" x14ac:dyDescent="0.25">
      <c r="A551" s="1">
        <v>546</v>
      </c>
      <c r="B551" s="1" t="s">
        <v>5</v>
      </c>
      <c r="C551" s="1">
        <v>23</v>
      </c>
    </row>
    <row r="552" spans="1:3" x14ac:dyDescent="0.25">
      <c r="A552" s="1">
        <v>547</v>
      </c>
      <c r="B552" s="1" t="s">
        <v>6</v>
      </c>
      <c r="C552" s="1">
        <v>28</v>
      </c>
    </row>
    <row r="553" spans="1:3" x14ac:dyDescent="0.25">
      <c r="A553" s="1">
        <v>548</v>
      </c>
      <c r="B553" s="1" t="s">
        <v>5</v>
      </c>
      <c r="C553" s="1">
        <v>24</v>
      </c>
    </row>
    <row r="554" spans="1:3" x14ac:dyDescent="0.25">
      <c r="A554" s="1">
        <v>549</v>
      </c>
      <c r="B554" s="1" t="s">
        <v>5</v>
      </c>
      <c r="C554" s="1">
        <v>28</v>
      </c>
    </row>
    <row r="555" spans="1:3" x14ac:dyDescent="0.25">
      <c r="A555" s="1">
        <v>550</v>
      </c>
      <c r="B555" s="1" t="s">
        <v>6</v>
      </c>
      <c r="C555" s="1">
        <v>20</v>
      </c>
    </row>
    <row r="556" spans="1:3" x14ac:dyDescent="0.25">
      <c r="A556" s="1">
        <v>551</v>
      </c>
      <c r="B556" s="1" t="s">
        <v>5</v>
      </c>
      <c r="C556" s="1">
        <v>27</v>
      </c>
    </row>
    <row r="557" spans="1:3" x14ac:dyDescent="0.25">
      <c r="A557" s="1">
        <v>552</v>
      </c>
      <c r="B557" s="1" t="s">
        <v>5</v>
      </c>
      <c r="C557" s="1">
        <v>27</v>
      </c>
    </row>
    <row r="558" spans="1:3" x14ac:dyDescent="0.25">
      <c r="A558" s="1">
        <v>553</v>
      </c>
      <c r="B558" s="1" t="s">
        <v>6</v>
      </c>
      <c r="C558" s="1">
        <v>21</v>
      </c>
    </row>
    <row r="559" spans="1:3" x14ac:dyDescent="0.25">
      <c r="A559" s="1">
        <v>554</v>
      </c>
      <c r="B559" s="1" t="s">
        <v>5</v>
      </c>
      <c r="C559" s="1">
        <v>25</v>
      </c>
    </row>
    <row r="560" spans="1:3" x14ac:dyDescent="0.25">
      <c r="A560" s="1">
        <v>555</v>
      </c>
      <c r="B560" s="1" t="s">
        <v>6</v>
      </c>
      <c r="C560" s="1">
        <v>26</v>
      </c>
    </row>
    <row r="561" spans="1:3" x14ac:dyDescent="0.25">
      <c r="A561" s="1">
        <v>556</v>
      </c>
      <c r="B561" s="1" t="s">
        <v>6</v>
      </c>
      <c r="C561" s="1">
        <v>26</v>
      </c>
    </row>
    <row r="562" spans="1:3" x14ac:dyDescent="0.25">
      <c r="A562" s="1">
        <v>557</v>
      </c>
      <c r="B562" s="1" t="s">
        <v>5</v>
      </c>
      <c r="C562" s="1">
        <v>25</v>
      </c>
    </row>
    <row r="563" spans="1:3" x14ac:dyDescent="0.25">
      <c r="A563" s="1">
        <v>558</v>
      </c>
      <c r="B563" s="1" t="s">
        <v>6</v>
      </c>
      <c r="C563" s="1">
        <v>29</v>
      </c>
    </row>
    <row r="564" spans="1:3" x14ac:dyDescent="0.25">
      <c r="A564" s="1">
        <v>559</v>
      </c>
      <c r="B564" s="1" t="s">
        <v>6</v>
      </c>
      <c r="C564" s="1">
        <v>29</v>
      </c>
    </row>
    <row r="565" spans="1:3" x14ac:dyDescent="0.25">
      <c r="A565" s="1">
        <v>560</v>
      </c>
      <c r="B565" s="1" t="s">
        <v>6</v>
      </c>
      <c r="C565" s="1">
        <v>28</v>
      </c>
    </row>
    <row r="566" spans="1:3" x14ac:dyDescent="0.25">
      <c r="A566" s="1">
        <v>561</v>
      </c>
      <c r="B566" s="1" t="s">
        <v>5</v>
      </c>
      <c r="C566" s="1">
        <v>22</v>
      </c>
    </row>
    <row r="567" spans="1:3" x14ac:dyDescent="0.25">
      <c r="A567" s="1">
        <v>562</v>
      </c>
      <c r="B567" s="1" t="s">
        <v>6</v>
      </c>
      <c r="C567" s="1">
        <v>27</v>
      </c>
    </row>
    <row r="568" spans="1:3" x14ac:dyDescent="0.25">
      <c r="A568" s="1">
        <v>563</v>
      </c>
      <c r="B568" s="1" t="s">
        <v>5</v>
      </c>
      <c r="C568" s="1">
        <v>25</v>
      </c>
    </row>
    <row r="569" spans="1:3" x14ac:dyDescent="0.25">
      <c r="A569" s="1">
        <v>564</v>
      </c>
      <c r="B569" s="1" t="s">
        <v>6</v>
      </c>
      <c r="C569" s="1">
        <v>25</v>
      </c>
    </row>
    <row r="570" spans="1:3" x14ac:dyDescent="0.25">
      <c r="A570" s="1">
        <v>565</v>
      </c>
      <c r="B570" s="1" t="s">
        <v>6</v>
      </c>
      <c r="C570" s="1">
        <v>31</v>
      </c>
    </row>
    <row r="571" spans="1:3" x14ac:dyDescent="0.25">
      <c r="A571" s="1">
        <v>566</v>
      </c>
      <c r="B571" s="1" t="s">
        <v>6</v>
      </c>
      <c r="C571" s="1">
        <v>25</v>
      </c>
    </row>
    <row r="572" spans="1:3" x14ac:dyDescent="0.25">
      <c r="A572" s="1">
        <v>567</v>
      </c>
      <c r="B572" s="1" t="s">
        <v>5</v>
      </c>
      <c r="C572" s="1">
        <v>20</v>
      </c>
    </row>
    <row r="573" spans="1:3" x14ac:dyDescent="0.25">
      <c r="A573" s="1">
        <v>568</v>
      </c>
      <c r="B573" s="1" t="s">
        <v>6</v>
      </c>
      <c r="C573" s="1">
        <v>25</v>
      </c>
    </row>
    <row r="574" spans="1:3" x14ac:dyDescent="0.25">
      <c r="A574" s="1">
        <v>569</v>
      </c>
      <c r="B574" s="1" t="s">
        <v>6</v>
      </c>
      <c r="C574" s="1">
        <v>25</v>
      </c>
    </row>
    <row r="575" spans="1:3" x14ac:dyDescent="0.25">
      <c r="A575" s="1">
        <v>570</v>
      </c>
      <c r="B575" s="1" t="s">
        <v>5</v>
      </c>
      <c r="C575" s="1">
        <v>28</v>
      </c>
    </row>
    <row r="576" spans="1:3" x14ac:dyDescent="0.25">
      <c r="A576" s="1">
        <v>571</v>
      </c>
      <c r="B576" s="1" t="s">
        <v>6</v>
      </c>
      <c r="C576" s="1">
        <v>33</v>
      </c>
    </row>
    <row r="577" spans="1:3" x14ac:dyDescent="0.25">
      <c r="A577" s="1">
        <v>572</v>
      </c>
      <c r="B577" s="1" t="s">
        <v>6</v>
      </c>
      <c r="C577" s="1">
        <v>26</v>
      </c>
    </row>
    <row r="578" spans="1:3" x14ac:dyDescent="0.25">
      <c r="A578" s="1">
        <v>573</v>
      </c>
      <c r="B578" s="1" t="s">
        <v>5</v>
      </c>
      <c r="C578" s="1">
        <v>30</v>
      </c>
    </row>
    <row r="579" spans="1:3" x14ac:dyDescent="0.25">
      <c r="A579" s="1">
        <v>574</v>
      </c>
      <c r="B579" s="1" t="s">
        <v>5</v>
      </c>
      <c r="C579" s="1">
        <v>25</v>
      </c>
    </row>
    <row r="580" spans="1:3" x14ac:dyDescent="0.25">
      <c r="A580" s="1">
        <v>575</v>
      </c>
      <c r="B580" s="1" t="s">
        <v>5</v>
      </c>
      <c r="C580" s="1">
        <v>27</v>
      </c>
    </row>
    <row r="581" spans="1:3" x14ac:dyDescent="0.25">
      <c r="A581" s="1">
        <v>576</v>
      </c>
      <c r="B581" s="1" t="s">
        <v>5</v>
      </c>
      <c r="C581" s="1">
        <v>24</v>
      </c>
    </row>
    <row r="582" spans="1:3" x14ac:dyDescent="0.25">
      <c r="A582" s="1">
        <v>577</v>
      </c>
      <c r="B582" s="1" t="s">
        <v>6</v>
      </c>
      <c r="C582" s="1">
        <v>21</v>
      </c>
    </row>
    <row r="583" spans="1:3" x14ac:dyDescent="0.25">
      <c r="A583" s="1">
        <v>578</v>
      </c>
      <c r="B583" s="1" t="s">
        <v>5</v>
      </c>
      <c r="C583" s="1">
        <v>26</v>
      </c>
    </row>
    <row r="584" spans="1:3" x14ac:dyDescent="0.25">
      <c r="A584" s="1">
        <v>579</v>
      </c>
      <c r="B584" s="1" t="s">
        <v>5</v>
      </c>
      <c r="C584" s="1">
        <v>23</v>
      </c>
    </row>
    <row r="585" spans="1:3" x14ac:dyDescent="0.25">
      <c r="A585" s="1">
        <v>580</v>
      </c>
      <c r="B585" s="1" t="s">
        <v>5</v>
      </c>
      <c r="C585" s="1">
        <v>26</v>
      </c>
    </row>
    <row r="586" spans="1:3" x14ac:dyDescent="0.25">
      <c r="A586" s="1">
        <v>581</v>
      </c>
      <c r="B586" s="1" t="s">
        <v>5</v>
      </c>
      <c r="C586" s="1">
        <v>25</v>
      </c>
    </row>
    <row r="587" spans="1:3" x14ac:dyDescent="0.25">
      <c r="A587" s="1">
        <v>582</v>
      </c>
      <c r="B587" s="1" t="s">
        <v>5</v>
      </c>
      <c r="C587" s="1">
        <v>25</v>
      </c>
    </row>
    <row r="588" spans="1:3" x14ac:dyDescent="0.25">
      <c r="A588" s="1">
        <v>583</v>
      </c>
      <c r="B588" s="1" t="s">
        <v>6</v>
      </c>
      <c r="C588" s="1">
        <v>23</v>
      </c>
    </row>
    <row r="589" spans="1:3" x14ac:dyDescent="0.25">
      <c r="A589" s="1">
        <v>584</v>
      </c>
      <c r="B589" s="1" t="s">
        <v>5</v>
      </c>
      <c r="C589" s="1">
        <v>26</v>
      </c>
    </row>
    <row r="590" spans="1:3" x14ac:dyDescent="0.25">
      <c r="A590" s="1">
        <v>585</v>
      </c>
      <c r="B590" s="1" t="s">
        <v>5</v>
      </c>
      <c r="C590" s="1">
        <v>27</v>
      </c>
    </row>
    <row r="591" spans="1:3" x14ac:dyDescent="0.25">
      <c r="A591" s="1">
        <v>586</v>
      </c>
      <c r="B591" s="1" t="s">
        <v>5</v>
      </c>
      <c r="C591" s="1">
        <v>25</v>
      </c>
    </row>
    <row r="592" spans="1:3" x14ac:dyDescent="0.25">
      <c r="A592" s="1">
        <v>587</v>
      </c>
      <c r="B592" s="1" t="s">
        <v>6</v>
      </c>
      <c r="C592" s="1">
        <v>25</v>
      </c>
    </row>
    <row r="593" spans="1:3" x14ac:dyDescent="0.25">
      <c r="A593" s="1">
        <v>588</v>
      </c>
      <c r="B593" s="1" t="s">
        <v>5</v>
      </c>
      <c r="C593" s="1">
        <v>28</v>
      </c>
    </row>
    <row r="594" spans="1:3" x14ac:dyDescent="0.25">
      <c r="A594" s="1">
        <v>589</v>
      </c>
      <c r="B594" s="1" t="s">
        <v>6</v>
      </c>
      <c r="C594" s="1">
        <v>20</v>
      </c>
    </row>
    <row r="595" spans="1:3" x14ac:dyDescent="0.25">
      <c r="A595" s="1">
        <v>590</v>
      </c>
      <c r="B595" s="1" t="s">
        <v>5</v>
      </c>
      <c r="C595" s="1">
        <v>30</v>
      </c>
    </row>
  </sheetData>
  <mergeCells count="19">
    <mergeCell ref="E92:H92"/>
    <mergeCell ref="I92:J93"/>
    <mergeCell ref="G93:H93"/>
    <mergeCell ref="E18:K18"/>
    <mergeCell ref="E50:T50"/>
    <mergeCell ref="E74:H74"/>
    <mergeCell ref="G75:H75"/>
    <mergeCell ref="I74:J75"/>
    <mergeCell ref="T19:X19"/>
    <mergeCell ref="E115:F115"/>
    <mergeCell ref="E116:F116"/>
    <mergeCell ref="E117:F117"/>
    <mergeCell ref="E118:F118"/>
    <mergeCell ref="E119:F119"/>
    <mergeCell ref="E130:F130"/>
    <mergeCell ref="E131:F131"/>
    <mergeCell ref="E132:F132"/>
    <mergeCell ref="E133:F133"/>
    <mergeCell ref="E134:F134"/>
  </mergeCells>
  <pageMargins left="0.7" right="0.7" top="0.75" bottom="0.75" header="0.3" footer="0.3"/>
  <ignoredErrors>
    <ignoredError sqref="H23:J37 I21 J53:L61 I22 I38:J38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Distribución de Frecuencias 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Amado</dc:creator>
  <cp:lastModifiedBy>Keletzu Andrés</cp:lastModifiedBy>
  <dcterms:created xsi:type="dcterms:W3CDTF">2025-07-12T02:09:48Z</dcterms:created>
  <dcterms:modified xsi:type="dcterms:W3CDTF">2025-09-15T00:48:37Z</dcterms:modified>
</cp:coreProperties>
</file>