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5lu\Downloads\"/>
    </mc:Choice>
  </mc:AlternateContent>
  <xr:revisionPtr revIDLastSave="0" documentId="13_ncr:1_{45FEA05A-AB48-48D0-99E5-CBBC25FB5DFF}" xr6:coauthVersionLast="47" xr6:coauthVersionMax="47" xr10:uidLastSave="{00000000-0000-0000-0000-000000000000}"/>
  <bookViews>
    <workbookView xWindow="-108" yWindow="-108" windowWidth="23256" windowHeight="12576" xr2:uid="{B3C8842C-DDC5-4D96-AA76-850DD6E21FFF}"/>
  </bookViews>
  <sheets>
    <sheet name="DATI" sheetId="2" r:id="rId1"/>
    <sheet name="Rendionto finanziario delle D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B55" i="2"/>
  <c r="D55" i="2"/>
  <c r="D54" i="2"/>
  <c r="D53" i="2"/>
  <c r="C59" i="2"/>
  <c r="B59" i="2"/>
  <c r="C49" i="2"/>
  <c r="B49" i="2"/>
  <c r="D48" i="2"/>
  <c r="D49" i="2" s="1"/>
  <c r="F44" i="2" l="1"/>
  <c r="D62" i="2"/>
  <c r="D10" i="3" s="1"/>
  <c r="D61" i="2"/>
  <c r="D8" i="3" s="1"/>
  <c r="D60" i="2"/>
  <c r="D7" i="3" s="1"/>
  <c r="D59" i="2"/>
  <c r="D6" i="3" s="1"/>
  <c r="D25" i="3"/>
  <c r="D24" i="3"/>
  <c r="D23" i="3"/>
  <c r="E44" i="2"/>
  <c r="D41" i="2"/>
  <c r="D42" i="2"/>
  <c r="D43" i="2"/>
  <c r="D40" i="2"/>
  <c r="D17" i="3"/>
  <c r="D16" i="3"/>
  <c r="D15" i="3"/>
  <c r="D14" i="3"/>
  <c r="E37" i="2"/>
  <c r="F37" i="2"/>
  <c r="D31" i="2"/>
  <c r="D32" i="2"/>
  <c r="D33" i="2"/>
  <c r="D34" i="2"/>
  <c r="D35" i="2"/>
  <c r="D30" i="2"/>
  <c r="C27" i="2" l="1"/>
  <c r="B27" i="2"/>
  <c r="C20" i="2"/>
  <c r="H6" i="3"/>
  <c r="G6" i="3"/>
  <c r="D18" i="3"/>
  <c r="G11" i="3" l="1"/>
  <c r="I5" i="3"/>
  <c r="I4" i="3"/>
  <c r="D26" i="2"/>
  <c r="D21" i="3" s="1"/>
  <c r="D25" i="2"/>
  <c r="D24" i="2"/>
  <c r="B20" i="2"/>
  <c r="D19" i="2"/>
  <c r="D18" i="2"/>
  <c r="D17" i="2"/>
  <c r="D16" i="2"/>
  <c r="D15" i="2"/>
  <c r="B7" i="2"/>
  <c r="D4" i="3" s="1"/>
  <c r="B11" i="2"/>
  <c r="D5" i="3" s="1"/>
  <c r="I6" i="3" l="1"/>
  <c r="D20" i="2"/>
  <c r="D9" i="3" s="1"/>
  <c r="D22" i="3"/>
  <c r="D26" i="3" s="1"/>
  <c r="G12" i="3" s="1"/>
  <c r="D27" i="2"/>
  <c r="D11" i="3" l="1"/>
  <c r="G10" i="3" s="1"/>
  <c r="G13" i="3" s="1"/>
</calcChain>
</file>

<file path=xl/sharedStrings.xml><?xml version="1.0" encoding="utf-8"?>
<sst xmlns="http://schemas.openxmlformats.org/spreadsheetml/2006/main" count="109" uniqueCount="78">
  <si>
    <t>debiti di finanziamento</t>
  </si>
  <si>
    <t>N</t>
  </si>
  <si>
    <t>N-1</t>
  </si>
  <si>
    <t>debiti v/fornitori</t>
  </si>
  <si>
    <t>debiti tributari</t>
  </si>
  <si>
    <t>debiti v/istituti previdenziali</t>
  </si>
  <si>
    <t>debiti v/altri</t>
  </si>
  <si>
    <t>TFR corrisposto ai dipendenti</t>
  </si>
  <si>
    <t>TOTALE</t>
  </si>
  <si>
    <t>obbligazioni</t>
  </si>
  <si>
    <t>debiti v/altri finanziatori</t>
  </si>
  <si>
    <t>debiti v/banche</t>
  </si>
  <si>
    <t>attività operativa</t>
  </si>
  <si>
    <t xml:space="preserve">TFR </t>
  </si>
  <si>
    <t>ammortamento immobilizzazioni immateriali</t>
  </si>
  <si>
    <t>ammortamento immobilizzazioni materiali</t>
  </si>
  <si>
    <t>aumento debiti fin. Breve termine</t>
  </si>
  <si>
    <t>variazione crediti a breve</t>
  </si>
  <si>
    <t>variazione rimanenze</t>
  </si>
  <si>
    <t>variazione ratei e risconti attivi</t>
  </si>
  <si>
    <t>variazione ratei e risconti passivi</t>
  </si>
  <si>
    <t>acquisto immobilizzazioni immateriali</t>
  </si>
  <si>
    <t>acquisto immobilizzazioni materiali</t>
  </si>
  <si>
    <t xml:space="preserve">costruzioni interne </t>
  </si>
  <si>
    <t>FLUSSO FINANZIARIO DELL'ATTIVITÀ OPERATIVA</t>
  </si>
  <si>
    <t>vendite immobilizzazioni materiali</t>
  </si>
  <si>
    <t>FLUSSO FINANZIARIO DELL'ATTIVITÀ DI INVESTIMENTO</t>
  </si>
  <si>
    <t>attività di investimento</t>
  </si>
  <si>
    <t>attività di finanziamento</t>
  </si>
  <si>
    <t>rimborso obbligazioni</t>
  </si>
  <si>
    <t>aumento capitale sociale</t>
  </si>
  <si>
    <t>rimborso debiti altri finanziatori</t>
  </si>
  <si>
    <t>accensione debiti altri finanziatori</t>
  </si>
  <si>
    <t>FLUSSO FINANZIARIO DELL'ATTIVITÀ DI FINANZIAMENTO</t>
  </si>
  <si>
    <t>schema di riepilogo delle disponibilità liquide</t>
  </si>
  <si>
    <t>depositi bancari e postali</t>
  </si>
  <si>
    <t>denaro e valori in cassa</t>
  </si>
  <si>
    <t>DISPONIBILITÀ LIQUIDE</t>
  </si>
  <si>
    <t>variazioni</t>
  </si>
  <si>
    <t>DISPONIBILITÀ LIQUIDE 31/12/N-1</t>
  </si>
  <si>
    <t>DISPONIBILITÀ LIQUIDE 31/12/N</t>
  </si>
  <si>
    <t>flusso attività operativa</t>
  </si>
  <si>
    <t>flusso attività investimento</t>
  </si>
  <si>
    <t>flusso attività finanziamento</t>
  </si>
  <si>
    <t>VARIAZIONI</t>
  </si>
  <si>
    <t>COSTI NON MONETARI</t>
  </si>
  <si>
    <t>REDDITO D'ESERCIZIO</t>
  </si>
  <si>
    <t>RICAVI NON MONETARI</t>
  </si>
  <si>
    <t>+ COSTI NON MONETARI</t>
  </si>
  <si>
    <t>- RICAVI NON MONETARI</t>
  </si>
  <si>
    <t>Plusvalenze</t>
  </si>
  <si>
    <t>Totale costi non monetari</t>
  </si>
  <si>
    <t>Totale ricavi non monetari</t>
  </si>
  <si>
    <t>31/12/N</t>
  </si>
  <si>
    <t>31/12/N-1</t>
  </si>
  <si>
    <t>Variazione grezze</t>
  </si>
  <si>
    <t>Fonti</t>
  </si>
  <si>
    <t>Impieghi</t>
  </si>
  <si>
    <t>ES. 6.10 RENDICONTO FINANZIARIO DELLE DISPONIBILITA' LIQUIDE</t>
  </si>
  <si>
    <t>debiti di funzionamento di breve termine</t>
  </si>
  <si>
    <t>Attività di investimento</t>
  </si>
  <si>
    <t>Attività di finanziamento</t>
  </si>
  <si>
    <t>software</t>
  </si>
  <si>
    <t>brevetti industriali</t>
  </si>
  <si>
    <t>terrenie fabbricati</t>
  </si>
  <si>
    <t>imp e macc</t>
  </si>
  <si>
    <t>attrezz. Industriali e commerciali.</t>
  </si>
  <si>
    <t>altri beni</t>
  </si>
  <si>
    <t>costruzioni interne</t>
  </si>
  <si>
    <t>capitale proprio</t>
  </si>
  <si>
    <t>riserva soprapprezzo</t>
  </si>
  <si>
    <t>deboiti obbligazionari</t>
  </si>
  <si>
    <t>Costruzioni interne: sarebbe un ricavo non monetario, ma l'OIC 10dispone che non va inserito nella sezione dell'attività operativa ma in quella relativa agli ivestimenti.</t>
  </si>
  <si>
    <t>Disponibilità finanziarie</t>
  </si>
  <si>
    <t>Crediti v/ clienti</t>
  </si>
  <si>
    <t>Rimanenze</t>
  </si>
  <si>
    <t>Materie prime, suss, consum.</t>
  </si>
  <si>
    <t>Prodotti finiti e merci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</si>
</sst>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43" fontId="0" fillId="0" borderId="13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2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43" fontId="1" fillId="0" borderId="0" xfId="1" applyFont="1" applyBorder="1"/>
    <xf numFmtId="43" fontId="1" fillId="0" borderId="0" xfId="1" applyFont="1"/>
    <xf numFmtId="0" fontId="0" fillId="0" borderId="0" xfId="0" applyAlignment="1">
      <alignment horizontal="left"/>
    </xf>
    <xf numFmtId="164" fontId="2" fillId="0" borderId="1" xfId="1" applyNumberFormat="1" applyFont="1" applyFill="1" applyBorder="1" applyAlignment="1">
      <alignment horizontal="center"/>
    </xf>
    <xf numFmtId="164" fontId="0" fillId="3" borderId="13" xfId="1" applyNumberFormat="1" applyFont="1" applyFill="1" applyBorder="1" applyAlignment="1">
      <alignment horizontal="center"/>
    </xf>
    <xf numFmtId="164" fontId="0" fillId="3" borderId="14" xfId="1" applyNumberFormat="1" applyFont="1" applyFill="1" applyBorder="1" applyAlignment="1">
      <alignment horizontal="center"/>
    </xf>
    <xf numFmtId="164" fontId="0" fillId="3" borderId="15" xfId="1" applyNumberFormat="1" applyFont="1" applyFill="1" applyBorder="1" applyAlignment="1">
      <alignment horizontal="center"/>
    </xf>
    <xf numFmtId="43" fontId="1" fillId="0" borderId="0" xfId="1" quotePrefix="1" applyFont="1" applyFill="1" applyAlignment="1">
      <alignment horizontal="left"/>
    </xf>
    <xf numFmtId="0" fontId="2" fillId="0" borderId="0" xfId="0" applyFont="1"/>
    <xf numFmtId="0" fontId="0" fillId="0" borderId="6" xfId="0" applyBorder="1" applyAlignment="1">
      <alignment horizontal="center"/>
    </xf>
    <xf numFmtId="164" fontId="3" fillId="0" borderId="15" xfId="1" applyNumberFormat="1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43" fontId="2" fillId="0" borderId="0" xfId="2" applyFont="1" applyFill="1" applyBorder="1" applyAlignment="1">
      <alignment horizontal="left"/>
    </xf>
    <xf numFmtId="43" fontId="0" fillId="0" borderId="0" xfId="1" applyFont="1"/>
    <xf numFmtId="43" fontId="0" fillId="0" borderId="0" xfId="1" applyFont="1" applyAlignment="1">
      <alignment horizontal="left"/>
    </xf>
    <xf numFmtId="43" fontId="5" fillId="2" borderId="10" xfId="1" applyFont="1" applyFill="1" applyBorder="1" applyAlignment="1"/>
    <xf numFmtId="43" fontId="5" fillId="2" borderId="11" xfId="1" applyFont="1" applyFill="1" applyBorder="1" applyAlignment="1"/>
    <xf numFmtId="43" fontId="5" fillId="2" borderId="12" xfId="1" applyFont="1" applyFill="1" applyBorder="1" applyAlignment="1"/>
    <xf numFmtId="43" fontId="0" fillId="0" borderId="4" xfId="1" applyFont="1" applyBorder="1"/>
    <xf numFmtId="43" fontId="0" fillId="0" borderId="6" xfId="1" applyFont="1" applyBorder="1"/>
    <xf numFmtId="43" fontId="0" fillId="0" borderId="8" xfId="1" applyFont="1" applyBorder="1" applyAlignment="1">
      <alignment horizontal="left"/>
    </xf>
    <xf numFmtId="43" fontId="0" fillId="0" borderId="5" xfId="1" applyFont="1" applyBorder="1" applyAlignment="1">
      <alignment horizontal="left"/>
    </xf>
    <xf numFmtId="43" fontId="0" fillId="0" borderId="7" xfId="1" applyFont="1" applyBorder="1" applyAlignment="1">
      <alignment horizontal="left"/>
    </xf>
    <xf numFmtId="43" fontId="3" fillId="0" borderId="7" xfId="1" applyFont="1" applyBorder="1" applyAlignment="1">
      <alignment horizontal="left"/>
    </xf>
    <xf numFmtId="43" fontId="2" fillId="5" borderId="10" xfId="1" applyFont="1" applyFill="1" applyBorder="1" applyAlignment="1">
      <alignment horizontal="center"/>
    </xf>
    <xf numFmtId="43" fontId="2" fillId="5" borderId="11" xfId="1" applyFont="1" applyFill="1" applyBorder="1" applyAlignment="1">
      <alignment horizontal="center"/>
    </xf>
    <xf numFmtId="43" fontId="2" fillId="5" borderId="12" xfId="1" applyFont="1" applyFill="1" applyBorder="1" applyAlignment="1">
      <alignment horizontal="center"/>
    </xf>
    <xf numFmtId="43" fontId="3" fillId="0" borderId="10" xfId="1" applyFont="1" applyBorder="1"/>
    <xf numFmtId="43" fontId="3" fillId="0" borderId="11" xfId="1" applyFont="1" applyBorder="1"/>
    <xf numFmtId="43" fontId="3" fillId="0" borderId="12" xfId="1" applyFont="1" applyBorder="1"/>
    <xf numFmtId="43" fontId="0" fillId="0" borderId="5" xfId="1" applyFont="1" applyBorder="1"/>
    <xf numFmtId="43" fontId="0" fillId="0" borderId="0" xfId="1" applyFont="1" applyBorder="1"/>
    <xf numFmtId="43" fontId="0" fillId="0" borderId="3" xfId="1" applyFont="1" applyBorder="1"/>
    <xf numFmtId="43" fontId="0" fillId="0" borderId="2" xfId="1" applyFont="1" applyBorder="1"/>
    <xf numFmtId="164" fontId="0" fillId="0" borderId="6" xfId="1" quotePrefix="1" applyNumberFormat="1" applyFont="1" applyBorder="1" applyAlignment="1">
      <alignment horizontal="center"/>
    </xf>
    <xf numFmtId="43" fontId="0" fillId="0" borderId="0" xfId="1" applyFont="1" applyFill="1" applyBorder="1"/>
    <xf numFmtId="43" fontId="4" fillId="0" borderId="0" xfId="1" applyFont="1" applyAlignment="1">
      <alignment horizontal="center"/>
    </xf>
    <xf numFmtId="43" fontId="2" fillId="0" borderId="1" xfId="1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43" fontId="3" fillId="0" borderId="12" xfId="1" applyFont="1" applyBorder="1" applyAlignment="1">
      <alignment horizontal="center"/>
    </xf>
    <xf numFmtId="43" fontId="3" fillId="0" borderId="13" xfId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1" fillId="0" borderId="5" xfId="1" applyNumberFormat="1" applyFont="1" applyBorder="1"/>
    <xf numFmtId="164" fontId="1" fillId="0" borderId="14" xfId="1" applyNumberFormat="1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1" fillId="0" borderId="5" xfId="1" applyNumberFormat="1" applyFont="1" applyBorder="1" applyAlignment="1">
      <alignment horizontal="center"/>
    </xf>
    <xf numFmtId="164" fontId="1" fillId="0" borderId="14" xfId="1" applyNumberFormat="1" applyFont="1" applyBorder="1" applyAlignment="1">
      <alignment horizontal="center"/>
    </xf>
    <xf numFmtId="164" fontId="1" fillId="0" borderId="7" xfId="1" applyNumberFormat="1" applyFont="1" applyBorder="1"/>
    <xf numFmtId="164" fontId="1" fillId="0" borderId="15" xfId="1" applyNumberFormat="1" applyFont="1" applyBorder="1"/>
    <xf numFmtId="164" fontId="0" fillId="0" borderId="15" xfId="1" applyNumberFormat="1" applyFont="1" applyBorder="1"/>
    <xf numFmtId="164" fontId="0" fillId="0" borderId="3" xfId="1" applyNumberFormat="1" applyFont="1" applyBorder="1"/>
    <xf numFmtId="164" fontId="0" fillId="0" borderId="0" xfId="1" applyNumberFormat="1" applyFont="1"/>
    <xf numFmtId="164" fontId="1" fillId="0" borderId="0" xfId="1" applyNumberFormat="1" applyFont="1"/>
    <xf numFmtId="164" fontId="0" fillId="0" borderId="9" xfId="1" applyNumberFormat="1" applyFont="1" applyBorder="1"/>
    <xf numFmtId="164" fontId="3" fillId="0" borderId="11" xfId="1" applyNumberFormat="1" applyFont="1" applyBorder="1"/>
    <xf numFmtId="164" fontId="3" fillId="0" borderId="12" xfId="1" applyNumberFormat="1" applyFont="1" applyBorder="1"/>
    <xf numFmtId="164" fontId="0" fillId="0" borderId="13" xfId="1" applyNumberFormat="1" applyFont="1" applyBorder="1"/>
    <xf numFmtId="164" fontId="1" fillId="0" borderId="4" xfId="1" applyNumberFormat="1" applyFont="1" applyBorder="1"/>
    <xf numFmtId="164" fontId="0" fillId="0" borderId="14" xfId="1" applyNumberFormat="1" applyFont="1" applyBorder="1"/>
    <xf numFmtId="164" fontId="1" fillId="0" borderId="6" xfId="1" applyNumberFormat="1" applyFont="1" applyBorder="1"/>
    <xf numFmtId="164" fontId="0" fillId="0" borderId="5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left"/>
    </xf>
    <xf numFmtId="164" fontId="0" fillId="0" borderId="7" xfId="1" applyNumberFormat="1" applyFont="1" applyBorder="1" applyAlignment="1">
      <alignment horizontal="center"/>
    </xf>
    <xf numFmtId="164" fontId="3" fillId="0" borderId="7" xfId="1" applyNumberFormat="1" applyFont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164" fontId="0" fillId="0" borderId="0" xfId="1" applyNumberFormat="1" applyFont="1" applyAlignment="1">
      <alignment horizontal="left"/>
    </xf>
    <xf numFmtId="164" fontId="2" fillId="0" borderId="1" xfId="1" applyNumberFormat="1" applyFont="1" applyBorder="1" applyAlignment="1">
      <alignment horizontal="center"/>
    </xf>
    <xf numFmtId="43" fontId="3" fillId="0" borderId="0" xfId="1" applyFont="1" applyBorder="1" applyAlignment="1">
      <alignment horizontal="left"/>
    </xf>
    <xf numFmtId="164" fontId="3" fillId="0" borderId="0" xfId="1" applyNumberFormat="1" applyFont="1" applyBorder="1" applyAlignment="1">
      <alignment horizontal="center"/>
    </xf>
    <xf numFmtId="164" fontId="0" fillId="6" borderId="0" xfId="1" applyNumberFormat="1" applyFont="1" applyFill="1" applyBorder="1" applyAlignment="1">
      <alignment horizontal="center" wrapText="1"/>
    </xf>
    <xf numFmtId="0" fontId="0" fillId="6" borderId="7" xfId="0" applyFill="1" applyBorder="1" applyAlignment="1">
      <alignment vertical="center"/>
    </xf>
    <xf numFmtId="43" fontId="0" fillId="6" borderId="15" xfId="1" applyFont="1" applyFill="1" applyBorder="1"/>
    <xf numFmtId="164" fontId="0" fillId="6" borderId="9" xfId="1" applyNumberFormat="1" applyFont="1" applyFill="1" applyBorder="1" applyAlignment="1">
      <alignment horizontal="center" wrapText="1"/>
    </xf>
    <xf numFmtId="164" fontId="1" fillId="6" borderId="9" xfId="1" applyNumberFormat="1" applyFont="1" applyFill="1" applyBorder="1" applyAlignment="1">
      <alignment horizontal="center" vertical="center"/>
    </xf>
    <xf numFmtId="164" fontId="0" fillId="0" borderId="11" xfId="1" applyNumberFormat="1" applyFont="1" applyBorder="1"/>
    <xf numFmtId="164" fontId="0" fillId="0" borderId="1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1" fillId="0" borderId="13" xfId="1" applyNumberFormat="1" applyFont="1" applyBorder="1"/>
    <xf numFmtId="164" fontId="5" fillId="7" borderId="10" xfId="1" applyNumberFormat="1" applyFont="1" applyFill="1" applyBorder="1" applyAlignment="1">
      <alignment horizontal="left"/>
    </xf>
    <xf numFmtId="164" fontId="5" fillId="7" borderId="11" xfId="1" applyNumberFormat="1" applyFont="1" applyFill="1" applyBorder="1" applyAlignment="1">
      <alignment horizontal="left"/>
    </xf>
    <xf numFmtId="164" fontId="5" fillId="7" borderId="12" xfId="1" applyNumberFormat="1" applyFont="1" applyFill="1" applyBorder="1" applyAlignment="1">
      <alignment horizontal="left"/>
    </xf>
    <xf numFmtId="43" fontId="2" fillId="7" borderId="10" xfId="1" applyFont="1" applyFill="1" applyBorder="1" applyAlignment="1">
      <alignment horizontal="center"/>
    </xf>
    <xf numFmtId="43" fontId="2" fillId="7" borderId="11" xfId="1" applyFont="1" applyFill="1" applyBorder="1" applyAlignment="1">
      <alignment horizontal="center"/>
    </xf>
    <xf numFmtId="43" fontId="2" fillId="7" borderId="12" xfId="1" applyFont="1" applyFill="1" applyBorder="1" applyAlignment="1">
      <alignment horizontal="center"/>
    </xf>
  </cellXfs>
  <cellStyles count="3">
    <cellStyle name="Migliaia" xfId="1" builtinId="3"/>
    <cellStyle name="Migliaia 2" xfId="2" xr:uid="{99A2836D-8D76-40EA-BD7E-E93076F7479C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071D-8929-4AF1-9585-CD2CF86C32EE}">
  <dimension ref="A1:K62"/>
  <sheetViews>
    <sheetView tabSelected="1" workbookViewId="0">
      <selection activeCell="I6" sqref="I6"/>
    </sheetView>
  </sheetViews>
  <sheetFormatPr defaultColWidth="9.109375" defaultRowHeight="14.4" x14ac:dyDescent="0.3"/>
  <cols>
    <col min="1" max="1" width="38" style="42" bestFit="1" customWidth="1"/>
    <col min="2" max="2" width="11.88671875" style="42" bestFit="1" customWidth="1"/>
    <col min="3" max="3" width="15" style="24" bestFit="1" customWidth="1"/>
    <col min="4" max="4" width="17" style="24" bestFit="1" customWidth="1"/>
    <col min="5" max="5" width="13.77734375" style="42" bestFit="1" customWidth="1"/>
    <col min="6" max="6" width="12.109375" style="42" bestFit="1" customWidth="1"/>
    <col min="7" max="8" width="11.109375" style="42" bestFit="1" customWidth="1"/>
    <col min="9" max="9" width="12.109375" style="42" bestFit="1" customWidth="1"/>
    <col min="10" max="16384" width="9.109375" style="42"/>
  </cols>
  <sheetData>
    <row r="1" spans="1:6" ht="18" x14ac:dyDescent="0.35">
      <c r="B1" s="65" t="s">
        <v>58</v>
      </c>
      <c r="C1" s="65"/>
      <c r="D1" s="65"/>
      <c r="E1" s="65"/>
      <c r="F1" s="65"/>
    </row>
    <row r="3" spans="1:6" x14ac:dyDescent="0.3">
      <c r="A3" s="66" t="s">
        <v>45</v>
      </c>
      <c r="B3" s="66"/>
    </row>
    <row r="4" spans="1:6" x14ac:dyDescent="0.3">
      <c r="A4" s="100" t="s">
        <v>13</v>
      </c>
      <c r="B4" s="101">
        <v>14080</v>
      </c>
    </row>
    <row r="5" spans="1:6" x14ac:dyDescent="0.3">
      <c r="A5" s="100" t="s">
        <v>14</v>
      </c>
      <c r="B5" s="101">
        <v>255000</v>
      </c>
    </row>
    <row r="6" spans="1:6" x14ac:dyDescent="0.3">
      <c r="A6" s="100" t="s">
        <v>15</v>
      </c>
      <c r="B6" s="101">
        <v>726000</v>
      </c>
      <c r="C6" s="23"/>
      <c r="D6" s="23"/>
    </row>
    <row r="7" spans="1:6" x14ac:dyDescent="0.3">
      <c r="A7" s="102" t="s">
        <v>51</v>
      </c>
      <c r="B7" s="102">
        <f>SUM(B4:B6)</f>
        <v>995080</v>
      </c>
      <c r="C7" s="23"/>
      <c r="D7" s="23"/>
    </row>
    <row r="8" spans="1:6" x14ac:dyDescent="0.3">
      <c r="A8" s="103"/>
      <c r="B8" s="86"/>
      <c r="C8" s="23"/>
      <c r="D8" s="23"/>
    </row>
    <row r="9" spans="1:6" x14ac:dyDescent="0.3">
      <c r="A9" s="104" t="s">
        <v>47</v>
      </c>
      <c r="B9" s="104"/>
      <c r="C9" s="23"/>
      <c r="D9" s="23"/>
    </row>
    <row r="10" spans="1:6" x14ac:dyDescent="0.3">
      <c r="A10" s="100" t="s">
        <v>50</v>
      </c>
      <c r="B10" s="101">
        <v>60000</v>
      </c>
      <c r="C10" s="23"/>
      <c r="D10" s="23"/>
    </row>
    <row r="11" spans="1:6" x14ac:dyDescent="0.3">
      <c r="A11" s="102" t="s">
        <v>52</v>
      </c>
      <c r="B11" s="102">
        <f>+B10</f>
        <v>60000</v>
      </c>
    </row>
    <row r="12" spans="1:6" x14ac:dyDescent="0.3">
      <c r="A12" s="24"/>
      <c r="B12" s="24"/>
    </row>
    <row r="13" spans="1:6" ht="15.6" x14ac:dyDescent="0.3">
      <c r="A13" s="44" t="s">
        <v>59</v>
      </c>
      <c r="B13" s="45"/>
      <c r="C13" s="45"/>
      <c r="D13" s="46"/>
    </row>
    <row r="14" spans="1:6" x14ac:dyDescent="0.3">
      <c r="A14" s="22"/>
      <c r="B14" s="7" t="s">
        <v>1</v>
      </c>
      <c r="C14" s="8" t="s">
        <v>2</v>
      </c>
      <c r="D14" s="5" t="s">
        <v>44</v>
      </c>
    </row>
    <row r="15" spans="1:6" x14ac:dyDescent="0.3">
      <c r="A15" s="50" t="s">
        <v>3</v>
      </c>
      <c r="B15" s="15">
        <v>1475000</v>
      </c>
      <c r="C15" s="16">
        <v>1357500</v>
      </c>
      <c r="D15" s="20">
        <f>+B15-C15</f>
        <v>117500</v>
      </c>
      <c r="E15" s="86"/>
    </row>
    <row r="16" spans="1:6" x14ac:dyDescent="0.3">
      <c r="A16" s="50" t="s">
        <v>4</v>
      </c>
      <c r="B16" s="15">
        <v>217500</v>
      </c>
      <c r="C16" s="16">
        <v>76500</v>
      </c>
      <c r="D16" s="15">
        <f>+B16-C16</f>
        <v>141000</v>
      </c>
      <c r="E16" s="86"/>
    </row>
    <row r="17" spans="1:9" x14ac:dyDescent="0.3">
      <c r="A17" s="50" t="s">
        <v>5</v>
      </c>
      <c r="B17" s="15">
        <v>153240</v>
      </c>
      <c r="C17" s="16">
        <v>111000</v>
      </c>
      <c r="D17" s="15">
        <f>+B17-C17</f>
        <v>42240</v>
      </c>
      <c r="E17" s="86"/>
    </row>
    <row r="18" spans="1:9" x14ac:dyDescent="0.3">
      <c r="A18" s="50" t="s">
        <v>6</v>
      </c>
      <c r="B18" s="15">
        <v>381680</v>
      </c>
      <c r="C18" s="16">
        <v>288500</v>
      </c>
      <c r="D18" s="15">
        <f>+B18-C18</f>
        <v>93180</v>
      </c>
      <c r="E18" s="86"/>
    </row>
    <row r="19" spans="1:9" x14ac:dyDescent="0.3">
      <c r="A19" s="51" t="s">
        <v>7</v>
      </c>
      <c r="B19" s="17"/>
      <c r="C19" s="18">
        <v>277500</v>
      </c>
      <c r="D19" s="15">
        <f>+B19-C19</f>
        <v>-277500</v>
      </c>
      <c r="E19" s="86"/>
      <c r="F19" s="86"/>
      <c r="G19" s="86"/>
      <c r="H19" s="86"/>
      <c r="I19" s="86"/>
    </row>
    <row r="20" spans="1:9" x14ac:dyDescent="0.3">
      <c r="A20" s="52" t="s">
        <v>8</v>
      </c>
      <c r="B20" s="33">
        <f>SUM(B15:B19)</f>
        <v>2227420</v>
      </c>
      <c r="C20" s="33">
        <f t="shared" ref="C20:D20" si="0">SUM(C15:C19)</f>
        <v>2111000</v>
      </c>
      <c r="D20" s="75">
        <f t="shared" si="0"/>
        <v>116420</v>
      </c>
      <c r="E20" s="86"/>
      <c r="F20" s="86"/>
      <c r="G20" s="86"/>
      <c r="H20" s="86"/>
      <c r="I20" s="86"/>
    </row>
    <row r="21" spans="1:9" x14ac:dyDescent="0.3">
      <c r="A21" s="105"/>
      <c r="B21" s="106"/>
      <c r="C21" s="106"/>
      <c r="D21" s="106"/>
      <c r="E21" s="86"/>
      <c r="F21" s="86"/>
      <c r="G21" s="86"/>
      <c r="H21" s="86"/>
      <c r="I21" s="86"/>
    </row>
    <row r="22" spans="1:9" ht="15.6" x14ac:dyDescent="0.3">
      <c r="A22" s="44" t="s">
        <v>0</v>
      </c>
      <c r="B22" s="45"/>
      <c r="C22" s="45"/>
      <c r="D22" s="46"/>
      <c r="E22" s="86"/>
      <c r="F22" s="86"/>
      <c r="G22" s="86"/>
      <c r="H22" s="86"/>
      <c r="I22" s="86"/>
    </row>
    <row r="23" spans="1:9" x14ac:dyDescent="0.3">
      <c r="A23" s="7"/>
      <c r="B23" s="22" t="s">
        <v>1</v>
      </c>
      <c r="C23" s="7" t="s">
        <v>2</v>
      </c>
      <c r="D23" s="8" t="s">
        <v>44</v>
      </c>
      <c r="E23" s="86"/>
      <c r="F23" s="86"/>
      <c r="G23" s="86"/>
      <c r="H23" s="86"/>
      <c r="I23" s="86"/>
    </row>
    <row r="24" spans="1:9" x14ac:dyDescent="0.3">
      <c r="A24" s="95" t="s">
        <v>9</v>
      </c>
      <c r="B24" s="96">
        <v>1200000</v>
      </c>
      <c r="C24" s="15">
        <v>1500000</v>
      </c>
      <c r="D24" s="20">
        <f t="shared" ref="D24:D25" si="1">+B24-C24</f>
        <v>-300000</v>
      </c>
      <c r="E24" s="86"/>
      <c r="F24" s="86"/>
      <c r="G24" s="86"/>
      <c r="H24" s="86"/>
      <c r="I24" s="86"/>
    </row>
    <row r="25" spans="1:9" x14ac:dyDescent="0.3">
      <c r="A25" s="95" t="s">
        <v>10</v>
      </c>
      <c r="B25" s="96">
        <v>705000</v>
      </c>
      <c r="C25" s="15">
        <v>480000</v>
      </c>
      <c r="D25" s="15">
        <f t="shared" si="1"/>
        <v>225000</v>
      </c>
      <c r="E25" s="86"/>
      <c r="F25" s="86"/>
      <c r="G25" s="86"/>
    </row>
    <row r="26" spans="1:9" x14ac:dyDescent="0.3">
      <c r="A26" s="97" t="s">
        <v>11</v>
      </c>
      <c r="B26" s="98">
        <v>1132500</v>
      </c>
      <c r="C26" s="17">
        <v>230500</v>
      </c>
      <c r="D26" s="15">
        <f>+B26-C26</f>
        <v>902000</v>
      </c>
      <c r="E26" s="86"/>
      <c r="F26" s="86"/>
      <c r="G26" s="86"/>
    </row>
    <row r="27" spans="1:9" x14ac:dyDescent="0.3">
      <c r="A27" s="99" t="s">
        <v>8</v>
      </c>
      <c r="B27" s="33">
        <f>SUM(B24:B26)</f>
        <v>3037500</v>
      </c>
      <c r="C27" s="33">
        <f t="shared" ref="C27:D27" si="2">SUM(C24:C26)</f>
        <v>2210500</v>
      </c>
      <c r="D27" s="75">
        <f t="shared" si="2"/>
        <v>827000</v>
      </c>
      <c r="E27" s="86"/>
      <c r="F27" s="86"/>
      <c r="G27" s="86"/>
    </row>
    <row r="29" spans="1:9" x14ac:dyDescent="0.3">
      <c r="A29" s="53" t="s">
        <v>60</v>
      </c>
      <c r="B29" s="54" t="s">
        <v>53</v>
      </c>
      <c r="C29" s="54" t="s">
        <v>54</v>
      </c>
      <c r="D29" s="54" t="s">
        <v>55</v>
      </c>
      <c r="E29" s="53" t="s">
        <v>56</v>
      </c>
      <c r="F29" s="55" t="s">
        <v>57</v>
      </c>
    </row>
    <row r="30" spans="1:9" x14ac:dyDescent="0.3">
      <c r="A30" s="42" t="s">
        <v>62</v>
      </c>
      <c r="B30" s="91">
        <v>84000</v>
      </c>
      <c r="C30" s="92">
        <v>105000</v>
      </c>
      <c r="D30" s="92">
        <f>B30-C30</f>
        <v>-21000</v>
      </c>
      <c r="E30" s="78"/>
      <c r="F30" s="78"/>
    </row>
    <row r="31" spans="1:9" x14ac:dyDescent="0.3">
      <c r="A31" s="42" t="s">
        <v>63</v>
      </c>
      <c r="B31" s="93">
        <v>423000</v>
      </c>
      <c r="C31" s="94">
        <v>45000</v>
      </c>
      <c r="D31" s="94">
        <f t="shared" ref="D31:D35" si="3">B31-C31</f>
        <v>378000</v>
      </c>
      <c r="E31" s="79">
        <v>612000</v>
      </c>
      <c r="F31" s="79"/>
    </row>
    <row r="32" spans="1:9" ht="14.4" customHeight="1" x14ac:dyDescent="0.3">
      <c r="A32" s="42" t="s">
        <v>64</v>
      </c>
      <c r="B32" s="93">
        <v>2385000</v>
      </c>
      <c r="C32" s="94">
        <v>1965000</v>
      </c>
      <c r="D32" s="94">
        <f t="shared" si="3"/>
        <v>420000</v>
      </c>
      <c r="E32" s="79"/>
      <c r="F32" s="79"/>
    </row>
    <row r="33" spans="1:11" x14ac:dyDescent="0.3">
      <c r="A33" s="42" t="s">
        <v>65</v>
      </c>
      <c r="B33" s="93">
        <v>1830000</v>
      </c>
      <c r="C33" s="94">
        <v>1200000</v>
      </c>
      <c r="D33" s="94">
        <f t="shared" si="3"/>
        <v>630000</v>
      </c>
      <c r="E33" s="79">
        <v>1440000</v>
      </c>
      <c r="F33" s="79">
        <v>585000</v>
      </c>
    </row>
    <row r="34" spans="1:11" ht="14.4" customHeight="1" x14ac:dyDescent="0.3">
      <c r="A34" s="42" t="s">
        <v>66</v>
      </c>
      <c r="B34" s="93">
        <v>255000</v>
      </c>
      <c r="C34" s="94">
        <v>180000</v>
      </c>
      <c r="D34" s="94">
        <f t="shared" si="3"/>
        <v>75000</v>
      </c>
      <c r="E34" s="79">
        <v>150000</v>
      </c>
      <c r="F34" s="79"/>
      <c r="H34" s="107" t="s">
        <v>72</v>
      </c>
      <c r="I34" s="107"/>
      <c r="J34" s="107"/>
      <c r="K34" s="107"/>
    </row>
    <row r="35" spans="1:11" x14ac:dyDescent="0.3">
      <c r="A35" s="42" t="s">
        <v>67</v>
      </c>
      <c r="B35" s="93">
        <v>211500</v>
      </c>
      <c r="C35" s="94">
        <v>22500</v>
      </c>
      <c r="D35" s="77">
        <f t="shared" si="3"/>
        <v>189000</v>
      </c>
      <c r="E35" s="93">
        <v>225000</v>
      </c>
      <c r="F35" s="93"/>
      <c r="H35" s="107"/>
      <c r="I35" s="107"/>
      <c r="J35" s="107"/>
      <c r="K35" s="107"/>
    </row>
    <row r="36" spans="1:11" x14ac:dyDescent="0.3">
      <c r="A36" s="108" t="s">
        <v>68</v>
      </c>
      <c r="B36" s="109"/>
      <c r="C36" s="109"/>
      <c r="D36" s="109"/>
      <c r="E36" s="110"/>
      <c r="F36" s="111">
        <v>-750000</v>
      </c>
      <c r="H36" s="107"/>
      <c r="I36" s="107"/>
      <c r="J36" s="107"/>
      <c r="K36" s="107"/>
    </row>
    <row r="37" spans="1:11" x14ac:dyDescent="0.3">
      <c r="A37" s="56" t="s">
        <v>8</v>
      </c>
      <c r="B37" s="57"/>
      <c r="C37" s="57"/>
      <c r="D37" s="57"/>
      <c r="E37" s="56">
        <f>E31+E33+E34+E35</f>
        <v>2427000</v>
      </c>
      <c r="F37" s="58">
        <f>F33</f>
        <v>585000</v>
      </c>
      <c r="H37" s="107"/>
      <c r="I37" s="107"/>
      <c r="J37" s="107"/>
      <c r="K37" s="107"/>
    </row>
    <row r="38" spans="1:11" x14ac:dyDescent="0.3">
      <c r="A38" s="59"/>
      <c r="B38" s="60"/>
      <c r="C38" s="60"/>
      <c r="D38" s="61"/>
      <c r="E38" s="61"/>
      <c r="F38" s="61"/>
    </row>
    <row r="39" spans="1:11" x14ac:dyDescent="0.3">
      <c r="A39" s="53" t="s">
        <v>61</v>
      </c>
      <c r="B39" s="54" t="s">
        <v>53</v>
      </c>
      <c r="C39" s="54" t="s">
        <v>54</v>
      </c>
      <c r="D39" s="54" t="s">
        <v>55</v>
      </c>
      <c r="E39" s="53" t="s">
        <v>56</v>
      </c>
      <c r="F39" s="55" t="s">
        <v>57</v>
      </c>
    </row>
    <row r="40" spans="1:11" x14ac:dyDescent="0.3">
      <c r="A40" s="62" t="s">
        <v>69</v>
      </c>
      <c r="B40" s="85">
        <v>3600000</v>
      </c>
      <c r="C40" s="85">
        <v>2400000</v>
      </c>
      <c r="D40" s="85">
        <f>B40-C40</f>
        <v>1200000</v>
      </c>
      <c r="E40" s="85">
        <v>1200000</v>
      </c>
      <c r="F40" s="78"/>
    </row>
    <row r="41" spans="1:11" x14ac:dyDescent="0.3">
      <c r="A41" s="42" t="s">
        <v>70</v>
      </c>
      <c r="B41" s="86">
        <v>330000</v>
      </c>
      <c r="C41" s="87"/>
      <c r="D41" s="87">
        <f t="shared" ref="D41:D43" si="4">B41-C41</f>
        <v>330000</v>
      </c>
      <c r="E41" s="86">
        <v>330000</v>
      </c>
      <c r="F41" s="79"/>
    </row>
    <row r="42" spans="1:11" x14ac:dyDescent="0.3">
      <c r="A42" s="42" t="s">
        <v>71</v>
      </c>
      <c r="B42" s="86">
        <v>1200000</v>
      </c>
      <c r="C42" s="87">
        <v>1500000</v>
      </c>
      <c r="D42" s="87">
        <f t="shared" si="4"/>
        <v>-300000</v>
      </c>
      <c r="E42" s="86"/>
      <c r="F42" s="79">
        <v>300000</v>
      </c>
    </row>
    <row r="43" spans="1:11" x14ac:dyDescent="0.3">
      <c r="A43" s="42" t="s">
        <v>10</v>
      </c>
      <c r="B43" s="86">
        <v>705000</v>
      </c>
      <c r="C43" s="87">
        <v>480000</v>
      </c>
      <c r="D43" s="87">
        <f t="shared" si="4"/>
        <v>225000</v>
      </c>
      <c r="E43" s="86">
        <v>300000</v>
      </c>
      <c r="F43" s="88">
        <v>75000</v>
      </c>
    </row>
    <row r="44" spans="1:11" x14ac:dyDescent="0.3">
      <c r="A44" s="56" t="s">
        <v>8</v>
      </c>
      <c r="B44" s="89"/>
      <c r="C44" s="89"/>
      <c r="D44" s="89"/>
      <c r="E44" s="89">
        <f>E40+E41+E43</f>
        <v>1830000</v>
      </c>
      <c r="F44" s="90">
        <f>F42+F43</f>
        <v>375000</v>
      </c>
    </row>
    <row r="46" spans="1:11" ht="15.6" x14ac:dyDescent="0.3">
      <c r="A46" s="117" t="s">
        <v>73</v>
      </c>
      <c r="B46" s="118"/>
      <c r="C46" s="118"/>
      <c r="D46" s="119"/>
    </row>
    <row r="47" spans="1:11" x14ac:dyDescent="0.3">
      <c r="A47" s="7"/>
      <c r="B47" s="22" t="s">
        <v>1</v>
      </c>
      <c r="C47" s="7" t="s">
        <v>2</v>
      </c>
      <c r="D47" s="8" t="s">
        <v>44</v>
      </c>
    </row>
    <row r="48" spans="1:11" x14ac:dyDescent="0.3">
      <c r="A48" s="42" t="s">
        <v>74</v>
      </c>
      <c r="B48" s="115">
        <v>3538000</v>
      </c>
      <c r="C48" s="112">
        <v>2757500</v>
      </c>
      <c r="D48" s="113">
        <f>+B48-C48</f>
        <v>780500</v>
      </c>
    </row>
    <row r="49" spans="1:6" x14ac:dyDescent="0.3">
      <c r="A49" s="99" t="s">
        <v>8</v>
      </c>
      <c r="B49" s="33">
        <f>+B48</f>
        <v>3538000</v>
      </c>
      <c r="C49" s="33">
        <f t="shared" ref="C49:D49" si="5">+C48</f>
        <v>2757500</v>
      </c>
      <c r="D49" s="33">
        <f t="shared" si="5"/>
        <v>780500</v>
      </c>
    </row>
    <row r="51" spans="1:6" ht="15.6" x14ac:dyDescent="0.3">
      <c r="A51" s="117" t="s">
        <v>75</v>
      </c>
      <c r="B51" s="118"/>
      <c r="C51" s="118"/>
      <c r="D51" s="119"/>
    </row>
    <row r="52" spans="1:6" x14ac:dyDescent="0.3">
      <c r="A52" s="7"/>
      <c r="B52" s="22" t="s">
        <v>1</v>
      </c>
      <c r="C52" s="7" t="s">
        <v>2</v>
      </c>
      <c r="D52" s="8" t="s">
        <v>44</v>
      </c>
    </row>
    <row r="53" spans="1:6" x14ac:dyDescent="0.3">
      <c r="A53" s="47" t="s">
        <v>76</v>
      </c>
      <c r="B53" s="91">
        <v>696000</v>
      </c>
      <c r="C53" s="91">
        <v>636000</v>
      </c>
      <c r="D53" s="91">
        <f>+B53-C53</f>
        <v>60000</v>
      </c>
    </row>
    <row r="54" spans="1:6" x14ac:dyDescent="0.3">
      <c r="A54" s="48" t="s">
        <v>77</v>
      </c>
      <c r="B54" s="93">
        <v>1314000</v>
      </c>
      <c r="C54" s="93">
        <v>954000</v>
      </c>
      <c r="D54" s="93">
        <f t="shared" ref="D54:D55" si="6">+B54-C54</f>
        <v>360000</v>
      </c>
    </row>
    <row r="55" spans="1:6" x14ac:dyDescent="0.3">
      <c r="A55" s="99" t="s">
        <v>8</v>
      </c>
      <c r="B55" s="33">
        <f>+B53+B54</f>
        <v>2010000</v>
      </c>
      <c r="C55" s="33">
        <f>+C53+C54</f>
        <v>1590000</v>
      </c>
      <c r="D55" s="114">
        <f t="shared" ref="D55" si="7">+D54</f>
        <v>360000</v>
      </c>
    </row>
    <row r="56" spans="1:6" x14ac:dyDescent="0.3">
      <c r="C56" s="42"/>
      <c r="D56" s="42"/>
    </row>
    <row r="57" spans="1:6" x14ac:dyDescent="0.3">
      <c r="A57" s="120" t="s">
        <v>12</v>
      </c>
      <c r="B57" s="121"/>
      <c r="C57" s="121"/>
      <c r="D57" s="122"/>
    </row>
    <row r="58" spans="1:6" x14ac:dyDescent="0.3">
      <c r="A58" s="22"/>
      <c r="B58" s="34" t="s">
        <v>1</v>
      </c>
      <c r="C58" s="72" t="s">
        <v>2</v>
      </c>
      <c r="D58" s="73" t="s">
        <v>44</v>
      </c>
      <c r="E58" s="64"/>
      <c r="F58" s="60"/>
    </row>
    <row r="59" spans="1:6" x14ac:dyDescent="0.3">
      <c r="A59" s="43" t="s">
        <v>17</v>
      </c>
      <c r="B59" s="76">
        <f>+B48</f>
        <v>3538000</v>
      </c>
      <c r="C59" s="116">
        <f>+C48</f>
        <v>2757500</v>
      </c>
      <c r="D59" s="78">
        <f>B59-C59</f>
        <v>780500</v>
      </c>
    </row>
    <row r="60" spans="1:6" x14ac:dyDescent="0.3">
      <c r="A60" s="43" t="s">
        <v>18</v>
      </c>
      <c r="B60" s="76">
        <v>2010000</v>
      </c>
      <c r="C60" s="77">
        <v>1590000</v>
      </c>
      <c r="D60" s="79">
        <f>B60-C60</f>
        <v>420000</v>
      </c>
    </row>
    <row r="61" spans="1:6" x14ac:dyDescent="0.3">
      <c r="A61" s="43" t="s">
        <v>19</v>
      </c>
      <c r="B61" s="80">
        <v>28500</v>
      </c>
      <c r="C61" s="81">
        <v>15000</v>
      </c>
      <c r="D61" s="79">
        <f t="shared" ref="D61:D62" si="8">B61-C61</f>
        <v>13500</v>
      </c>
    </row>
    <row r="62" spans="1:6" x14ac:dyDescent="0.3">
      <c r="A62" s="49" t="s">
        <v>20</v>
      </c>
      <c r="B62" s="82">
        <v>97500</v>
      </c>
      <c r="C62" s="83">
        <v>90000</v>
      </c>
      <c r="D62" s="84">
        <f t="shared" si="8"/>
        <v>7500</v>
      </c>
    </row>
  </sheetData>
  <mergeCells count="7">
    <mergeCell ref="A57:D57"/>
    <mergeCell ref="B1:F1"/>
    <mergeCell ref="A3:B3"/>
    <mergeCell ref="A9:B9"/>
    <mergeCell ref="H34:K37"/>
    <mergeCell ref="A46:D46"/>
    <mergeCell ref="A51:D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27DB-FFAA-47B8-8116-4CC8DE9A3399}">
  <dimension ref="B2:I30"/>
  <sheetViews>
    <sheetView workbookViewId="0">
      <selection activeCell="G18" sqref="G18"/>
    </sheetView>
  </sheetViews>
  <sheetFormatPr defaultRowHeight="14.4" x14ac:dyDescent="0.3"/>
  <cols>
    <col min="3" max="3" width="48.6640625" bestFit="1" customWidth="1"/>
    <col min="4" max="4" width="16.33203125" bestFit="1" customWidth="1"/>
    <col min="6" max="6" width="30.5546875" bestFit="1" customWidth="1"/>
    <col min="7" max="7" width="10.44140625" bestFit="1" customWidth="1"/>
    <col min="9" max="9" width="10.109375" bestFit="1" customWidth="1"/>
  </cols>
  <sheetData>
    <row r="2" spans="2:9" x14ac:dyDescent="0.3">
      <c r="C2" s="67" t="s">
        <v>12</v>
      </c>
      <c r="D2" s="68"/>
      <c r="F2" s="69" t="s">
        <v>34</v>
      </c>
      <c r="G2" s="70"/>
      <c r="H2" s="70"/>
      <c r="I2" s="71"/>
    </row>
    <row r="3" spans="2:9" x14ac:dyDescent="0.3">
      <c r="B3" s="1"/>
      <c r="C3" s="4" t="s">
        <v>46</v>
      </c>
      <c r="D3" s="27">
        <v>360000</v>
      </c>
      <c r="F3" s="6"/>
      <c r="G3" s="7" t="s">
        <v>1</v>
      </c>
      <c r="H3" s="8" t="s">
        <v>2</v>
      </c>
      <c r="I3" s="8" t="s">
        <v>38</v>
      </c>
    </row>
    <row r="4" spans="2:9" x14ac:dyDescent="0.3">
      <c r="B4" s="32"/>
      <c r="C4" s="30" t="s">
        <v>48</v>
      </c>
      <c r="D4" s="28">
        <f>+DATI!B7</f>
        <v>995080</v>
      </c>
      <c r="F4" s="3" t="s">
        <v>35</v>
      </c>
      <c r="G4" s="20">
        <v>30000</v>
      </c>
      <c r="H4" s="21">
        <v>65000</v>
      </c>
      <c r="I4" s="16">
        <f>G4-H4</f>
        <v>-35000</v>
      </c>
    </row>
    <row r="5" spans="2:9" x14ac:dyDescent="0.3">
      <c r="B5" s="32"/>
      <c r="C5" s="30" t="s">
        <v>49</v>
      </c>
      <c r="D5" s="28">
        <f>-DATI!B11</f>
        <v>-60000</v>
      </c>
      <c r="F5" s="9" t="s">
        <v>36</v>
      </c>
      <c r="G5" s="17">
        <v>9000</v>
      </c>
      <c r="H5" s="18">
        <v>4000</v>
      </c>
      <c r="I5" s="18">
        <f t="shared" ref="I5" si="0">G5-H5</f>
        <v>5000</v>
      </c>
    </row>
    <row r="6" spans="2:9" x14ac:dyDescent="0.3">
      <c r="B6" s="32"/>
      <c r="C6" s="25" t="s">
        <v>17</v>
      </c>
      <c r="D6" s="28">
        <f>-DATI!D59</f>
        <v>-780500</v>
      </c>
      <c r="F6" s="35" t="s">
        <v>37</v>
      </c>
      <c r="G6" s="33">
        <f>+G4+G5</f>
        <v>39000</v>
      </c>
      <c r="H6" s="33">
        <f t="shared" ref="H6:I6" si="1">+H4+H5</f>
        <v>69000</v>
      </c>
      <c r="I6" s="33">
        <f t="shared" si="1"/>
        <v>-30000</v>
      </c>
    </row>
    <row r="7" spans="2:9" x14ac:dyDescent="0.3">
      <c r="B7" s="32"/>
      <c r="C7" s="25" t="s">
        <v>18</v>
      </c>
      <c r="D7" s="28">
        <f>-DATI!D60</f>
        <v>-420000</v>
      </c>
      <c r="F7" s="1"/>
      <c r="G7" s="2"/>
      <c r="H7" s="2"/>
      <c r="I7" s="2"/>
    </row>
    <row r="8" spans="2:9" x14ac:dyDescent="0.3">
      <c r="B8" s="32"/>
      <c r="C8" s="25" t="s">
        <v>19</v>
      </c>
      <c r="D8" s="28">
        <f>-DATI!D61</f>
        <v>-13500</v>
      </c>
      <c r="F8" s="1"/>
      <c r="G8" s="2"/>
      <c r="H8" s="2"/>
      <c r="I8" s="2"/>
    </row>
    <row r="9" spans="2:9" x14ac:dyDescent="0.3">
      <c r="B9" s="32"/>
      <c r="C9" s="25" t="s">
        <v>16</v>
      </c>
      <c r="D9" s="28">
        <f>+DATI!D20</f>
        <v>116420</v>
      </c>
      <c r="F9" s="13" t="s">
        <v>39</v>
      </c>
      <c r="G9" s="74">
        <v>69000</v>
      </c>
      <c r="H9" s="2"/>
      <c r="I9" s="2"/>
    </row>
    <row r="10" spans="2:9" x14ac:dyDescent="0.3">
      <c r="B10" s="32"/>
      <c r="C10" s="38" t="s">
        <v>20</v>
      </c>
      <c r="D10" s="29">
        <f>DATI!D62</f>
        <v>7500</v>
      </c>
      <c r="F10" s="10" t="s">
        <v>41</v>
      </c>
      <c r="G10" s="19">
        <f>+D11</f>
        <v>205000</v>
      </c>
      <c r="H10" s="2"/>
      <c r="I10" s="2"/>
    </row>
    <row r="11" spans="2:9" x14ac:dyDescent="0.3">
      <c r="B11" s="32"/>
      <c r="C11" s="14" t="s">
        <v>24</v>
      </c>
      <c r="D11" s="26">
        <f>SUM(D3:D10)</f>
        <v>205000</v>
      </c>
      <c r="F11" s="10" t="s">
        <v>42</v>
      </c>
      <c r="G11" s="19">
        <f>+D18</f>
        <v>-2592000</v>
      </c>
      <c r="H11" s="2"/>
      <c r="I11" s="2"/>
    </row>
    <row r="12" spans="2:9" x14ac:dyDescent="0.3">
      <c r="C12" s="31"/>
      <c r="F12" s="10" t="s">
        <v>43</v>
      </c>
      <c r="G12" s="16">
        <f>+D26</f>
        <v>2357000</v>
      </c>
      <c r="H12" s="2"/>
      <c r="I12" s="2"/>
    </row>
    <row r="13" spans="2:9" x14ac:dyDescent="0.3">
      <c r="C13" s="67" t="s">
        <v>27</v>
      </c>
      <c r="D13" s="68"/>
      <c r="F13" s="36" t="s">
        <v>40</v>
      </c>
      <c r="G13" s="37">
        <f>SUM(G9:G12)</f>
        <v>39000</v>
      </c>
      <c r="H13" s="2"/>
      <c r="I13" s="2"/>
    </row>
    <row r="14" spans="2:9" x14ac:dyDescent="0.3">
      <c r="C14" s="11" t="s">
        <v>21</v>
      </c>
      <c r="D14" s="63">
        <f>-DATI!E31</f>
        <v>-612000</v>
      </c>
    </row>
    <row r="15" spans="2:9" x14ac:dyDescent="0.3">
      <c r="C15" s="12" t="s">
        <v>22</v>
      </c>
      <c r="D15" s="16">
        <f>-DATI!E33-DATI!E34-DATI!E35</f>
        <v>-1815000</v>
      </c>
    </row>
    <row r="16" spans="2:9" x14ac:dyDescent="0.3">
      <c r="C16" s="12" t="s">
        <v>25</v>
      </c>
      <c r="D16" s="16">
        <f>DATI!F33</f>
        <v>585000</v>
      </c>
    </row>
    <row r="17" spans="3:9" x14ac:dyDescent="0.3">
      <c r="C17" s="12" t="s">
        <v>23</v>
      </c>
      <c r="D17" s="19">
        <f>DATI!F36</f>
        <v>-750000</v>
      </c>
    </row>
    <row r="18" spans="3:9" x14ac:dyDescent="0.3">
      <c r="C18" s="36" t="s">
        <v>26</v>
      </c>
      <c r="D18" s="75">
        <f>SUM(D14:D17)</f>
        <v>-2592000</v>
      </c>
    </row>
    <row r="19" spans="3:9" x14ac:dyDescent="0.3">
      <c r="H19" s="40"/>
      <c r="I19" s="39"/>
    </row>
    <row r="20" spans="3:9" x14ac:dyDescent="0.3">
      <c r="C20" s="67" t="s">
        <v>28</v>
      </c>
      <c r="D20" s="68"/>
      <c r="H20" s="40"/>
      <c r="I20" s="41"/>
    </row>
    <row r="21" spans="3:9" x14ac:dyDescent="0.3">
      <c r="C21" s="12" t="s">
        <v>11</v>
      </c>
      <c r="D21" s="15">
        <f>+DATI!D26</f>
        <v>902000</v>
      </c>
      <c r="H21" s="40"/>
      <c r="I21" s="25"/>
    </row>
    <row r="22" spans="3:9" x14ac:dyDescent="0.3">
      <c r="C22" s="12" t="s">
        <v>29</v>
      </c>
      <c r="D22" s="16">
        <f>+DATI!D24</f>
        <v>-300000</v>
      </c>
      <c r="H22" s="40"/>
      <c r="I22" s="25"/>
    </row>
    <row r="23" spans="3:9" x14ac:dyDescent="0.3">
      <c r="C23" s="12" t="s">
        <v>30</v>
      </c>
      <c r="D23" s="19">
        <f>DATI!E40+DATI!E41</f>
        <v>1530000</v>
      </c>
      <c r="H23" s="40"/>
      <c r="I23" s="25"/>
    </row>
    <row r="24" spans="3:9" x14ac:dyDescent="0.3">
      <c r="C24" s="12" t="s">
        <v>31</v>
      </c>
      <c r="D24" s="16">
        <f>-DATI!F43</f>
        <v>-75000</v>
      </c>
      <c r="H24" s="40"/>
      <c r="I24" s="41"/>
    </row>
    <row r="25" spans="3:9" x14ac:dyDescent="0.3">
      <c r="C25" s="12" t="s">
        <v>32</v>
      </c>
      <c r="D25" s="19">
        <f>DATI!E43</f>
        <v>300000</v>
      </c>
      <c r="H25" s="1"/>
      <c r="I25" s="25"/>
    </row>
    <row r="26" spans="3:9" x14ac:dyDescent="0.3">
      <c r="C26" s="36" t="s">
        <v>33</v>
      </c>
      <c r="D26" s="75">
        <f>SUM(D21:D25)</f>
        <v>2357000</v>
      </c>
      <c r="H26" s="40"/>
      <c r="I26" s="39"/>
    </row>
    <row r="27" spans="3:9" x14ac:dyDescent="0.3">
      <c r="H27" s="40"/>
      <c r="I27" s="39"/>
    </row>
    <row r="28" spans="3:9" x14ac:dyDescent="0.3">
      <c r="H28" s="40"/>
      <c r="I28" s="39"/>
    </row>
    <row r="29" spans="3:9" x14ac:dyDescent="0.3">
      <c r="H29" s="40"/>
      <c r="I29" s="39"/>
    </row>
    <row r="30" spans="3:9" x14ac:dyDescent="0.3">
      <c r="H30" s="40"/>
      <c r="I30" s="39"/>
    </row>
  </sheetData>
  <mergeCells count="4">
    <mergeCell ref="C2:D2"/>
    <mergeCell ref="F2:I2"/>
    <mergeCell ref="C13:D13"/>
    <mergeCell ref="C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Rendionto finanziario delle 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</dc:creator>
  <cp:lastModifiedBy>Luigi Caruso</cp:lastModifiedBy>
  <dcterms:created xsi:type="dcterms:W3CDTF">2022-10-08T12:12:48Z</dcterms:created>
  <dcterms:modified xsi:type="dcterms:W3CDTF">2022-10-11T15:12:12Z</dcterms:modified>
</cp:coreProperties>
</file>