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165lu\Downloads\"/>
    </mc:Choice>
  </mc:AlternateContent>
  <xr:revisionPtr revIDLastSave="0" documentId="13_ncr:1_{3D4A5255-75EE-4FCD-87A7-A298824421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o patrimoniale riclassifica" sheetId="1" r:id="rId1"/>
    <sheet name="Calcolo PCN" sheetId="2" r:id="rId2"/>
    <sheet name="Calcolo flusso finanziario atti" sheetId="3" r:id="rId3"/>
    <sheet name="Tabella di investimento e finan" sheetId="4" r:id="rId4"/>
    <sheet name="Rendiconto finanziario delle v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5" l="1"/>
  <c r="I20" i="3"/>
  <c r="F45" i="1"/>
  <c r="L22" i="1"/>
  <c r="L21" i="5" l="1"/>
  <c r="L20" i="5"/>
  <c r="L19" i="5"/>
  <c r="L18" i="5"/>
  <c r="L17" i="5"/>
  <c r="L16" i="5"/>
  <c r="L15" i="5"/>
  <c r="F15" i="5"/>
  <c r="L14" i="5"/>
  <c r="F14" i="5"/>
  <c r="F12" i="5" s="1"/>
  <c r="F9" i="5"/>
  <c r="H26" i="4"/>
  <c r="G26" i="4"/>
  <c r="F10" i="5" s="1"/>
  <c r="E26" i="4"/>
  <c r="D26" i="4"/>
  <c r="F26" i="4" s="1"/>
  <c r="F24" i="4"/>
  <c r="F23" i="4"/>
  <c r="F22" i="4"/>
  <c r="F21" i="4"/>
  <c r="H15" i="4"/>
  <c r="G15" i="4"/>
  <c r="E15" i="4"/>
  <c r="D15" i="4"/>
  <c r="F15" i="4" s="1"/>
  <c r="F13" i="4"/>
  <c r="F12" i="4"/>
  <c r="F11" i="4"/>
  <c r="F10" i="4"/>
  <c r="F9" i="4"/>
  <c r="F8" i="4"/>
  <c r="I18" i="3"/>
  <c r="Q12" i="3" s="1"/>
  <c r="Q9" i="3" s="1"/>
  <c r="Q18" i="3" s="1"/>
  <c r="Q14" i="3"/>
  <c r="E7" i="3"/>
  <c r="G55" i="1"/>
  <c r="F55" i="1"/>
  <c r="M54" i="1"/>
  <c r="L54" i="1"/>
  <c r="G49" i="1"/>
  <c r="G12" i="2" s="1"/>
  <c r="F49" i="1"/>
  <c r="F12" i="2" s="1"/>
  <c r="M48" i="1"/>
  <c r="L48" i="1"/>
  <c r="M47" i="1"/>
  <c r="G16" i="2" s="1"/>
  <c r="L47" i="1"/>
  <c r="F16" i="2" s="1"/>
  <c r="G47" i="1"/>
  <c r="G10" i="2" s="1"/>
  <c r="F47" i="1"/>
  <c r="F10" i="2" s="1"/>
  <c r="H10" i="2" s="1"/>
  <c r="M46" i="1"/>
  <c r="M45" i="1" s="1"/>
  <c r="M50" i="1" s="1"/>
  <c r="M57" i="1" s="1"/>
  <c r="L46" i="1"/>
  <c r="L45" i="1" s="1"/>
  <c r="L50" i="1" s="1"/>
  <c r="M34" i="1"/>
  <c r="L34" i="1"/>
  <c r="G30" i="1"/>
  <c r="G54" i="1" s="1"/>
  <c r="F30" i="1"/>
  <c r="F54" i="1" s="1"/>
  <c r="G26" i="1"/>
  <c r="G24" i="1" s="1"/>
  <c r="G39" i="1" s="1"/>
  <c r="F26" i="1"/>
  <c r="F24" i="1" s="1"/>
  <c r="M22" i="1"/>
  <c r="M20" i="1"/>
  <c r="L20" i="1"/>
  <c r="G19" i="1"/>
  <c r="G48" i="1" s="1"/>
  <c r="G11" i="2" s="1"/>
  <c r="F19" i="1"/>
  <c r="F48" i="1" s="1"/>
  <c r="M17" i="1"/>
  <c r="L17" i="1"/>
  <c r="G14" i="1"/>
  <c r="F14" i="1"/>
  <c r="M10" i="1"/>
  <c r="M53" i="1" s="1"/>
  <c r="M52" i="1" s="1"/>
  <c r="L10" i="1"/>
  <c r="L8" i="1" s="1"/>
  <c r="G10" i="1"/>
  <c r="G8" i="1" s="1"/>
  <c r="F10" i="1"/>
  <c r="F46" i="1" s="1"/>
  <c r="L39" i="1" l="1"/>
  <c r="H12" i="2"/>
  <c r="L10" i="5"/>
  <c r="F11" i="2"/>
  <c r="H11" i="2" s="1"/>
  <c r="L23" i="5"/>
  <c r="L13" i="5" s="1"/>
  <c r="H16" i="2"/>
  <c r="F39" i="1"/>
  <c r="F9" i="2"/>
  <c r="F53" i="1"/>
  <c r="F52" i="1" s="1"/>
  <c r="G53" i="1"/>
  <c r="G52" i="1" s="1"/>
  <c r="G15" i="2"/>
  <c r="G14" i="2" s="1"/>
  <c r="M8" i="1"/>
  <c r="M39" i="1" s="1"/>
  <c r="G46" i="1"/>
  <c r="L11" i="5"/>
  <c r="F15" i="2"/>
  <c r="F8" i="1"/>
  <c r="L53" i="1"/>
  <c r="L52" i="1" s="1"/>
  <c r="L57" i="1" s="1"/>
  <c r="I7" i="3"/>
  <c r="F8" i="5" s="1"/>
  <c r="F7" i="5" s="1"/>
  <c r="F17" i="5" s="1"/>
  <c r="L9" i="5"/>
  <c r="H15" i="2" l="1"/>
  <c r="F14" i="2"/>
  <c r="H14" i="2" s="1"/>
  <c r="F57" i="1"/>
  <c r="F8" i="2"/>
  <c r="G9" i="2"/>
  <c r="G8" i="2" s="1"/>
  <c r="G18" i="2" s="1"/>
  <c r="G45" i="1"/>
  <c r="G57" i="1" s="1"/>
  <c r="L8" i="5"/>
  <c r="L7" i="5" s="1"/>
  <c r="H8" i="2" l="1"/>
  <c r="F18" i="2"/>
  <c r="H18" i="2" s="1"/>
  <c r="H9" i="2"/>
</calcChain>
</file>

<file path=xl/sharedStrings.xml><?xml version="1.0" encoding="utf-8"?>
<sst xmlns="http://schemas.openxmlformats.org/spreadsheetml/2006/main" count="186" uniqueCount="141">
  <si>
    <r>
      <rPr>
        <b/>
        <sz val="14"/>
        <color theme="1"/>
        <rFont val="Arial"/>
      </rPr>
      <t xml:space="preserve">1) </t>
    </r>
    <r>
      <rPr>
        <b/>
        <sz val="14"/>
        <color theme="5"/>
        <rFont val="Arial"/>
      </rPr>
      <t xml:space="preserve">Riclassificare lo stato patrimoniale </t>
    </r>
    <r>
      <rPr>
        <b/>
        <sz val="14"/>
        <color theme="1"/>
        <rFont val="Arial"/>
      </rPr>
      <t xml:space="preserve">secondo i criteri finanziari </t>
    </r>
    <r>
      <rPr>
        <b/>
        <sz val="14"/>
        <color theme="5"/>
        <rFont val="Arial"/>
      </rPr>
      <t>(mostrando ratei e risconti)</t>
    </r>
  </si>
  <si>
    <t>CALCOLI:</t>
  </si>
  <si>
    <t xml:space="preserve">IMPIEGHI </t>
  </si>
  <si>
    <t>ANNO N</t>
  </si>
  <si>
    <t>ANNO N-1</t>
  </si>
  <si>
    <t xml:space="preserve">FONTI DI FINANZIAMENTO </t>
  </si>
  <si>
    <t>ATTIVO CORRENTE</t>
  </si>
  <si>
    <t>PATRIMONIO NETTO</t>
  </si>
  <si>
    <t>disponibilità liquide</t>
  </si>
  <si>
    <t>capitale proprio</t>
  </si>
  <si>
    <t xml:space="preserve">    - depositi bancari e postali</t>
  </si>
  <si>
    <t xml:space="preserve">    - capitale</t>
  </si>
  <si>
    <t xml:space="preserve">    - denaro in cassa</t>
  </si>
  <si>
    <t xml:space="preserve">    - riserva soprapprezzo</t>
  </si>
  <si>
    <t xml:space="preserve">          /</t>
  </si>
  <si>
    <t xml:space="preserve">    - riserva legale</t>
  </si>
  <si>
    <t>disponibilità finanziarie</t>
  </si>
  <si>
    <t xml:space="preserve">    - altre riserve</t>
  </si>
  <si>
    <t xml:space="preserve">    - crediti verso clienti</t>
  </si>
  <si>
    <t>ratei e risconti attivi</t>
  </si>
  <si>
    <t>reddito d'esercizio</t>
  </si>
  <si>
    <t xml:space="preserve">    - utile (perdita) d'esercizio</t>
  </si>
  <si>
    <t>rimanenze</t>
  </si>
  <si>
    <t xml:space="preserve">    - materie prime, sussidiarie e di consumo</t>
  </si>
  <si>
    <t>DEBITI A BREVE SCADENZA</t>
  </si>
  <si>
    <t xml:space="preserve">    - prodotti finiti e merci</t>
  </si>
  <si>
    <t xml:space="preserve">debiti </t>
  </si>
  <si>
    <t xml:space="preserve">    - debiti verso banche</t>
  </si>
  <si>
    <t>ATTIVO IMMOBILIZZATO</t>
  </si>
  <si>
    <t xml:space="preserve">    - debiti verso fornitori</t>
  </si>
  <si>
    <t xml:space="preserve">    - debiti tributari</t>
  </si>
  <si>
    <t>immobilizzazioni immateriali</t>
  </si>
  <si>
    <t xml:space="preserve">    - obbligazionari</t>
  </si>
  <si>
    <t xml:space="preserve">    - diritti di brevetto </t>
  </si>
  <si>
    <t xml:space="preserve">    - verso altri finanziatori</t>
  </si>
  <si>
    <t xml:space="preserve">    - debiti verso istituti previdenziali</t>
  </si>
  <si>
    <t xml:space="preserve">    - altri debiti</t>
  </si>
  <si>
    <t>immobilizzazioni materiali</t>
  </si>
  <si>
    <t xml:space="preserve">    - debiti per TFR</t>
  </si>
  <si>
    <t xml:space="preserve">    - terreni e fabbricati</t>
  </si>
  <si>
    <t xml:space="preserve">    - impianti e macchinari</t>
  </si>
  <si>
    <t>ratei e risconti passivi</t>
  </si>
  <si>
    <t xml:space="preserve">    - attrezzature industriali</t>
  </si>
  <si>
    <t xml:space="preserve">    - altri beni</t>
  </si>
  <si>
    <t>DEBITI A MEDIA/LUNGA SCADENZA</t>
  </si>
  <si>
    <t>immobilizzazioni finanziarie</t>
  </si>
  <si>
    <t xml:space="preserve">           /</t>
  </si>
  <si>
    <t>TOTALE IMPIEGHI</t>
  </si>
  <si>
    <t>TOTALE FONTI DI FINANZIAMENTO</t>
  </si>
  <si>
    <t>STATO PATRIMONIALE RICLASSIFICATO SECONDO CRITERI FINANZIARI</t>
  </si>
  <si>
    <t xml:space="preserve">DEBITI A BREVE SCADENZA </t>
  </si>
  <si>
    <t xml:space="preserve">debiti a breve scadenza </t>
  </si>
  <si>
    <t xml:space="preserve">CAPITALE DI DEBITO </t>
  </si>
  <si>
    <t xml:space="preserve">TOTALE IMPIEGHI </t>
  </si>
  <si>
    <r>
      <rPr>
        <b/>
        <sz val="14"/>
        <color theme="1"/>
        <rFont val="Arial"/>
      </rPr>
      <t>2) Calcolare e fare lo schema del</t>
    </r>
    <r>
      <rPr>
        <b/>
        <sz val="14"/>
        <color theme="5"/>
        <rFont val="Arial"/>
      </rPr>
      <t xml:space="preserve"> PCN</t>
    </r>
  </si>
  <si>
    <t>CALCOLO PCN (ATTIVO CORRENTE - PASSIVO CORRENTE)</t>
  </si>
  <si>
    <t>PCN</t>
  </si>
  <si>
    <t>N</t>
  </si>
  <si>
    <t>N-1</t>
  </si>
  <si>
    <t>Variazione</t>
  </si>
  <si>
    <t>PASSIVO CORRENTE</t>
  </si>
  <si>
    <t>debiti a breve scadenza</t>
  </si>
  <si>
    <t>TOTALE PCN</t>
  </si>
  <si>
    <r>
      <rPr>
        <b/>
        <sz val="14"/>
        <color theme="1"/>
        <rFont val="Arial"/>
      </rPr>
      <t xml:space="preserve">3) Calcolare il </t>
    </r>
    <r>
      <rPr>
        <b/>
        <sz val="14"/>
        <color theme="5"/>
        <rFont val="Arial"/>
      </rPr>
      <t xml:space="preserve">flusso di risorse finanziarie di PCN relative all'attività operativa </t>
    </r>
    <r>
      <rPr>
        <b/>
        <sz val="14"/>
        <color theme="1"/>
        <rFont val="Arial"/>
      </rPr>
      <t>(ricavi monetari- costi monetari, oppure con il metodo indiretto)</t>
    </r>
  </si>
  <si>
    <t>RICAVI MONETARI</t>
  </si>
  <si>
    <t>COSTI MONETARI</t>
  </si>
  <si>
    <t>REDDITO D'ESERCIZIO</t>
  </si>
  <si>
    <t>+</t>
  </si>
  <si>
    <t>ricavi delle vendite e delle prestazioni</t>
  </si>
  <si>
    <t>costi per materie prime, sussidiarie, di consumo e merci</t>
  </si>
  <si>
    <t>COSTI NON MONETARI</t>
  </si>
  <si>
    <t>variazioni delle rimanenze di prodotti in corso di lavorazione, semilavorati e finiti</t>
  </si>
  <si>
    <t>costi per servizi</t>
  </si>
  <si>
    <t>ammortamento delle immobilizzazioni immateriali</t>
  </si>
  <si>
    <t>altri ricavi e proventi</t>
  </si>
  <si>
    <t>costi per godimento di beni di terzi</t>
  </si>
  <si>
    <t>ammortamento delle immobilizzazioni materiali</t>
  </si>
  <si>
    <t>proventi finanziari</t>
  </si>
  <si>
    <t>salari e stipendi</t>
  </si>
  <si>
    <t>TFR</t>
  </si>
  <si>
    <t>oneri sociali</t>
  </si>
  <si>
    <t>-</t>
  </si>
  <si>
    <t>svalutazione crediti</t>
  </si>
  <si>
    <t>RICAVI NON MONETARI</t>
  </si>
  <si>
    <t>variazioni delle rimanenze di materie prime, sussidiarie, di consumo e merci</t>
  </si>
  <si>
    <t>incremento di immobilizzazioni per lavori interni</t>
  </si>
  <si>
    <t>interessi ed altri oneri</t>
  </si>
  <si>
    <t>plusvalenza (altri ricavi e proventi)</t>
  </si>
  <si>
    <t>imposte dell'esercizio</t>
  </si>
  <si>
    <t xml:space="preserve">FLUSSO DI RISORSE FINANZIARIE DI PCN generate dall'attività operativa </t>
  </si>
  <si>
    <t xml:space="preserve"> </t>
  </si>
  <si>
    <r>
      <rPr>
        <b/>
        <sz val="14"/>
        <color theme="1"/>
        <rFont val="Arial"/>
      </rPr>
      <t>4) Nella</t>
    </r>
    <r>
      <rPr>
        <b/>
        <sz val="14"/>
        <color rgb="FFFF0000"/>
        <rFont val="Arial"/>
      </rPr>
      <t xml:space="preserve"> NOTA INTEGRATIVA</t>
    </r>
    <r>
      <rPr>
        <b/>
        <sz val="14"/>
        <color theme="1"/>
        <rFont val="Arial"/>
      </rPr>
      <t xml:space="preserve"> individuare le informazioni relative all'attività di investimento e finanziamento, successivamente indicare la suddivisione in fonti e impieghi</t>
    </r>
  </si>
  <si>
    <r>
      <rPr>
        <sz val="14"/>
        <color theme="1"/>
        <rFont val="Calibri"/>
      </rPr>
      <t xml:space="preserve">Schema </t>
    </r>
    <r>
      <rPr>
        <i/>
        <sz val="14"/>
        <color theme="1"/>
        <rFont val="Calibri"/>
      </rPr>
      <t>INVESTIMENTI</t>
    </r>
  </si>
  <si>
    <t>INVESTIMENTI</t>
  </si>
  <si>
    <t>31/12/N</t>
  </si>
  <si>
    <t>31/12/N-1</t>
  </si>
  <si>
    <t>Variazioni grezze</t>
  </si>
  <si>
    <t xml:space="preserve">Fonti </t>
  </si>
  <si>
    <t>Impieghi</t>
  </si>
  <si>
    <t>software</t>
  </si>
  <si>
    <t>brevetti industriali</t>
  </si>
  <si>
    <t>terreni e fabbricati</t>
  </si>
  <si>
    <t>impianti e macchinari</t>
  </si>
  <si>
    <t>attrezzature industriali</t>
  </si>
  <si>
    <t>altri beni</t>
  </si>
  <si>
    <t>TOTALI</t>
  </si>
  <si>
    <r>
      <rPr>
        <sz val="14"/>
        <color theme="1"/>
        <rFont val="Calibri"/>
      </rPr>
      <t xml:space="preserve">Schema </t>
    </r>
    <r>
      <rPr>
        <i/>
        <sz val="14"/>
        <color theme="1"/>
        <rFont val="Calibri"/>
      </rPr>
      <t>FINANZIAMENTI</t>
    </r>
  </si>
  <si>
    <t>FINANZIAMENTI</t>
  </si>
  <si>
    <t>riserva soprapprezzo</t>
  </si>
  <si>
    <t xml:space="preserve">            /</t>
  </si>
  <si>
    <t>debiti obbligazionari</t>
  </si>
  <si>
    <t>debiti v/altri finanziatori</t>
  </si>
  <si>
    <r>
      <rPr>
        <b/>
        <sz val="14"/>
        <color theme="1"/>
        <rFont val="Arial"/>
      </rPr>
      <t xml:space="preserve">5 e 6) </t>
    </r>
    <r>
      <rPr>
        <b/>
        <sz val="14"/>
        <color theme="5"/>
        <rFont val="Arial"/>
      </rPr>
      <t>Compilare lo schema di rendiconto finanziario PCN</t>
    </r>
    <r>
      <rPr>
        <b/>
        <sz val="14"/>
        <color theme="1"/>
        <rFont val="Arial"/>
      </rPr>
      <t xml:space="preserve"> ed </t>
    </r>
    <r>
      <rPr>
        <b/>
        <sz val="14"/>
        <color theme="5"/>
        <rFont val="Arial"/>
      </rPr>
      <t>analizzarlo individuando</t>
    </r>
    <r>
      <rPr>
        <b/>
        <sz val="14"/>
        <color theme="1"/>
        <rFont val="Arial"/>
      </rPr>
      <t xml:space="preserve"> le principali </t>
    </r>
    <r>
      <rPr>
        <b/>
        <sz val="14"/>
        <color theme="5"/>
        <rFont val="Arial"/>
      </rPr>
      <t>fonti</t>
    </r>
    <r>
      <rPr>
        <b/>
        <sz val="14"/>
        <color theme="1"/>
        <rFont val="Arial"/>
      </rPr>
      <t xml:space="preserve"> e i principali </t>
    </r>
    <r>
      <rPr>
        <b/>
        <sz val="14"/>
        <color theme="5"/>
        <rFont val="Arial"/>
      </rPr>
      <t>impieghi</t>
    </r>
  </si>
  <si>
    <t>PARTE I - DIMOSTRAZIONE FONTI E IMPIEGHI</t>
  </si>
  <si>
    <t>PARTE II - VARIAZIONI INTERVENUTE DEI COMPONENTI DI PCN</t>
  </si>
  <si>
    <t>Fonti di risorse finanziarie</t>
  </si>
  <si>
    <t>Variazioni delle attività correnti</t>
  </si>
  <si>
    <t xml:space="preserve">   - derivanti dall'attività operativa</t>
  </si>
  <si>
    <t xml:space="preserve">   - derivanti dall'attività di investimento</t>
  </si>
  <si>
    <t>crediti a breve scadenza</t>
  </si>
  <si>
    <t xml:space="preserve">   - derivanti dall'attività di finanziamento</t>
  </si>
  <si>
    <t xml:space="preserve">rimanenze </t>
  </si>
  <si>
    <t>Impieghi di risorse finanziarie</t>
  </si>
  <si>
    <t xml:space="preserve">   - assorbiti dall'attività operativa</t>
  </si>
  <si>
    <t xml:space="preserve">         /</t>
  </si>
  <si>
    <t>Variazioni delle passività correnti</t>
  </si>
  <si>
    <t xml:space="preserve">   - derivanti da attività di investimento</t>
  </si>
  <si>
    <t>debiti v/banche</t>
  </si>
  <si>
    <t xml:space="preserve">   - derivanti da attività di finanziamento</t>
  </si>
  <si>
    <t>debiti v/fornitori</t>
  </si>
  <si>
    <t>debiti tributari</t>
  </si>
  <si>
    <t>TOTALE</t>
  </si>
  <si>
    <t>obbligazionari</t>
  </si>
  <si>
    <t>debiti verso altri finanziatori</t>
  </si>
  <si>
    <t>debiti v/istituti previdenziali</t>
  </si>
  <si>
    <t>altri debiti</t>
  </si>
  <si>
    <t>debiti per TFR</t>
  </si>
  <si>
    <t>ratei e risconti</t>
  </si>
  <si>
    <t>METODO DIRETTO</t>
  </si>
  <si>
    <t>METODO INDIRETTO</t>
  </si>
  <si>
    <t>ESERCIZIO 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</si>
</sst>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sz val="14"/>
      <color theme="1"/>
      <name val="Arial"/>
      <scheme val="minor"/>
    </font>
    <font>
      <b/>
      <sz val="12"/>
      <color theme="1"/>
      <name val="Arial"/>
      <scheme val="minor"/>
    </font>
    <font>
      <b/>
      <sz val="14"/>
      <color theme="1"/>
      <name val="Calibri"/>
    </font>
    <font>
      <sz val="10"/>
      <color theme="1"/>
      <name val="Arial"/>
      <scheme val="minor"/>
    </font>
    <font>
      <sz val="14"/>
      <color theme="1"/>
      <name val="Calibri"/>
    </font>
    <font>
      <b/>
      <i/>
      <sz val="14"/>
      <color theme="1"/>
      <name val="Calibri"/>
    </font>
    <font>
      <i/>
      <sz val="14"/>
      <color theme="1"/>
      <name val="Calibri"/>
    </font>
    <font>
      <b/>
      <sz val="13"/>
      <color theme="1"/>
      <name val="Arial"/>
      <scheme val="minor"/>
    </font>
    <font>
      <sz val="10"/>
      <color theme="1"/>
      <name val="Calibri"/>
    </font>
    <font>
      <b/>
      <sz val="14"/>
      <color theme="1"/>
      <name val="Arial"/>
    </font>
    <font>
      <b/>
      <sz val="14"/>
      <color theme="5"/>
      <name val="Arial"/>
    </font>
    <font>
      <b/>
      <sz val="14"/>
      <color rgb="FFFF0000"/>
      <name val="Arial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6F9BF"/>
        <bgColor rgb="FFB6F9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/>
    <xf numFmtId="0" fontId="5" fillId="0" borderId="4" xfId="0" applyFont="1" applyBorder="1" applyAlignment="1">
      <alignment horizontal="center"/>
    </xf>
    <xf numFmtId="4" fontId="7" fillId="0" borderId="4" xfId="0" applyNumberFormat="1" applyFont="1" applyBorder="1"/>
    <xf numFmtId="0" fontId="7" fillId="0" borderId="4" xfId="0" applyFont="1" applyBorder="1"/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7" fillId="0" borderId="4" xfId="0" applyFont="1" applyBorder="1" applyAlignment="1">
      <alignment horizontal="center"/>
    </xf>
    <xf numFmtId="0" fontId="5" fillId="0" borderId="4" xfId="0" applyFont="1" applyBorder="1"/>
    <xf numFmtId="0" fontId="7" fillId="0" borderId="7" xfId="0" applyFont="1" applyBorder="1" applyAlignment="1">
      <alignment horizontal="center"/>
    </xf>
    <xf numFmtId="4" fontId="7" fillId="0" borderId="1" xfId="0" applyNumberFormat="1" applyFont="1" applyBorder="1"/>
    <xf numFmtId="4" fontId="7" fillId="0" borderId="7" xfId="0" applyNumberFormat="1" applyFont="1" applyBorder="1"/>
    <xf numFmtId="0" fontId="8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0" fillId="0" borderId="0" xfId="0"/>
    <xf numFmtId="0" fontId="5" fillId="0" borderId="1" xfId="0" applyFont="1" applyBorder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3" fontId="7" fillId="2" borderId="4" xfId="0" applyNumberFormat="1" applyFont="1" applyFill="1" applyBorder="1"/>
    <xf numFmtId="3" fontId="7" fillId="0" borderId="4" xfId="0" applyNumberFormat="1" applyFont="1" applyBorder="1"/>
    <xf numFmtId="3" fontId="6" fillId="0" borderId="4" xfId="0" applyNumberFormat="1" applyFont="1" applyBorder="1"/>
    <xf numFmtId="3" fontId="5" fillId="0" borderId="4" xfId="0" applyNumberFormat="1" applyFont="1" applyBorder="1"/>
    <xf numFmtId="3" fontId="0" fillId="0" borderId="0" xfId="0" applyNumberFormat="1"/>
    <xf numFmtId="3" fontId="9" fillId="2" borderId="4" xfId="0" applyNumberFormat="1" applyFont="1" applyFill="1" applyBorder="1"/>
    <xf numFmtId="3" fontId="5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7" fillId="0" borderId="1" xfId="0" applyNumberFormat="1" applyFont="1" applyBorder="1"/>
    <xf numFmtId="3" fontId="7" fillId="0" borderId="2" xfId="0" applyNumberFormat="1" applyFont="1" applyBorder="1"/>
    <xf numFmtId="3" fontId="8" fillId="0" borderId="1" xfId="0" applyNumberFormat="1" applyFont="1" applyBorder="1"/>
    <xf numFmtId="3" fontId="6" fillId="0" borderId="1" xfId="0" applyNumberFormat="1" applyFont="1" applyBorder="1"/>
    <xf numFmtId="3" fontId="7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3" fontId="1" fillId="2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0" borderId="3" xfId="0" applyNumberFormat="1" applyFont="1" applyBorder="1"/>
    <xf numFmtId="3" fontId="9" fillId="0" borderId="1" xfId="0" applyNumberFormat="1" applyFont="1" applyBorder="1"/>
    <xf numFmtId="3" fontId="7" fillId="0" borderId="3" xfId="0" applyNumberFormat="1" applyFont="1" applyBorder="1"/>
    <xf numFmtId="3" fontId="5" fillId="3" borderId="3" xfId="0" applyNumberFormat="1" applyFont="1" applyFill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3" fontId="7" fillId="3" borderId="3" xfId="0" applyNumberFormat="1" applyFont="1" applyFill="1" applyBorder="1"/>
    <xf numFmtId="3" fontId="7" fillId="3" borderId="4" xfId="0" applyNumberFormat="1" applyFont="1" applyFill="1" applyBorder="1"/>
    <xf numFmtId="3" fontId="7" fillId="3" borderId="4" xfId="0" applyNumberFormat="1" applyFont="1" applyFill="1" applyBorder="1" applyAlignment="1">
      <alignment horizontal="center"/>
    </xf>
    <xf numFmtId="3" fontId="5" fillId="3" borderId="3" xfId="0" applyNumberFormat="1" applyFont="1" applyFill="1" applyBorder="1"/>
    <xf numFmtId="3" fontId="5" fillId="3" borderId="4" xfId="0" applyNumberFormat="1" applyFont="1" applyFill="1" applyBorder="1"/>
    <xf numFmtId="3" fontId="7" fillId="0" borderId="2" xfId="0" applyNumberFormat="1" applyFont="1" applyBorder="1"/>
    <xf numFmtId="3" fontId="15" fillId="0" borderId="4" xfId="0" applyNumberFormat="1" applyFont="1" applyBorder="1"/>
    <xf numFmtId="3" fontId="15" fillId="2" borderId="4" xfId="0" applyNumberFormat="1" applyFont="1" applyFill="1" applyBorder="1"/>
    <xf numFmtId="3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vertical="center" wrapText="1"/>
    </xf>
    <xf numFmtId="3" fontId="7" fillId="0" borderId="5" xfId="0" applyNumberFormat="1" applyFont="1" applyBorder="1" applyAlignment="1">
      <alignment vertical="center"/>
    </xf>
    <xf numFmtId="3" fontId="2" fillId="0" borderId="6" xfId="0" applyNumberFormat="1" applyFont="1" applyBorder="1"/>
    <xf numFmtId="3" fontId="8" fillId="2" borderId="1" xfId="0" applyNumberFormat="1" applyFont="1" applyFill="1" applyBorder="1"/>
    <xf numFmtId="3" fontId="5" fillId="0" borderId="4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horizontal="left" vertical="center"/>
    </xf>
    <xf numFmtId="3" fontId="11" fillId="0" borderId="1" xfId="0" applyNumberFormat="1" applyFont="1" applyBorder="1" applyAlignment="1">
      <alignment vertical="center"/>
    </xf>
    <xf numFmtId="3" fontId="7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7" fillId="0" borderId="2" xfId="0" applyFont="1" applyBorder="1"/>
    <xf numFmtId="0" fontId="17" fillId="0" borderId="3" xfId="0" applyFont="1" applyBorder="1"/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5" fillId="0" borderId="1" xfId="0" applyNumberFormat="1" applyFont="1" applyBorder="1"/>
    <xf numFmtId="3" fontId="7" fillId="0" borderId="1" xfId="0" applyNumberFormat="1" applyFont="1" applyBorder="1"/>
    <xf numFmtId="3" fontId="5" fillId="2" borderId="4" xfId="0" applyNumberFormat="1" applyFont="1" applyFill="1" applyBorder="1"/>
    <xf numFmtId="0" fontId="1" fillId="0" borderId="6" xfId="0" applyFont="1" applyBorder="1" applyAlignment="1">
      <alignment wrapText="1"/>
    </xf>
    <xf numFmtId="0" fontId="1" fillId="0" borderId="0" xfId="0" applyFont="1" applyBorder="1" applyAlignment="1">
      <alignment wrapText="1"/>
    </xf>
    <xf numFmtId="3" fontId="18" fillId="4" borderId="0" xfId="0" applyNumberFormat="1" applyFont="1" applyFill="1"/>
    <xf numFmtId="3" fontId="0" fillId="4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66"/>
  <sheetViews>
    <sheetView tabSelected="1" topLeftCell="A40" workbookViewId="0">
      <selection activeCell="B47" sqref="B47:E47"/>
    </sheetView>
  </sheetViews>
  <sheetFormatPr defaultColWidth="12.6640625" defaultRowHeight="15.75" customHeight="1" x14ac:dyDescent="0.25"/>
  <cols>
    <col min="1" max="1" width="9.77734375" customWidth="1"/>
    <col min="6" max="6" width="16.44140625" bestFit="1" customWidth="1"/>
    <col min="7" max="7" width="14.88671875" customWidth="1"/>
    <col min="11" max="11" width="12.33203125" customWidth="1"/>
    <col min="12" max="12" width="15.6640625" customWidth="1"/>
    <col min="13" max="13" width="15.109375" bestFit="1" customWidth="1"/>
  </cols>
  <sheetData>
    <row r="2" spans="2:13" ht="17.399999999999999" x14ac:dyDescent="0.3">
      <c r="B2" s="25" t="s">
        <v>0</v>
      </c>
      <c r="C2" s="17"/>
      <c r="D2" s="17"/>
      <c r="E2" s="17"/>
      <c r="F2" s="17"/>
      <c r="G2" s="17"/>
      <c r="H2" s="17"/>
      <c r="I2" s="18"/>
    </row>
    <row r="3" spans="2:13" ht="17.399999999999999" x14ac:dyDescent="0.3">
      <c r="B3" s="1"/>
      <c r="C3" s="1"/>
      <c r="D3" s="1"/>
      <c r="E3" s="1"/>
      <c r="F3" s="1"/>
      <c r="G3" s="1"/>
      <c r="H3" s="1"/>
      <c r="I3" s="1"/>
    </row>
    <row r="4" spans="2:13" ht="15.6" x14ac:dyDescent="0.3">
      <c r="B4" s="26" t="s">
        <v>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</row>
    <row r="6" spans="2:13" ht="18" x14ac:dyDescent="0.35">
      <c r="B6" s="23" t="s">
        <v>2</v>
      </c>
      <c r="C6" s="17"/>
      <c r="D6" s="17"/>
      <c r="E6" s="18"/>
      <c r="F6" s="2" t="s">
        <v>3</v>
      </c>
      <c r="G6" s="2" t="s">
        <v>4</v>
      </c>
      <c r="H6" s="23" t="s">
        <v>5</v>
      </c>
      <c r="I6" s="17"/>
      <c r="J6" s="17"/>
      <c r="K6" s="18"/>
      <c r="L6" s="2" t="s">
        <v>3</v>
      </c>
      <c r="M6" s="2" t="s">
        <v>4</v>
      </c>
    </row>
    <row r="7" spans="2:13" ht="7.5" customHeight="1" x14ac:dyDescent="0.25">
      <c r="B7" s="20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2:13" ht="18" x14ac:dyDescent="0.35">
      <c r="B8" s="40" t="s">
        <v>6</v>
      </c>
      <c r="C8" s="41"/>
      <c r="D8" s="41"/>
      <c r="E8" s="42"/>
      <c r="F8" s="37">
        <f t="shared" ref="F8:G8" si="0">F10+F14+F17+F19</f>
        <v>5615500</v>
      </c>
      <c r="G8" s="37">
        <f t="shared" si="0"/>
        <v>4431500</v>
      </c>
      <c r="H8" s="40" t="s">
        <v>7</v>
      </c>
      <c r="I8" s="41"/>
      <c r="J8" s="41"/>
      <c r="K8" s="42"/>
      <c r="L8" s="37">
        <f t="shared" ref="L8:M8" si="1">L10+L17</f>
        <v>4775000</v>
      </c>
      <c r="M8" s="37">
        <f t="shared" si="1"/>
        <v>2885000</v>
      </c>
    </row>
    <row r="9" spans="2:13" ht="6.75" customHeight="1" x14ac:dyDescent="0.35">
      <c r="B9" s="43"/>
      <c r="C9" s="41"/>
      <c r="D9" s="41"/>
      <c r="E9" s="41"/>
      <c r="F9" s="44"/>
      <c r="G9" s="41"/>
      <c r="H9" s="44"/>
      <c r="I9" s="41"/>
      <c r="J9" s="41"/>
      <c r="K9" s="41"/>
      <c r="L9" s="44"/>
      <c r="M9" s="42"/>
    </row>
    <row r="10" spans="2:13" ht="18" x14ac:dyDescent="0.35">
      <c r="B10" s="45" t="s">
        <v>8</v>
      </c>
      <c r="C10" s="41"/>
      <c r="D10" s="41"/>
      <c r="E10" s="42"/>
      <c r="F10" s="34">
        <f t="shared" ref="F10:G10" si="2">F11+F12</f>
        <v>39000</v>
      </c>
      <c r="G10" s="34">
        <f t="shared" si="2"/>
        <v>69000</v>
      </c>
      <c r="H10" s="45" t="s">
        <v>9</v>
      </c>
      <c r="I10" s="41"/>
      <c r="J10" s="41"/>
      <c r="K10" s="42"/>
      <c r="L10" s="34">
        <f>L11+L12+L13+L14</f>
        <v>4415000</v>
      </c>
      <c r="M10" s="34">
        <f>M11+M13+M14</f>
        <v>3080000</v>
      </c>
    </row>
    <row r="11" spans="2:13" ht="18" x14ac:dyDescent="0.35">
      <c r="B11" s="43" t="s">
        <v>10</v>
      </c>
      <c r="C11" s="41"/>
      <c r="D11" s="41"/>
      <c r="E11" s="42"/>
      <c r="F11" s="35">
        <v>30000</v>
      </c>
      <c r="G11" s="35">
        <v>65000</v>
      </c>
      <c r="H11" s="43" t="s">
        <v>11</v>
      </c>
      <c r="I11" s="41"/>
      <c r="J11" s="41"/>
      <c r="K11" s="42"/>
      <c r="L11" s="35">
        <v>3600000</v>
      </c>
      <c r="M11" s="35">
        <v>2400000</v>
      </c>
    </row>
    <row r="12" spans="2:13" ht="18" x14ac:dyDescent="0.35">
      <c r="B12" s="43" t="s">
        <v>12</v>
      </c>
      <c r="C12" s="41"/>
      <c r="D12" s="41"/>
      <c r="E12" s="42"/>
      <c r="F12" s="35">
        <v>9000</v>
      </c>
      <c r="G12" s="35">
        <v>4000</v>
      </c>
      <c r="H12" s="43" t="s">
        <v>13</v>
      </c>
      <c r="I12" s="41"/>
      <c r="J12" s="41"/>
      <c r="K12" s="42"/>
      <c r="L12" s="35">
        <v>330000</v>
      </c>
      <c r="M12" s="35" t="s">
        <v>14</v>
      </c>
    </row>
    <row r="13" spans="2:13" ht="18" x14ac:dyDescent="0.35">
      <c r="B13" s="43"/>
      <c r="C13" s="41"/>
      <c r="D13" s="41"/>
      <c r="E13" s="42"/>
      <c r="F13" s="35"/>
      <c r="G13" s="35"/>
      <c r="H13" s="43" t="s">
        <v>15</v>
      </c>
      <c r="I13" s="41"/>
      <c r="J13" s="41"/>
      <c r="K13" s="42"/>
      <c r="L13" s="35">
        <v>480000</v>
      </c>
      <c r="M13" s="35">
        <v>480000</v>
      </c>
    </row>
    <row r="14" spans="2:13" ht="18" x14ac:dyDescent="0.35">
      <c r="B14" s="45" t="s">
        <v>16</v>
      </c>
      <c r="C14" s="41"/>
      <c r="D14" s="41"/>
      <c r="E14" s="42"/>
      <c r="F14" s="34">
        <f t="shared" ref="F14:G14" si="3">F15</f>
        <v>3538000</v>
      </c>
      <c r="G14" s="34">
        <f t="shared" si="3"/>
        <v>2757500</v>
      </c>
      <c r="H14" s="43" t="s">
        <v>17</v>
      </c>
      <c r="I14" s="41"/>
      <c r="J14" s="41"/>
      <c r="K14" s="42"/>
      <c r="L14" s="35">
        <v>5000</v>
      </c>
      <c r="M14" s="35">
        <v>200000</v>
      </c>
    </row>
    <row r="15" spans="2:13" ht="18" x14ac:dyDescent="0.35">
      <c r="B15" s="43" t="s">
        <v>18</v>
      </c>
      <c r="C15" s="41"/>
      <c r="D15" s="41"/>
      <c r="E15" s="42"/>
      <c r="F15" s="35">
        <v>3538000</v>
      </c>
      <c r="G15" s="35">
        <v>2757500</v>
      </c>
      <c r="H15" s="43"/>
      <c r="I15" s="41"/>
      <c r="J15" s="41"/>
      <c r="K15" s="42"/>
      <c r="L15" s="35"/>
      <c r="M15" s="35"/>
    </row>
    <row r="16" spans="2:13" ht="18" x14ac:dyDescent="0.35">
      <c r="B16" s="43"/>
      <c r="C16" s="41"/>
      <c r="D16" s="41"/>
      <c r="E16" s="42"/>
      <c r="F16" s="35"/>
      <c r="G16" s="35"/>
      <c r="H16" s="43"/>
      <c r="I16" s="41"/>
      <c r="J16" s="41"/>
      <c r="K16" s="42"/>
      <c r="L16" s="35"/>
      <c r="M16" s="35"/>
    </row>
    <row r="17" spans="2:13" ht="18" x14ac:dyDescent="0.35">
      <c r="B17" s="45" t="s">
        <v>19</v>
      </c>
      <c r="C17" s="41"/>
      <c r="D17" s="41"/>
      <c r="E17" s="42"/>
      <c r="F17" s="34">
        <v>28500</v>
      </c>
      <c r="G17" s="34">
        <v>15000</v>
      </c>
      <c r="H17" s="45" t="s">
        <v>20</v>
      </c>
      <c r="I17" s="41"/>
      <c r="J17" s="41"/>
      <c r="K17" s="42"/>
      <c r="L17" s="34">
        <f t="shared" ref="L17:M17" si="4">L18</f>
        <v>360000</v>
      </c>
      <c r="M17" s="34">
        <f t="shared" si="4"/>
        <v>-195000</v>
      </c>
    </row>
    <row r="18" spans="2:13" ht="18" x14ac:dyDescent="0.35">
      <c r="B18" s="43"/>
      <c r="C18" s="41"/>
      <c r="D18" s="41"/>
      <c r="E18" s="42"/>
      <c r="F18" s="35"/>
      <c r="G18" s="35"/>
      <c r="H18" s="43" t="s">
        <v>21</v>
      </c>
      <c r="I18" s="41"/>
      <c r="J18" s="41"/>
      <c r="K18" s="42"/>
      <c r="L18" s="35">
        <v>360000</v>
      </c>
      <c r="M18" s="35">
        <v>-195000</v>
      </c>
    </row>
    <row r="19" spans="2:13" ht="18" x14ac:dyDescent="0.35">
      <c r="B19" s="45" t="s">
        <v>22</v>
      </c>
      <c r="C19" s="41"/>
      <c r="D19" s="41"/>
      <c r="E19" s="42"/>
      <c r="F19" s="34">
        <f t="shared" ref="F19:G19" si="5">F20+F21</f>
        <v>2010000</v>
      </c>
      <c r="G19" s="34">
        <f t="shared" si="5"/>
        <v>1590000</v>
      </c>
      <c r="H19" s="43"/>
      <c r="I19" s="41"/>
      <c r="J19" s="41"/>
      <c r="K19" s="42"/>
      <c r="L19" s="35"/>
      <c r="M19" s="35"/>
    </row>
    <row r="20" spans="2:13" ht="18" x14ac:dyDescent="0.35">
      <c r="B20" s="35" t="s">
        <v>23</v>
      </c>
      <c r="C20" s="35"/>
      <c r="D20" s="35"/>
      <c r="E20" s="35"/>
      <c r="F20" s="35">
        <v>696000</v>
      </c>
      <c r="G20" s="35">
        <v>636000</v>
      </c>
      <c r="H20" s="40" t="s">
        <v>24</v>
      </c>
      <c r="I20" s="41"/>
      <c r="J20" s="41"/>
      <c r="K20" s="42"/>
      <c r="L20" s="37">
        <f t="shared" ref="L20:M20" si="6">L23+L24+L25+L26+L27+L28+L29+L32+L30</f>
        <v>3832420</v>
      </c>
      <c r="M20" s="37">
        <f t="shared" si="6"/>
        <v>2806500</v>
      </c>
    </row>
    <row r="21" spans="2:13" ht="18" x14ac:dyDescent="0.35">
      <c r="B21" s="43" t="s">
        <v>25</v>
      </c>
      <c r="C21" s="41"/>
      <c r="D21" s="41"/>
      <c r="E21" s="42"/>
      <c r="F21" s="35">
        <v>1314000</v>
      </c>
      <c r="G21" s="35">
        <v>954000</v>
      </c>
      <c r="H21" s="43"/>
      <c r="I21" s="41"/>
      <c r="J21" s="41"/>
      <c r="K21" s="42"/>
      <c r="L21" s="35"/>
      <c r="M21" s="35"/>
    </row>
    <row r="22" spans="2:13" ht="18" x14ac:dyDescent="0.35">
      <c r="B22" s="43"/>
      <c r="C22" s="41"/>
      <c r="D22" s="41"/>
      <c r="E22" s="42"/>
      <c r="F22" s="35"/>
      <c r="G22" s="35"/>
      <c r="H22" s="45" t="s">
        <v>26</v>
      </c>
      <c r="I22" s="41"/>
      <c r="J22" s="41"/>
      <c r="K22" s="42"/>
      <c r="L22" s="34">
        <f>L23+L24+L25+L26+L27+L28+L29</f>
        <v>3734920</v>
      </c>
      <c r="M22" s="34">
        <f>M23+M24+M25+M26+M27+M28+M29+M30</f>
        <v>2716500</v>
      </c>
    </row>
    <row r="23" spans="2:13" ht="18" x14ac:dyDescent="0.35">
      <c r="B23" s="46"/>
      <c r="C23" s="41"/>
      <c r="D23" s="41"/>
      <c r="E23" s="42"/>
      <c r="F23" s="36"/>
      <c r="G23" s="36"/>
      <c r="H23" s="43" t="s">
        <v>27</v>
      </c>
      <c r="I23" s="41"/>
      <c r="J23" s="41"/>
      <c r="K23" s="42"/>
      <c r="L23" s="35">
        <v>1132500</v>
      </c>
      <c r="M23" s="35">
        <v>230500</v>
      </c>
    </row>
    <row r="24" spans="2:13" ht="18" x14ac:dyDescent="0.35">
      <c r="B24" s="40" t="s">
        <v>28</v>
      </c>
      <c r="C24" s="41"/>
      <c r="D24" s="41"/>
      <c r="E24" s="42"/>
      <c r="F24" s="37">
        <f t="shared" ref="F24:G24" si="7">F26+F30</f>
        <v>5188500</v>
      </c>
      <c r="G24" s="37">
        <f t="shared" si="7"/>
        <v>3517500</v>
      </c>
      <c r="H24" s="43" t="s">
        <v>29</v>
      </c>
      <c r="I24" s="41"/>
      <c r="J24" s="41"/>
      <c r="K24" s="42"/>
      <c r="L24" s="35">
        <v>1475000</v>
      </c>
      <c r="M24" s="35">
        <v>1357500</v>
      </c>
    </row>
    <row r="25" spans="2:13" ht="18" x14ac:dyDescent="0.35">
      <c r="B25" s="46"/>
      <c r="C25" s="41"/>
      <c r="D25" s="41"/>
      <c r="E25" s="42"/>
      <c r="F25" s="36"/>
      <c r="G25" s="38"/>
      <c r="H25" s="43" t="s">
        <v>30</v>
      </c>
      <c r="I25" s="41"/>
      <c r="J25" s="41"/>
      <c r="K25" s="42"/>
      <c r="L25" s="35">
        <v>217500</v>
      </c>
      <c r="M25" s="35">
        <v>76500</v>
      </c>
    </row>
    <row r="26" spans="2:13" ht="18" x14ac:dyDescent="0.35">
      <c r="B26" s="45" t="s">
        <v>31</v>
      </c>
      <c r="C26" s="41"/>
      <c r="D26" s="41"/>
      <c r="E26" s="42"/>
      <c r="F26" s="39">
        <f t="shared" ref="F26:G26" si="8">F27</f>
        <v>507000</v>
      </c>
      <c r="G26" s="39">
        <f t="shared" si="8"/>
        <v>150000</v>
      </c>
      <c r="H26" s="43" t="s">
        <v>32</v>
      </c>
      <c r="I26" s="41"/>
      <c r="J26" s="41"/>
      <c r="K26" s="42"/>
      <c r="L26" s="35">
        <v>300000</v>
      </c>
      <c r="M26" s="35">
        <v>300000</v>
      </c>
    </row>
    <row r="27" spans="2:13" ht="20.25" customHeight="1" x14ac:dyDescent="0.35">
      <c r="B27" s="43" t="s">
        <v>33</v>
      </c>
      <c r="C27" s="41"/>
      <c r="D27" s="41"/>
      <c r="E27" s="42"/>
      <c r="F27" s="35">
        <v>507000</v>
      </c>
      <c r="G27" s="35">
        <v>150000</v>
      </c>
      <c r="H27" s="43" t="s">
        <v>34</v>
      </c>
      <c r="I27" s="41"/>
      <c r="J27" s="41"/>
      <c r="K27" s="42"/>
      <c r="L27" s="35">
        <v>75000</v>
      </c>
      <c r="M27" s="35">
        <v>75000</v>
      </c>
    </row>
    <row r="28" spans="2:13" ht="18" x14ac:dyDescent="0.35">
      <c r="B28" s="43"/>
      <c r="C28" s="41"/>
      <c r="D28" s="41"/>
      <c r="E28" s="42"/>
      <c r="F28" s="35"/>
      <c r="G28" s="35"/>
      <c r="H28" s="43" t="s">
        <v>35</v>
      </c>
      <c r="I28" s="41"/>
      <c r="J28" s="41"/>
      <c r="K28" s="42"/>
      <c r="L28" s="35">
        <v>153240</v>
      </c>
      <c r="M28" s="35">
        <v>111000</v>
      </c>
    </row>
    <row r="29" spans="2:13" ht="18" x14ac:dyDescent="0.35">
      <c r="B29" s="43"/>
      <c r="C29" s="41"/>
      <c r="D29" s="41"/>
      <c r="E29" s="42"/>
      <c r="F29" s="35"/>
      <c r="G29" s="35"/>
      <c r="H29" s="43" t="s">
        <v>36</v>
      </c>
      <c r="I29" s="41"/>
      <c r="J29" s="41"/>
      <c r="K29" s="42"/>
      <c r="L29" s="35">
        <v>381680</v>
      </c>
      <c r="M29" s="35">
        <v>288500</v>
      </c>
    </row>
    <row r="30" spans="2:13" ht="18" x14ac:dyDescent="0.35">
      <c r="B30" s="45" t="s">
        <v>37</v>
      </c>
      <c r="C30" s="41"/>
      <c r="D30" s="41"/>
      <c r="E30" s="42"/>
      <c r="F30" s="39">
        <f t="shared" ref="F30:G30" si="9">F31+F32+F33+F34</f>
        <v>4681500</v>
      </c>
      <c r="G30" s="39">
        <f t="shared" si="9"/>
        <v>3367500</v>
      </c>
      <c r="H30" s="43" t="s">
        <v>38</v>
      </c>
      <c r="I30" s="41"/>
      <c r="J30" s="41"/>
      <c r="K30" s="42"/>
      <c r="L30" s="35"/>
      <c r="M30" s="35">
        <v>277500</v>
      </c>
    </row>
    <row r="31" spans="2:13" ht="18" x14ac:dyDescent="0.35">
      <c r="B31" s="43" t="s">
        <v>39</v>
      </c>
      <c r="C31" s="41"/>
      <c r="D31" s="41"/>
      <c r="E31" s="42"/>
      <c r="F31" s="35">
        <v>2385000</v>
      </c>
      <c r="G31" s="35">
        <v>1965000</v>
      </c>
      <c r="H31" s="46"/>
      <c r="I31" s="41"/>
      <c r="J31" s="41"/>
      <c r="K31" s="42"/>
      <c r="L31" s="36"/>
      <c r="M31" s="36"/>
    </row>
    <row r="32" spans="2:13" ht="18" x14ac:dyDescent="0.35">
      <c r="B32" s="43" t="s">
        <v>40</v>
      </c>
      <c r="C32" s="41"/>
      <c r="D32" s="41"/>
      <c r="E32" s="42"/>
      <c r="F32" s="35">
        <v>1830000</v>
      </c>
      <c r="G32" s="35">
        <v>1200000</v>
      </c>
      <c r="H32" s="45" t="s">
        <v>41</v>
      </c>
      <c r="I32" s="41"/>
      <c r="J32" s="41"/>
      <c r="K32" s="42"/>
      <c r="L32" s="34">
        <v>97500</v>
      </c>
      <c r="M32" s="34">
        <v>90000</v>
      </c>
    </row>
    <row r="33" spans="2:13" ht="18" x14ac:dyDescent="0.35">
      <c r="B33" s="43" t="s">
        <v>42</v>
      </c>
      <c r="C33" s="41"/>
      <c r="D33" s="41"/>
      <c r="E33" s="42"/>
      <c r="F33" s="35">
        <v>255000</v>
      </c>
      <c r="G33" s="35">
        <v>180000</v>
      </c>
      <c r="H33" s="43"/>
      <c r="I33" s="41"/>
      <c r="J33" s="41"/>
      <c r="K33" s="42"/>
      <c r="L33" s="35"/>
      <c r="M33" s="35"/>
    </row>
    <row r="34" spans="2:13" ht="18" x14ac:dyDescent="0.35">
      <c r="B34" s="43" t="s">
        <v>43</v>
      </c>
      <c r="C34" s="41"/>
      <c r="D34" s="41"/>
      <c r="E34" s="42"/>
      <c r="F34" s="35">
        <v>211500</v>
      </c>
      <c r="G34" s="35">
        <v>22500</v>
      </c>
      <c r="H34" s="40" t="s">
        <v>44</v>
      </c>
      <c r="I34" s="41"/>
      <c r="J34" s="41"/>
      <c r="K34" s="42"/>
      <c r="L34" s="37">
        <f t="shared" ref="L34:M34" si="10">L35+L36+L37</f>
        <v>2196580</v>
      </c>
      <c r="M34" s="37">
        <f t="shared" si="10"/>
        <v>2257500</v>
      </c>
    </row>
    <row r="35" spans="2:13" ht="18" x14ac:dyDescent="0.35">
      <c r="B35" s="46"/>
      <c r="C35" s="41"/>
      <c r="D35" s="41"/>
      <c r="E35" s="42"/>
      <c r="F35" s="35"/>
      <c r="G35" s="35"/>
      <c r="H35" s="43" t="s">
        <v>32</v>
      </c>
      <c r="I35" s="41"/>
      <c r="J35" s="41"/>
      <c r="K35" s="42"/>
      <c r="L35" s="35">
        <v>900000</v>
      </c>
      <c r="M35" s="35">
        <v>1200000</v>
      </c>
    </row>
    <row r="36" spans="2:13" ht="18" x14ac:dyDescent="0.35">
      <c r="B36" s="45" t="s">
        <v>45</v>
      </c>
      <c r="C36" s="41"/>
      <c r="D36" s="41"/>
      <c r="E36" s="42"/>
      <c r="F36" s="35" t="s">
        <v>14</v>
      </c>
      <c r="G36" s="35" t="s">
        <v>46</v>
      </c>
      <c r="H36" s="43" t="s">
        <v>34</v>
      </c>
      <c r="I36" s="41"/>
      <c r="J36" s="41"/>
      <c r="K36" s="42"/>
      <c r="L36" s="35">
        <v>630000</v>
      </c>
      <c r="M36" s="35">
        <v>405000</v>
      </c>
    </row>
    <row r="37" spans="2:13" ht="18" x14ac:dyDescent="0.35">
      <c r="B37" s="43"/>
      <c r="C37" s="41"/>
      <c r="D37" s="41"/>
      <c r="E37" s="42"/>
      <c r="F37" s="35"/>
      <c r="G37" s="35"/>
      <c r="H37" s="43" t="s">
        <v>38</v>
      </c>
      <c r="I37" s="41"/>
      <c r="J37" s="41"/>
      <c r="K37" s="42"/>
      <c r="L37" s="35">
        <v>666580</v>
      </c>
      <c r="M37" s="35">
        <v>652500</v>
      </c>
    </row>
    <row r="38" spans="2:13" ht="18" x14ac:dyDescent="0.35">
      <c r="B38" s="46"/>
      <c r="C38" s="41"/>
      <c r="D38" s="41"/>
      <c r="E38" s="42"/>
      <c r="F38" s="36"/>
      <c r="G38" s="36"/>
      <c r="H38" s="43"/>
      <c r="I38" s="41"/>
      <c r="J38" s="41"/>
      <c r="K38" s="42"/>
      <c r="L38" s="35"/>
      <c r="M38" s="35"/>
    </row>
    <row r="39" spans="2:13" ht="18" x14ac:dyDescent="0.35">
      <c r="B39" s="40" t="s">
        <v>47</v>
      </c>
      <c r="C39" s="41"/>
      <c r="D39" s="41"/>
      <c r="E39" s="42"/>
      <c r="F39" s="37">
        <f t="shared" ref="F39:G39" si="11">F24+F8</f>
        <v>10804000</v>
      </c>
      <c r="G39" s="37">
        <f t="shared" si="11"/>
        <v>7949000</v>
      </c>
      <c r="H39" s="40" t="s">
        <v>48</v>
      </c>
      <c r="I39" s="41"/>
      <c r="J39" s="41"/>
      <c r="K39" s="42"/>
      <c r="L39" s="37">
        <f t="shared" ref="L39:M39" si="12">L34+L20+L8</f>
        <v>10804000</v>
      </c>
      <c r="M39" s="37">
        <f t="shared" si="12"/>
        <v>7949000</v>
      </c>
    </row>
    <row r="40" spans="2:13" ht="18" x14ac:dyDescent="0.35">
      <c r="B40" s="92" t="s">
        <v>140</v>
      </c>
      <c r="C40" s="93"/>
      <c r="D40" s="93"/>
      <c r="E40" s="93"/>
      <c r="F40" s="49"/>
      <c r="G40" s="49"/>
      <c r="H40" s="49"/>
      <c r="I40" s="49"/>
      <c r="J40" s="49"/>
      <c r="K40" s="49"/>
      <c r="L40" s="49"/>
      <c r="M40" s="49"/>
    </row>
    <row r="41" spans="2:13" ht="18" x14ac:dyDescent="0.35">
      <c r="B41" s="47"/>
      <c r="C41" s="48"/>
      <c r="D41" s="48"/>
      <c r="E41" s="48"/>
      <c r="F41" s="49"/>
      <c r="G41" s="49"/>
      <c r="H41" s="49"/>
      <c r="I41" s="49"/>
      <c r="J41" s="49"/>
      <c r="K41" s="49"/>
      <c r="L41" s="49"/>
      <c r="M41" s="49"/>
    </row>
    <row r="42" spans="2:13" ht="31.5" customHeight="1" x14ac:dyDescent="0.25">
      <c r="B42" s="50" t="s">
        <v>49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2"/>
    </row>
    <row r="43" spans="2:13" ht="18" x14ac:dyDescent="0.35">
      <c r="B43" s="51" t="s">
        <v>2</v>
      </c>
      <c r="C43" s="41"/>
      <c r="D43" s="41"/>
      <c r="E43" s="42"/>
      <c r="F43" s="52" t="s">
        <v>3</v>
      </c>
      <c r="G43" s="52" t="s">
        <v>4</v>
      </c>
      <c r="H43" s="51" t="s">
        <v>5</v>
      </c>
      <c r="I43" s="41"/>
      <c r="J43" s="41"/>
      <c r="K43" s="42"/>
      <c r="L43" s="52" t="s">
        <v>3</v>
      </c>
      <c r="M43" s="52" t="s">
        <v>4</v>
      </c>
    </row>
    <row r="44" spans="2:13" ht="18" x14ac:dyDescent="0.35"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2"/>
    </row>
    <row r="45" spans="2:13" ht="21" customHeight="1" x14ac:dyDescent="0.35">
      <c r="B45" s="40" t="s">
        <v>6</v>
      </c>
      <c r="C45" s="41"/>
      <c r="D45" s="41"/>
      <c r="E45" s="41"/>
      <c r="F45" s="37">
        <f>SUM(F46:F49)</f>
        <v>5615500</v>
      </c>
      <c r="G45" s="37">
        <f t="shared" ref="F45:G45" si="13">SUM(G46:G48)</f>
        <v>4416500</v>
      </c>
      <c r="H45" s="40" t="s">
        <v>50</v>
      </c>
      <c r="I45" s="41"/>
      <c r="J45" s="41"/>
      <c r="K45" s="42"/>
      <c r="L45" s="37">
        <f t="shared" ref="L45:M45" si="14">L46+L47</f>
        <v>3832420</v>
      </c>
      <c r="M45" s="53">
        <f t="shared" si="14"/>
        <v>2806500</v>
      </c>
    </row>
    <row r="46" spans="2:13" ht="21" customHeight="1" x14ac:dyDescent="0.35">
      <c r="B46" s="54" t="s">
        <v>8</v>
      </c>
      <c r="C46" s="41"/>
      <c r="D46" s="41"/>
      <c r="E46" s="42"/>
      <c r="F46" s="35">
        <f t="shared" ref="F46:G46" si="15">F10</f>
        <v>39000</v>
      </c>
      <c r="G46" s="35">
        <f t="shared" si="15"/>
        <v>69000</v>
      </c>
      <c r="H46" s="54" t="s">
        <v>51</v>
      </c>
      <c r="I46" s="41"/>
      <c r="J46" s="41"/>
      <c r="K46" s="42"/>
      <c r="L46" s="35">
        <f t="shared" ref="L46:M46" si="16">L22</f>
        <v>3734920</v>
      </c>
      <c r="M46" s="55">
        <f t="shared" si="16"/>
        <v>2716500</v>
      </c>
    </row>
    <row r="47" spans="2:13" ht="21" customHeight="1" x14ac:dyDescent="0.35">
      <c r="B47" s="54" t="s">
        <v>16</v>
      </c>
      <c r="C47" s="41"/>
      <c r="D47" s="41"/>
      <c r="E47" s="42"/>
      <c r="F47" s="35">
        <f t="shared" ref="F47:G47" si="17">F14</f>
        <v>3538000</v>
      </c>
      <c r="G47" s="35">
        <f t="shared" si="17"/>
        <v>2757500</v>
      </c>
      <c r="H47" s="54" t="s">
        <v>41</v>
      </c>
      <c r="I47" s="41"/>
      <c r="J47" s="41"/>
      <c r="K47" s="42"/>
      <c r="L47" s="35">
        <f t="shared" ref="L47:M47" si="18">L32</f>
        <v>97500</v>
      </c>
      <c r="M47" s="55">
        <f t="shared" si="18"/>
        <v>90000</v>
      </c>
    </row>
    <row r="48" spans="2:13" ht="18" x14ac:dyDescent="0.35">
      <c r="B48" s="54" t="s">
        <v>22</v>
      </c>
      <c r="C48" s="41"/>
      <c r="D48" s="41"/>
      <c r="E48" s="42"/>
      <c r="F48" s="35">
        <f t="shared" ref="F48:G48" si="19">F19</f>
        <v>2010000</v>
      </c>
      <c r="G48" s="35">
        <f t="shared" si="19"/>
        <v>1590000</v>
      </c>
      <c r="H48" s="40" t="s">
        <v>44</v>
      </c>
      <c r="I48" s="41"/>
      <c r="J48" s="41"/>
      <c r="K48" s="42"/>
      <c r="L48" s="35">
        <f t="shared" ref="L48:M48" si="20">L34</f>
        <v>2196580</v>
      </c>
      <c r="M48" s="35">
        <f t="shared" si="20"/>
        <v>2257500</v>
      </c>
    </row>
    <row r="49" spans="2:13" ht="18" x14ac:dyDescent="0.35">
      <c r="B49" s="54" t="s">
        <v>19</v>
      </c>
      <c r="C49" s="41"/>
      <c r="D49" s="41"/>
      <c r="E49" s="42"/>
      <c r="F49" s="35">
        <f t="shared" ref="F49:G49" si="21">F17</f>
        <v>28500</v>
      </c>
      <c r="G49" s="35">
        <f t="shared" si="21"/>
        <v>15000</v>
      </c>
      <c r="H49" s="43"/>
      <c r="I49" s="41"/>
      <c r="J49" s="41"/>
      <c r="K49" s="42"/>
      <c r="L49" s="35"/>
      <c r="M49" s="35"/>
    </row>
    <row r="50" spans="2:13" ht="18" x14ac:dyDescent="0.35">
      <c r="B50" s="46"/>
      <c r="C50" s="41"/>
      <c r="D50" s="41"/>
      <c r="E50" s="42"/>
      <c r="F50" s="36"/>
      <c r="G50" s="36"/>
      <c r="H50" s="40" t="s">
        <v>52</v>
      </c>
      <c r="I50" s="41"/>
      <c r="J50" s="41"/>
      <c r="K50" s="42"/>
      <c r="L50" s="37">
        <f t="shared" ref="L50:M50" si="22">L45+L48</f>
        <v>6029000</v>
      </c>
      <c r="M50" s="37">
        <f t="shared" si="22"/>
        <v>5064000</v>
      </c>
    </row>
    <row r="51" spans="2:13" ht="12" customHeight="1" x14ac:dyDescent="0.35">
      <c r="B51" s="46"/>
      <c r="C51" s="41"/>
      <c r="D51" s="41"/>
      <c r="E51" s="42"/>
      <c r="F51" s="35"/>
      <c r="G51" s="35"/>
      <c r="H51" s="43"/>
      <c r="I51" s="41"/>
      <c r="J51" s="41"/>
      <c r="K51" s="42"/>
      <c r="L51" s="35"/>
      <c r="M51" s="35"/>
    </row>
    <row r="52" spans="2:13" ht="18" x14ac:dyDescent="0.35">
      <c r="B52" s="40" t="s">
        <v>28</v>
      </c>
      <c r="C52" s="41"/>
      <c r="D52" s="41"/>
      <c r="E52" s="42"/>
      <c r="F52" s="37">
        <f t="shared" ref="F52:G52" si="23">F53+F54</f>
        <v>5188500</v>
      </c>
      <c r="G52" s="37">
        <f t="shared" si="23"/>
        <v>3517500</v>
      </c>
      <c r="H52" s="40" t="s">
        <v>7</v>
      </c>
      <c r="I52" s="41"/>
      <c r="J52" s="41"/>
      <c r="K52" s="42"/>
      <c r="L52" s="37">
        <f t="shared" ref="L52:M52" si="24">L53+L54</f>
        <v>4775000</v>
      </c>
      <c r="M52" s="37">
        <f t="shared" si="24"/>
        <v>2885000</v>
      </c>
    </row>
    <row r="53" spans="2:13" ht="18" x14ac:dyDescent="0.35">
      <c r="B53" s="43" t="s">
        <v>31</v>
      </c>
      <c r="C53" s="41"/>
      <c r="D53" s="41"/>
      <c r="E53" s="42"/>
      <c r="F53" s="35">
        <f t="shared" ref="F53:G53" si="25">F26</f>
        <v>507000</v>
      </c>
      <c r="G53" s="35">
        <f t="shared" si="25"/>
        <v>150000</v>
      </c>
      <c r="H53" s="43" t="s">
        <v>9</v>
      </c>
      <c r="I53" s="41"/>
      <c r="J53" s="41"/>
      <c r="K53" s="42"/>
      <c r="L53" s="35">
        <f t="shared" ref="L53:M53" si="26">L10</f>
        <v>4415000</v>
      </c>
      <c r="M53" s="35">
        <f t="shared" si="26"/>
        <v>3080000</v>
      </c>
    </row>
    <row r="54" spans="2:13" ht="18" x14ac:dyDescent="0.35">
      <c r="B54" s="43" t="s">
        <v>37</v>
      </c>
      <c r="C54" s="41"/>
      <c r="D54" s="41"/>
      <c r="E54" s="42"/>
      <c r="F54" s="35">
        <f t="shared" ref="F54:G54" si="27">F30</f>
        <v>4681500</v>
      </c>
      <c r="G54" s="35">
        <f t="shared" si="27"/>
        <v>3367500</v>
      </c>
      <c r="H54" s="43" t="s">
        <v>20</v>
      </c>
      <c r="I54" s="41"/>
      <c r="J54" s="41"/>
      <c r="K54" s="42"/>
      <c r="L54" s="35">
        <f t="shared" ref="L54:M54" si="28">L17</f>
        <v>360000</v>
      </c>
      <c r="M54" s="35">
        <f t="shared" si="28"/>
        <v>-195000</v>
      </c>
    </row>
    <row r="55" spans="2:13" ht="18" x14ac:dyDescent="0.35">
      <c r="B55" s="43" t="s">
        <v>45</v>
      </c>
      <c r="C55" s="41"/>
      <c r="D55" s="41"/>
      <c r="E55" s="42"/>
      <c r="F55" s="35" t="str">
        <f t="shared" ref="F55:G55" si="29">F36</f>
        <v xml:space="preserve">          /</v>
      </c>
      <c r="G55" s="35" t="str">
        <f t="shared" si="29"/>
        <v xml:space="preserve">           /</v>
      </c>
      <c r="H55" s="43"/>
      <c r="I55" s="41"/>
      <c r="J55" s="41"/>
      <c r="K55" s="42"/>
      <c r="L55" s="35"/>
      <c r="M55" s="35"/>
    </row>
    <row r="56" spans="2:13" ht="18" x14ac:dyDescent="0.35">
      <c r="B56" s="43"/>
      <c r="C56" s="41"/>
      <c r="D56" s="41"/>
      <c r="E56" s="42"/>
      <c r="F56" s="35"/>
      <c r="G56" s="35"/>
      <c r="H56" s="40"/>
      <c r="I56" s="41"/>
      <c r="J56" s="41"/>
      <c r="K56" s="42"/>
      <c r="L56" s="37"/>
      <c r="M56" s="37"/>
    </row>
    <row r="57" spans="2:13" ht="18" x14ac:dyDescent="0.35">
      <c r="B57" s="40" t="s">
        <v>53</v>
      </c>
      <c r="C57" s="41"/>
      <c r="D57" s="41"/>
      <c r="E57" s="42"/>
      <c r="F57" s="37">
        <f t="shared" ref="F57:G57" si="30">F45+F52</f>
        <v>10804000</v>
      </c>
      <c r="G57" s="37">
        <f t="shared" si="30"/>
        <v>7934000</v>
      </c>
      <c r="H57" s="40" t="s">
        <v>48</v>
      </c>
      <c r="I57" s="41"/>
      <c r="J57" s="41"/>
      <c r="K57" s="42"/>
      <c r="L57" s="37">
        <f t="shared" ref="L57:M57" si="31">L50+L52</f>
        <v>10804000</v>
      </c>
      <c r="M57" s="37">
        <f t="shared" si="31"/>
        <v>7949000</v>
      </c>
    </row>
    <row r="60" spans="2:13" ht="17.399999999999999" x14ac:dyDescent="0.3">
      <c r="B60" s="6"/>
      <c r="C60" s="6"/>
      <c r="D60" s="6"/>
      <c r="E60" s="6"/>
      <c r="F60" s="6"/>
      <c r="G60" s="6"/>
    </row>
    <row r="61" spans="2:13" ht="17.399999999999999" x14ac:dyDescent="0.3">
      <c r="B61" s="6"/>
      <c r="C61" s="6"/>
      <c r="D61" s="6"/>
      <c r="E61" s="6"/>
      <c r="F61" s="6"/>
      <c r="G61" s="6"/>
    </row>
    <row r="62" spans="2:13" ht="17.399999999999999" x14ac:dyDescent="0.3">
      <c r="B62" s="6"/>
      <c r="C62" s="6"/>
      <c r="D62" s="6"/>
      <c r="E62" s="6"/>
      <c r="F62" s="6"/>
      <c r="G62" s="6"/>
    </row>
    <row r="63" spans="2:13" ht="17.399999999999999" x14ac:dyDescent="0.3">
      <c r="B63" s="6"/>
      <c r="C63" s="6"/>
      <c r="D63" s="6"/>
      <c r="E63" s="6"/>
      <c r="F63" s="6"/>
      <c r="G63" s="6"/>
    </row>
    <row r="64" spans="2:13" ht="17.399999999999999" x14ac:dyDescent="0.3">
      <c r="B64" s="6"/>
      <c r="C64" s="6"/>
      <c r="D64" s="6"/>
      <c r="E64" s="6"/>
      <c r="F64" s="6"/>
      <c r="G64" s="6"/>
    </row>
    <row r="65" spans="2:7" ht="17.399999999999999" x14ac:dyDescent="0.3">
      <c r="B65" s="6"/>
      <c r="C65" s="6"/>
      <c r="D65" s="6"/>
      <c r="E65" s="6"/>
      <c r="F65" s="6"/>
      <c r="G65" s="6"/>
    </row>
    <row r="66" spans="2:7" ht="17.399999999999999" x14ac:dyDescent="0.3">
      <c r="B66" s="6"/>
      <c r="C66" s="6"/>
      <c r="D66" s="6"/>
      <c r="E66" s="6"/>
      <c r="F66" s="6"/>
      <c r="G66" s="6"/>
    </row>
  </sheetData>
  <mergeCells count="102">
    <mergeCell ref="B19:E19"/>
    <mergeCell ref="B21:E21"/>
    <mergeCell ref="B22:E22"/>
    <mergeCell ref="B23:E23"/>
    <mergeCell ref="B24:E24"/>
    <mergeCell ref="B25:E25"/>
    <mergeCell ref="H19:K19"/>
    <mergeCell ref="H20:K20"/>
    <mergeCell ref="H21:K21"/>
    <mergeCell ref="H22:K22"/>
    <mergeCell ref="H23:K23"/>
    <mergeCell ref="H24:K24"/>
    <mergeCell ref="H25:K25"/>
    <mergeCell ref="B17:E17"/>
    <mergeCell ref="H12:K12"/>
    <mergeCell ref="H13:K13"/>
    <mergeCell ref="H14:K14"/>
    <mergeCell ref="H15:K15"/>
    <mergeCell ref="H16:K16"/>
    <mergeCell ref="H17:K17"/>
    <mergeCell ref="H18:K18"/>
    <mergeCell ref="B18:E18"/>
    <mergeCell ref="B10:E10"/>
    <mergeCell ref="H10:K10"/>
    <mergeCell ref="H11:K11"/>
    <mergeCell ref="B11:E11"/>
    <mergeCell ref="B12:E12"/>
    <mergeCell ref="B13:E13"/>
    <mergeCell ref="B14:E14"/>
    <mergeCell ref="B15:E15"/>
    <mergeCell ref="B16:E16"/>
    <mergeCell ref="B2:I2"/>
    <mergeCell ref="B4:M4"/>
    <mergeCell ref="B6:E6"/>
    <mergeCell ref="H6:K6"/>
    <mergeCell ref="B7:M7"/>
    <mergeCell ref="B8:E8"/>
    <mergeCell ref="H8:K8"/>
    <mergeCell ref="B9:E9"/>
    <mergeCell ref="F9:G9"/>
    <mergeCell ref="H9:K9"/>
    <mergeCell ref="L9:M9"/>
    <mergeCell ref="H35:K35"/>
    <mergeCell ref="H36:K36"/>
    <mergeCell ref="H37:K37"/>
    <mergeCell ref="H38:K38"/>
    <mergeCell ref="H39:K39"/>
    <mergeCell ref="H56:K56"/>
    <mergeCell ref="H57:K57"/>
    <mergeCell ref="H49:K49"/>
    <mergeCell ref="H50:K50"/>
    <mergeCell ref="H51:K51"/>
    <mergeCell ref="H52:K52"/>
    <mergeCell ref="H53:K53"/>
    <mergeCell ref="H54:K54"/>
    <mergeCell ref="H55:K55"/>
    <mergeCell ref="B42:M42"/>
    <mergeCell ref="H43:K43"/>
    <mergeCell ref="B44:M44"/>
    <mergeCell ref="H45:K45"/>
    <mergeCell ref="H46:K46"/>
    <mergeCell ref="H47:K47"/>
    <mergeCell ref="H48:K48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B46:E46"/>
    <mergeCell ref="B47:E47"/>
    <mergeCell ref="B48:E48"/>
    <mergeCell ref="B56:E56"/>
    <mergeCell ref="B57:E57"/>
    <mergeCell ref="B49:E49"/>
    <mergeCell ref="B50:E50"/>
    <mergeCell ref="B51:E51"/>
    <mergeCell ref="B52:E52"/>
    <mergeCell ref="B53:E53"/>
    <mergeCell ref="B54:E54"/>
    <mergeCell ref="B55:E55"/>
    <mergeCell ref="B35:E35"/>
    <mergeCell ref="B36:E36"/>
    <mergeCell ref="B37:E37"/>
    <mergeCell ref="B38:E38"/>
    <mergeCell ref="B39:E39"/>
    <mergeCell ref="B40:E40"/>
    <mergeCell ref="B41:E41"/>
    <mergeCell ref="B43:E43"/>
    <mergeCell ref="B45:E4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I25"/>
  <sheetViews>
    <sheetView workbookViewId="0">
      <selection activeCell="J12" sqref="J12"/>
    </sheetView>
  </sheetViews>
  <sheetFormatPr defaultColWidth="12.6640625" defaultRowHeight="15.75" customHeight="1" x14ac:dyDescent="0.25"/>
  <cols>
    <col min="6" max="8" width="15.109375" bestFit="1" customWidth="1"/>
  </cols>
  <sheetData>
    <row r="2" spans="2:9" ht="15.75" customHeight="1" x14ac:dyDescent="0.3">
      <c r="B2" s="25" t="s">
        <v>54</v>
      </c>
      <c r="C2" s="17"/>
      <c r="D2" s="17"/>
      <c r="E2" s="17"/>
      <c r="F2" s="17"/>
      <c r="G2" s="17"/>
      <c r="H2" s="18"/>
      <c r="I2" s="7"/>
    </row>
    <row r="5" spans="2:9" ht="15.75" customHeight="1" x14ac:dyDescent="0.3">
      <c r="B5" s="28" t="s">
        <v>55</v>
      </c>
      <c r="C5" s="17"/>
      <c r="D5" s="17"/>
      <c r="E5" s="17"/>
      <c r="F5" s="17"/>
      <c r="G5" s="17"/>
      <c r="H5" s="18"/>
    </row>
    <row r="7" spans="2:9" ht="15.75" customHeight="1" x14ac:dyDescent="0.35">
      <c r="B7" s="29" t="s">
        <v>56</v>
      </c>
      <c r="C7" s="17"/>
      <c r="D7" s="17"/>
      <c r="E7" s="18"/>
      <c r="F7" s="8" t="s">
        <v>57</v>
      </c>
      <c r="G7" s="9" t="s">
        <v>58</v>
      </c>
      <c r="H7" s="9" t="s">
        <v>59</v>
      </c>
    </row>
    <row r="8" spans="2:9" ht="15.75" customHeight="1" x14ac:dyDescent="0.35">
      <c r="B8" s="30" t="s">
        <v>6</v>
      </c>
      <c r="C8" s="17"/>
      <c r="D8" s="17"/>
      <c r="E8" s="18"/>
      <c r="F8" s="56">
        <f t="shared" ref="F8:G8" si="0">F9+F10+F11+F12</f>
        <v>5615500</v>
      </c>
      <c r="G8" s="57">
        <f t="shared" si="0"/>
        <v>4431500</v>
      </c>
      <c r="H8" s="57">
        <f t="shared" ref="H8:H12" si="1">F8-G8</f>
        <v>1184000</v>
      </c>
    </row>
    <row r="9" spans="2:9" ht="15.75" customHeight="1" x14ac:dyDescent="0.35">
      <c r="B9" s="24" t="s">
        <v>8</v>
      </c>
      <c r="C9" s="17"/>
      <c r="D9" s="17"/>
      <c r="E9" s="18"/>
      <c r="F9" s="58">
        <f>'Stato patrimoniale riclassifica'!F46</f>
        <v>39000</v>
      </c>
      <c r="G9" s="59">
        <f>'Stato patrimoniale riclassifica'!G46</f>
        <v>69000</v>
      </c>
      <c r="H9" s="60">
        <f t="shared" si="1"/>
        <v>-30000</v>
      </c>
    </row>
    <row r="10" spans="2:9" ht="15.75" customHeight="1" x14ac:dyDescent="0.35">
      <c r="B10" s="24" t="s">
        <v>16</v>
      </c>
      <c r="C10" s="17"/>
      <c r="D10" s="17"/>
      <c r="E10" s="18"/>
      <c r="F10" s="59">
        <f>'Stato patrimoniale riclassifica'!F47</f>
        <v>3538000</v>
      </c>
      <c r="G10" s="59">
        <f>'Stato patrimoniale riclassifica'!G47</f>
        <v>2757500</v>
      </c>
      <c r="H10" s="60">
        <f t="shared" si="1"/>
        <v>780500</v>
      </c>
    </row>
    <row r="11" spans="2:9" ht="15.75" customHeight="1" x14ac:dyDescent="0.35">
      <c r="B11" s="24" t="s">
        <v>22</v>
      </c>
      <c r="C11" s="17"/>
      <c r="D11" s="17"/>
      <c r="E11" s="18"/>
      <c r="F11" s="58">
        <f>'Stato patrimoniale riclassifica'!F48</f>
        <v>2010000</v>
      </c>
      <c r="G11" s="59">
        <f>'Stato patrimoniale riclassifica'!G48</f>
        <v>1590000</v>
      </c>
      <c r="H11" s="60">
        <f t="shared" si="1"/>
        <v>420000</v>
      </c>
    </row>
    <row r="12" spans="2:9" ht="15.75" customHeight="1" x14ac:dyDescent="0.35">
      <c r="B12" s="24" t="s">
        <v>19</v>
      </c>
      <c r="C12" s="17"/>
      <c r="D12" s="17"/>
      <c r="E12" s="18"/>
      <c r="F12" s="58">
        <f>'Stato patrimoniale riclassifica'!F49</f>
        <v>28500</v>
      </c>
      <c r="G12" s="59">
        <f>'Stato patrimoniale riclassifica'!G49</f>
        <v>15000</v>
      </c>
      <c r="H12" s="60">
        <f t="shared" si="1"/>
        <v>13500</v>
      </c>
    </row>
    <row r="13" spans="2:9" ht="15.75" customHeight="1" x14ac:dyDescent="0.35">
      <c r="B13" s="24"/>
      <c r="C13" s="17"/>
      <c r="D13" s="17"/>
      <c r="E13" s="18"/>
      <c r="F13" s="58"/>
      <c r="G13" s="59"/>
      <c r="H13" s="59"/>
    </row>
    <row r="14" spans="2:9" ht="15.75" customHeight="1" x14ac:dyDescent="0.35">
      <c r="B14" s="21" t="s">
        <v>60</v>
      </c>
      <c r="C14" s="17"/>
      <c r="D14" s="17"/>
      <c r="E14" s="18"/>
      <c r="F14" s="61">
        <f t="shared" ref="F14:G14" si="2">F15+F16</f>
        <v>3832420</v>
      </c>
      <c r="G14" s="62">
        <f t="shared" si="2"/>
        <v>2806500</v>
      </c>
      <c r="H14" s="62">
        <f t="shared" ref="H14:H16" si="3">F14-G14</f>
        <v>1025920</v>
      </c>
    </row>
    <row r="15" spans="2:9" ht="15.75" customHeight="1" x14ac:dyDescent="0.35">
      <c r="B15" s="24" t="s">
        <v>61</v>
      </c>
      <c r="C15" s="17"/>
      <c r="D15" s="17"/>
      <c r="E15" s="18"/>
      <c r="F15" s="58">
        <f>'Stato patrimoniale riclassifica'!L46</f>
        <v>3734920</v>
      </c>
      <c r="G15" s="59">
        <f>'Stato patrimoniale riclassifica'!M46</f>
        <v>2716500</v>
      </c>
      <c r="H15" s="59">
        <f t="shared" si="3"/>
        <v>1018420</v>
      </c>
    </row>
    <row r="16" spans="2:9" ht="15.75" customHeight="1" x14ac:dyDescent="0.35">
      <c r="B16" s="24" t="s">
        <v>41</v>
      </c>
      <c r="C16" s="17"/>
      <c r="D16" s="17"/>
      <c r="E16" s="18"/>
      <c r="F16" s="59">
        <f>'Stato patrimoniale riclassifica'!L47</f>
        <v>97500</v>
      </c>
      <c r="G16" s="59">
        <f>'Stato patrimoniale riclassifica'!M47</f>
        <v>90000</v>
      </c>
      <c r="H16" s="59">
        <f t="shared" si="3"/>
        <v>7500</v>
      </c>
    </row>
    <row r="17" spans="2:8" ht="15.75" customHeight="1" x14ac:dyDescent="0.35">
      <c r="B17" s="19"/>
      <c r="C17" s="17"/>
      <c r="D17" s="17"/>
      <c r="E17" s="18"/>
      <c r="F17" s="63"/>
      <c r="G17" s="63"/>
      <c r="H17" s="55"/>
    </row>
    <row r="18" spans="2:8" ht="15.75" customHeight="1" x14ac:dyDescent="0.35">
      <c r="B18" s="27" t="s">
        <v>62</v>
      </c>
      <c r="C18" s="17"/>
      <c r="D18" s="17"/>
      <c r="E18" s="18"/>
      <c r="F18" s="64">
        <f t="shared" ref="F18:G18" si="4">F8-F14</f>
        <v>1783080</v>
      </c>
      <c r="G18" s="64">
        <f t="shared" si="4"/>
        <v>1625000</v>
      </c>
      <c r="H18" s="65">
        <f>F18-G18</f>
        <v>158080</v>
      </c>
    </row>
    <row r="19" spans="2:8" ht="15.75" customHeight="1" x14ac:dyDescent="0.35">
      <c r="B19" s="5"/>
      <c r="C19" s="5"/>
      <c r="D19" s="5"/>
      <c r="E19" s="5"/>
      <c r="F19" s="5"/>
      <c r="G19" s="5"/>
      <c r="H19" s="5"/>
    </row>
    <row r="20" spans="2:8" ht="15.75" customHeight="1" x14ac:dyDescent="0.35">
      <c r="B20" s="5"/>
      <c r="C20" s="5"/>
      <c r="D20" s="5"/>
      <c r="E20" s="5"/>
      <c r="F20" s="5"/>
      <c r="G20" s="5"/>
      <c r="H20" s="5"/>
    </row>
    <row r="21" spans="2:8" ht="15.75" customHeight="1" x14ac:dyDescent="0.35">
      <c r="B21" s="5"/>
      <c r="C21" s="5"/>
      <c r="D21" s="5"/>
      <c r="E21" s="5"/>
      <c r="F21" s="5"/>
      <c r="G21" s="5"/>
      <c r="H21" s="5"/>
    </row>
    <row r="22" spans="2:8" ht="15.75" customHeight="1" x14ac:dyDescent="0.35">
      <c r="B22" s="5"/>
      <c r="C22" s="5"/>
      <c r="D22" s="5"/>
      <c r="E22" s="5"/>
      <c r="F22" s="5"/>
      <c r="G22" s="5"/>
      <c r="H22" s="5"/>
    </row>
    <row r="23" spans="2:8" ht="15.75" customHeight="1" x14ac:dyDescent="0.35">
      <c r="B23" s="5"/>
      <c r="C23" s="5"/>
      <c r="D23" s="5"/>
      <c r="E23" s="5"/>
      <c r="F23" s="5"/>
      <c r="G23" s="5"/>
      <c r="H23" s="5"/>
    </row>
    <row r="24" spans="2:8" ht="15.75" customHeight="1" x14ac:dyDescent="0.35">
      <c r="B24" s="5"/>
      <c r="C24" s="5"/>
      <c r="D24" s="5"/>
      <c r="E24" s="5"/>
      <c r="F24" s="5"/>
      <c r="G24" s="5"/>
      <c r="H24" s="5"/>
    </row>
    <row r="25" spans="2:8" ht="15.75" customHeight="1" x14ac:dyDescent="0.35">
      <c r="B25" s="5"/>
      <c r="C25" s="5"/>
      <c r="D25" s="5"/>
      <c r="E25" s="5"/>
      <c r="F25" s="5"/>
      <c r="G25" s="5"/>
      <c r="H25" s="5"/>
    </row>
  </sheetData>
  <mergeCells count="14">
    <mergeCell ref="B17:E17"/>
    <mergeCell ref="B18:E18"/>
    <mergeCell ref="B2:H2"/>
    <mergeCell ref="B5:H5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R27"/>
  <sheetViews>
    <sheetView topLeftCell="B1" workbookViewId="0">
      <selection activeCell="J5" sqref="J5"/>
    </sheetView>
  </sheetViews>
  <sheetFormatPr defaultColWidth="12.6640625" defaultRowHeight="15.75" customHeight="1" x14ac:dyDescent="0.25"/>
  <cols>
    <col min="4" max="4" width="18.6640625" customWidth="1"/>
    <col min="5" max="5" width="14.6640625" customWidth="1"/>
    <col min="8" max="8" width="19.33203125" customWidth="1"/>
    <col min="9" max="9" width="16.44140625" bestFit="1" customWidth="1"/>
  </cols>
  <sheetData>
    <row r="2" spans="2:18" ht="17.399999999999999" x14ac:dyDescent="0.3">
      <c r="B2" s="32" t="s">
        <v>63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4" spans="2:18" ht="13.2" x14ac:dyDescent="0.25"/>
    <row r="5" spans="2:18" ht="19.2" customHeight="1" x14ac:dyDescent="0.3">
      <c r="B5" s="80" t="s">
        <v>138</v>
      </c>
      <c r="C5" s="81"/>
      <c r="D5" s="81"/>
      <c r="E5" s="81"/>
      <c r="F5" s="81"/>
      <c r="G5" s="81"/>
      <c r="H5" s="81"/>
      <c r="I5" s="82"/>
      <c r="K5" s="80" t="s">
        <v>139</v>
      </c>
      <c r="L5" s="81"/>
      <c r="M5" s="81"/>
      <c r="N5" s="81"/>
      <c r="O5" s="81"/>
      <c r="P5" s="81"/>
      <c r="Q5" s="81"/>
      <c r="R5" s="82"/>
    </row>
    <row r="7" spans="2:18" ht="18" x14ac:dyDescent="0.35">
      <c r="B7" s="66" t="s">
        <v>64</v>
      </c>
      <c r="C7" s="41"/>
      <c r="D7" s="42"/>
      <c r="E7" s="37">
        <f>SUM(E9:E18)</f>
        <v>14599000</v>
      </c>
      <c r="F7" s="66" t="s">
        <v>65</v>
      </c>
      <c r="G7" s="41"/>
      <c r="H7" s="42"/>
      <c r="I7" s="37">
        <f>SUM(I9:I18)</f>
        <v>14053920</v>
      </c>
      <c r="K7" s="74" t="s">
        <v>66</v>
      </c>
      <c r="L7" s="41"/>
      <c r="M7" s="41"/>
      <c r="N7" s="41"/>
      <c r="O7" s="41"/>
      <c r="P7" s="42"/>
      <c r="Q7" s="66">
        <v>360000</v>
      </c>
      <c r="R7" s="42"/>
    </row>
    <row r="8" spans="2:18" ht="16.5" customHeight="1" x14ac:dyDescent="0.35">
      <c r="B8" s="43"/>
      <c r="C8" s="41"/>
      <c r="D8" s="41"/>
      <c r="E8" s="41"/>
      <c r="F8" s="41"/>
      <c r="G8" s="41"/>
      <c r="H8" s="41"/>
      <c r="I8" s="42"/>
      <c r="K8" s="75"/>
      <c r="L8" s="41"/>
      <c r="M8" s="41"/>
      <c r="N8" s="41"/>
      <c r="O8" s="41"/>
      <c r="P8" s="42"/>
      <c r="Q8" s="76" t="s">
        <v>67</v>
      </c>
      <c r="R8" s="42"/>
    </row>
    <row r="9" spans="2:18" ht="18" x14ac:dyDescent="0.25">
      <c r="B9" s="67" t="s">
        <v>68</v>
      </c>
      <c r="C9" s="41"/>
      <c r="D9" s="42"/>
      <c r="E9" s="68">
        <v>13894000</v>
      </c>
      <c r="F9" s="69" t="s">
        <v>69</v>
      </c>
      <c r="G9" s="41"/>
      <c r="H9" s="42"/>
      <c r="I9" s="68">
        <v>4790000</v>
      </c>
      <c r="K9" s="77" t="s">
        <v>70</v>
      </c>
      <c r="L9" s="41"/>
      <c r="M9" s="41"/>
      <c r="N9" s="41"/>
      <c r="O9" s="41"/>
      <c r="P9" s="42"/>
      <c r="Q9" s="66">
        <f>Q10+Q11+Q12</f>
        <v>995080</v>
      </c>
      <c r="R9" s="42"/>
    </row>
    <row r="10" spans="2:18" ht="18" x14ac:dyDescent="0.25">
      <c r="B10" s="69" t="s">
        <v>71</v>
      </c>
      <c r="C10" s="41"/>
      <c r="D10" s="42"/>
      <c r="E10" s="68">
        <v>360000</v>
      </c>
      <c r="F10" s="67" t="s">
        <v>72</v>
      </c>
      <c r="G10" s="41"/>
      <c r="H10" s="42"/>
      <c r="I10" s="68">
        <v>969400</v>
      </c>
      <c r="K10" s="67" t="s">
        <v>73</v>
      </c>
      <c r="L10" s="41"/>
      <c r="M10" s="41"/>
      <c r="N10" s="41"/>
      <c r="O10" s="41"/>
      <c r="P10" s="42"/>
      <c r="Q10" s="78">
        <v>255000</v>
      </c>
      <c r="R10" s="42"/>
    </row>
    <row r="11" spans="2:18" ht="18" x14ac:dyDescent="0.25">
      <c r="B11" s="67" t="s">
        <v>74</v>
      </c>
      <c r="C11" s="41"/>
      <c r="D11" s="42"/>
      <c r="E11" s="68">
        <v>327000</v>
      </c>
      <c r="F11" s="67" t="s">
        <v>75</v>
      </c>
      <c r="G11" s="41"/>
      <c r="H11" s="42"/>
      <c r="I11" s="68">
        <v>65500</v>
      </c>
      <c r="K11" s="67" t="s">
        <v>76</v>
      </c>
      <c r="L11" s="41"/>
      <c r="M11" s="41"/>
      <c r="N11" s="41"/>
      <c r="O11" s="41"/>
      <c r="P11" s="42"/>
      <c r="Q11" s="78">
        <v>726000</v>
      </c>
      <c r="R11" s="42"/>
    </row>
    <row r="12" spans="2:18" ht="18" x14ac:dyDescent="0.35">
      <c r="B12" s="67" t="s">
        <v>77</v>
      </c>
      <c r="C12" s="41"/>
      <c r="D12" s="42"/>
      <c r="E12" s="68">
        <v>18000</v>
      </c>
      <c r="F12" s="67" t="s">
        <v>78</v>
      </c>
      <c r="G12" s="41"/>
      <c r="H12" s="42"/>
      <c r="I12" s="68">
        <v>5525600</v>
      </c>
      <c r="K12" s="67" t="s">
        <v>79</v>
      </c>
      <c r="L12" s="41"/>
      <c r="M12" s="41"/>
      <c r="N12" s="41"/>
      <c r="O12" s="41"/>
      <c r="P12" s="42"/>
      <c r="Q12" s="79">
        <f>397500-I18</f>
        <v>14080</v>
      </c>
      <c r="R12" s="42"/>
    </row>
    <row r="13" spans="2:18" ht="18" x14ac:dyDescent="0.25">
      <c r="B13" s="70"/>
      <c r="C13" s="71"/>
      <c r="D13" s="71"/>
      <c r="E13" s="68"/>
      <c r="F13" s="67" t="s">
        <v>80</v>
      </c>
      <c r="G13" s="41"/>
      <c r="H13" s="42"/>
      <c r="I13" s="68">
        <v>1890000</v>
      </c>
      <c r="K13" s="46"/>
      <c r="L13" s="41"/>
      <c r="M13" s="41"/>
      <c r="N13" s="41"/>
      <c r="O13" s="41"/>
      <c r="P13" s="42"/>
      <c r="Q13" s="76" t="s">
        <v>81</v>
      </c>
      <c r="R13" s="42"/>
    </row>
    <row r="14" spans="2:18" ht="18" x14ac:dyDescent="0.25">
      <c r="B14" s="70"/>
      <c r="C14" s="71"/>
      <c r="D14" s="71"/>
      <c r="E14" s="68"/>
      <c r="F14" s="67" t="s">
        <v>82</v>
      </c>
      <c r="G14" s="41"/>
      <c r="H14" s="42"/>
      <c r="I14" s="68">
        <v>70000</v>
      </c>
      <c r="K14" s="77" t="s">
        <v>83</v>
      </c>
      <c r="L14" s="41"/>
      <c r="M14" s="41"/>
      <c r="N14" s="41"/>
      <c r="O14" s="41"/>
      <c r="P14" s="42"/>
      <c r="Q14" s="66">
        <f>SUM(Q15:Q16)</f>
        <v>810000</v>
      </c>
      <c r="R14" s="42"/>
    </row>
    <row r="15" spans="2:18" ht="18" x14ac:dyDescent="0.25">
      <c r="B15" s="70"/>
      <c r="C15" s="71"/>
      <c r="D15" s="71"/>
      <c r="E15" s="68"/>
      <c r="F15" s="69" t="s">
        <v>84</v>
      </c>
      <c r="G15" s="41"/>
      <c r="H15" s="42"/>
      <c r="I15" s="68">
        <v>-60000</v>
      </c>
      <c r="K15" s="67" t="s">
        <v>85</v>
      </c>
      <c r="L15" s="41"/>
      <c r="M15" s="41"/>
      <c r="N15" s="41"/>
      <c r="O15" s="41"/>
      <c r="P15" s="42"/>
      <c r="Q15" s="78">
        <v>750000</v>
      </c>
      <c r="R15" s="42"/>
    </row>
    <row r="16" spans="2:18" ht="18" x14ac:dyDescent="0.25">
      <c r="B16" s="70"/>
      <c r="C16" s="71"/>
      <c r="D16" s="71"/>
      <c r="E16" s="68"/>
      <c r="F16" s="67" t="s">
        <v>86</v>
      </c>
      <c r="G16" s="41"/>
      <c r="H16" s="42"/>
      <c r="I16" s="68">
        <v>204000</v>
      </c>
      <c r="K16" s="67" t="s">
        <v>87</v>
      </c>
      <c r="L16" s="41"/>
      <c r="M16" s="41"/>
      <c r="N16" s="41"/>
      <c r="O16" s="41"/>
      <c r="P16" s="42"/>
      <c r="Q16" s="78">
        <v>60000</v>
      </c>
      <c r="R16" s="42"/>
    </row>
    <row r="17" spans="2:18" ht="18" x14ac:dyDescent="0.25">
      <c r="B17" s="70"/>
      <c r="C17" s="71"/>
      <c r="D17" s="71"/>
      <c r="E17" s="68"/>
      <c r="F17" s="67" t="s">
        <v>88</v>
      </c>
      <c r="G17" s="41"/>
      <c r="H17" s="42"/>
      <c r="I17" s="68">
        <v>216000</v>
      </c>
      <c r="K17" s="46"/>
      <c r="L17" s="41"/>
      <c r="M17" s="41"/>
      <c r="N17" s="41"/>
      <c r="O17" s="41"/>
      <c r="P17" s="41"/>
      <c r="Q17" s="41"/>
      <c r="R17" s="42"/>
    </row>
    <row r="18" spans="2:18" ht="18" x14ac:dyDescent="0.35">
      <c r="B18" s="70"/>
      <c r="C18" s="71"/>
      <c r="D18" s="71"/>
      <c r="E18" s="68"/>
      <c r="F18" s="67" t="s">
        <v>79</v>
      </c>
      <c r="G18" s="41"/>
      <c r="H18" s="42"/>
      <c r="I18" s="68">
        <f>397500-14080</f>
        <v>383420</v>
      </c>
      <c r="K18" s="72" t="s">
        <v>89</v>
      </c>
      <c r="L18" s="41"/>
      <c r="M18" s="41"/>
      <c r="N18" s="41"/>
      <c r="O18" s="41"/>
      <c r="P18" s="41"/>
      <c r="Q18" s="66">
        <f>Q7+Q9-Q14</f>
        <v>545080</v>
      </c>
      <c r="R18" s="42"/>
    </row>
    <row r="19" spans="2:18" ht="18" x14ac:dyDescent="0.25">
      <c r="B19" s="70"/>
      <c r="C19" s="71"/>
      <c r="D19" s="71"/>
      <c r="E19" s="68"/>
      <c r="F19" s="67"/>
      <c r="G19" s="41"/>
      <c r="H19" s="42"/>
      <c r="I19" s="68"/>
      <c r="K19" s="31" t="s">
        <v>90</v>
      </c>
      <c r="L19" s="22"/>
      <c r="M19" s="22"/>
      <c r="N19" s="22"/>
      <c r="O19" s="22"/>
      <c r="P19" s="22"/>
    </row>
    <row r="20" spans="2:18" ht="18" x14ac:dyDescent="0.35">
      <c r="B20" s="72" t="s">
        <v>89</v>
      </c>
      <c r="C20" s="41"/>
      <c r="D20" s="41"/>
      <c r="E20" s="41"/>
      <c r="F20" s="41"/>
      <c r="G20" s="41"/>
      <c r="H20" s="42"/>
      <c r="I20" s="73">
        <f>E7-I7</f>
        <v>545080</v>
      </c>
      <c r="K20" s="31"/>
      <c r="L20" s="22"/>
      <c r="M20" s="22"/>
      <c r="N20" s="22"/>
      <c r="O20" s="22"/>
      <c r="P20" s="22"/>
    </row>
    <row r="21" spans="2:18" ht="17.399999999999999" x14ac:dyDescent="0.25">
      <c r="B21" s="22"/>
      <c r="C21" s="22"/>
      <c r="D21" s="22"/>
      <c r="F21" s="22"/>
      <c r="G21" s="22"/>
      <c r="H21" s="22"/>
      <c r="K21" s="10"/>
      <c r="L21" s="10"/>
      <c r="M21" s="10"/>
      <c r="N21" s="10"/>
      <c r="O21" s="10"/>
      <c r="P21" s="10"/>
    </row>
    <row r="22" spans="2:18" ht="17.399999999999999" x14ac:dyDescent="0.25">
      <c r="B22" s="22"/>
      <c r="C22" s="22"/>
      <c r="D22" s="22"/>
      <c r="F22" s="22"/>
      <c r="G22" s="22"/>
      <c r="H22" s="22"/>
      <c r="K22" s="10"/>
      <c r="L22" s="10"/>
      <c r="M22" s="10"/>
      <c r="N22" s="10"/>
      <c r="O22" s="10"/>
      <c r="P22" s="10"/>
    </row>
    <row r="23" spans="2:18" ht="15.75" customHeight="1" x14ac:dyDescent="0.25">
      <c r="B23" s="22"/>
      <c r="C23" s="22"/>
      <c r="D23" s="22"/>
      <c r="F23" s="22"/>
      <c r="G23" s="22"/>
      <c r="H23" s="22"/>
    </row>
    <row r="24" spans="2:18" ht="15.75" customHeight="1" x14ac:dyDescent="0.25">
      <c r="B24" s="22"/>
      <c r="C24" s="22"/>
      <c r="D24" s="22"/>
      <c r="F24" s="22"/>
      <c r="G24" s="22"/>
      <c r="H24" s="22"/>
    </row>
    <row r="25" spans="2:18" ht="15.75" customHeight="1" x14ac:dyDescent="0.25">
      <c r="B25" s="22"/>
      <c r="C25" s="22"/>
      <c r="D25" s="22"/>
      <c r="F25" s="22"/>
      <c r="G25" s="22"/>
      <c r="H25" s="22"/>
    </row>
    <row r="26" spans="2:18" ht="15.75" customHeight="1" x14ac:dyDescent="0.25">
      <c r="B26" s="22"/>
      <c r="C26" s="22"/>
      <c r="D26" s="22"/>
      <c r="F26" s="22"/>
      <c r="G26" s="22"/>
      <c r="H26" s="22"/>
    </row>
    <row r="27" spans="2:18" ht="15.75" customHeight="1" x14ac:dyDescent="0.25">
      <c r="B27" s="22"/>
      <c r="C27" s="22"/>
      <c r="D27" s="22"/>
      <c r="F27" s="22"/>
      <c r="G27" s="22"/>
      <c r="H27" s="22"/>
    </row>
  </sheetData>
  <mergeCells count="68">
    <mergeCell ref="B26:D26"/>
    <mergeCell ref="B27:D27"/>
    <mergeCell ref="F22:H22"/>
    <mergeCell ref="F23:H23"/>
    <mergeCell ref="B24:D24"/>
    <mergeCell ref="F24:H24"/>
    <mergeCell ref="B25:D25"/>
    <mergeCell ref="F25:H25"/>
    <mergeCell ref="F26:H26"/>
    <mergeCell ref="F27:H27"/>
    <mergeCell ref="B7:D7"/>
    <mergeCell ref="B9:D9"/>
    <mergeCell ref="F9:H9"/>
    <mergeCell ref="B10:D10"/>
    <mergeCell ref="F10:H10"/>
    <mergeCell ref="Q9:R9"/>
    <mergeCell ref="K10:P10"/>
    <mergeCell ref="Q10:R10"/>
    <mergeCell ref="Q11:R11"/>
    <mergeCell ref="B13:D13"/>
    <mergeCell ref="F13:H13"/>
    <mergeCell ref="K13:P13"/>
    <mergeCell ref="Q13:R13"/>
    <mergeCell ref="B11:D11"/>
    <mergeCell ref="B12:D12"/>
    <mergeCell ref="B23:D23"/>
    <mergeCell ref="B2:R2"/>
    <mergeCell ref="B5:I5"/>
    <mergeCell ref="K5:R5"/>
    <mergeCell ref="F7:H7"/>
    <mergeCell ref="Q7:R7"/>
    <mergeCell ref="B8:I8"/>
    <mergeCell ref="Q8:R8"/>
    <mergeCell ref="F11:H11"/>
    <mergeCell ref="F12:H12"/>
    <mergeCell ref="K11:P11"/>
    <mergeCell ref="K12:P12"/>
    <mergeCell ref="Q12:R12"/>
    <mergeCell ref="K7:P7"/>
    <mergeCell ref="K8:P8"/>
    <mergeCell ref="K9:P9"/>
    <mergeCell ref="B20:H20"/>
    <mergeCell ref="K20:P20"/>
    <mergeCell ref="B21:D21"/>
    <mergeCell ref="F21:H21"/>
    <mergeCell ref="B22:D22"/>
    <mergeCell ref="B18:D18"/>
    <mergeCell ref="F18:H18"/>
    <mergeCell ref="K18:P18"/>
    <mergeCell ref="Q18:R18"/>
    <mergeCell ref="B19:D19"/>
    <mergeCell ref="K19:P19"/>
    <mergeCell ref="F19:H19"/>
    <mergeCell ref="B16:D16"/>
    <mergeCell ref="F16:H16"/>
    <mergeCell ref="K16:P16"/>
    <mergeCell ref="Q16:R16"/>
    <mergeCell ref="F17:H17"/>
    <mergeCell ref="K17:R17"/>
    <mergeCell ref="B17:D17"/>
    <mergeCell ref="B14:D14"/>
    <mergeCell ref="F14:H14"/>
    <mergeCell ref="K14:P14"/>
    <mergeCell ref="Q14:R14"/>
    <mergeCell ref="F15:H15"/>
    <mergeCell ref="K15:P15"/>
    <mergeCell ref="Q15:R15"/>
    <mergeCell ref="B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26"/>
  <sheetViews>
    <sheetView topLeftCell="A14" workbookViewId="0">
      <selection activeCell="K13" sqref="K13"/>
    </sheetView>
  </sheetViews>
  <sheetFormatPr defaultColWidth="12.6640625" defaultRowHeight="15.75" customHeight="1" x14ac:dyDescent="0.25"/>
  <cols>
    <col min="3" max="3" width="24.33203125" customWidth="1"/>
    <col min="4" max="4" width="15.21875" customWidth="1"/>
    <col min="5" max="5" width="15.44140625" customWidth="1"/>
    <col min="6" max="6" width="18.44140625" customWidth="1"/>
    <col min="7" max="7" width="14.33203125" customWidth="1"/>
    <col min="8" max="8" width="14.21875" customWidth="1"/>
  </cols>
  <sheetData>
    <row r="1" spans="2:9" ht="7.8" customHeight="1" x14ac:dyDescent="0.25"/>
    <row r="2" spans="2:9" ht="15.75" customHeight="1" x14ac:dyDescent="0.25">
      <c r="B2" s="85" t="s">
        <v>91</v>
      </c>
      <c r="C2" s="85"/>
      <c r="D2" s="85"/>
      <c r="E2" s="85"/>
      <c r="F2" s="85"/>
      <c r="G2" s="85"/>
      <c r="H2" s="85"/>
      <c r="I2" s="85"/>
    </row>
    <row r="3" spans="2:9" ht="21.6" customHeight="1" x14ac:dyDescent="0.25">
      <c r="B3" s="86"/>
      <c r="C3" s="86"/>
      <c r="D3" s="86"/>
      <c r="E3" s="86"/>
      <c r="F3" s="86"/>
      <c r="G3" s="86"/>
      <c r="H3" s="86"/>
      <c r="I3" s="86"/>
    </row>
    <row r="5" spans="2:9" ht="15.75" customHeight="1" x14ac:dyDescent="0.35">
      <c r="C5" s="33" t="s">
        <v>92</v>
      </c>
      <c r="D5" s="22"/>
      <c r="F5" s="5"/>
      <c r="G5" s="5"/>
      <c r="H5" s="5"/>
    </row>
    <row r="6" spans="2:9" ht="15.75" customHeight="1" x14ac:dyDescent="0.35">
      <c r="B6" s="5"/>
      <c r="C6" s="5"/>
      <c r="D6" s="5"/>
      <c r="E6" s="5"/>
      <c r="F6" s="5"/>
      <c r="G6" s="5"/>
      <c r="H6" s="5"/>
    </row>
    <row r="7" spans="2:9" ht="15.75" customHeight="1" x14ac:dyDescent="0.35">
      <c r="C7" s="2" t="s">
        <v>93</v>
      </c>
      <c r="D7" s="11" t="s">
        <v>94</v>
      </c>
      <c r="E7" s="11" t="s">
        <v>95</v>
      </c>
      <c r="F7" s="11" t="s">
        <v>96</v>
      </c>
      <c r="G7" s="11" t="s">
        <v>97</v>
      </c>
      <c r="H7" s="11" t="s">
        <v>98</v>
      </c>
    </row>
    <row r="8" spans="2:9" ht="15.75" customHeight="1" x14ac:dyDescent="0.35">
      <c r="B8" s="5"/>
      <c r="C8" s="4" t="s">
        <v>99</v>
      </c>
      <c r="D8" s="35">
        <v>84000</v>
      </c>
      <c r="E8" s="35">
        <v>105000</v>
      </c>
      <c r="F8" s="35">
        <f t="shared" ref="F8:F13" si="0">D8-E8</f>
        <v>-21000</v>
      </c>
      <c r="G8" s="35"/>
      <c r="H8" s="35"/>
    </row>
    <row r="9" spans="2:9" ht="15.75" customHeight="1" x14ac:dyDescent="0.35">
      <c r="B9" s="5"/>
      <c r="C9" s="4" t="s">
        <v>100</v>
      </c>
      <c r="D9" s="35">
        <v>423000</v>
      </c>
      <c r="E9" s="35">
        <v>45000</v>
      </c>
      <c r="F9" s="35">
        <f t="shared" si="0"/>
        <v>378000</v>
      </c>
      <c r="G9" s="35"/>
      <c r="H9" s="35">
        <v>612000</v>
      </c>
    </row>
    <row r="10" spans="2:9" ht="15.75" customHeight="1" x14ac:dyDescent="0.35">
      <c r="B10" s="5"/>
      <c r="C10" s="4" t="s">
        <v>101</v>
      </c>
      <c r="D10" s="35">
        <v>2385000</v>
      </c>
      <c r="E10" s="35">
        <v>1965000</v>
      </c>
      <c r="F10" s="35">
        <f t="shared" si="0"/>
        <v>420000</v>
      </c>
      <c r="G10" s="35"/>
      <c r="H10" s="35"/>
    </row>
    <row r="11" spans="2:9" ht="15.75" customHeight="1" x14ac:dyDescent="0.35">
      <c r="B11" s="5"/>
      <c r="C11" s="4" t="s">
        <v>102</v>
      </c>
      <c r="D11" s="35">
        <v>1830000</v>
      </c>
      <c r="E11" s="35">
        <v>1200000</v>
      </c>
      <c r="F11" s="35">
        <f t="shared" si="0"/>
        <v>630000</v>
      </c>
      <c r="G11" s="35">
        <v>585000</v>
      </c>
      <c r="H11" s="35">
        <v>1440000</v>
      </c>
    </row>
    <row r="12" spans="2:9" ht="15.75" customHeight="1" x14ac:dyDescent="0.35">
      <c r="B12" s="5"/>
      <c r="C12" s="4" t="s">
        <v>103</v>
      </c>
      <c r="D12" s="35">
        <v>255000</v>
      </c>
      <c r="E12" s="35">
        <v>180000</v>
      </c>
      <c r="F12" s="35">
        <f t="shared" si="0"/>
        <v>75000</v>
      </c>
      <c r="G12" s="35"/>
      <c r="H12" s="35">
        <v>150000</v>
      </c>
    </row>
    <row r="13" spans="2:9" ht="15.75" customHeight="1" x14ac:dyDescent="0.35">
      <c r="B13" s="5"/>
      <c r="C13" s="4" t="s">
        <v>104</v>
      </c>
      <c r="D13" s="35">
        <v>211500</v>
      </c>
      <c r="E13" s="35">
        <v>22500</v>
      </c>
      <c r="F13" s="35">
        <f t="shared" si="0"/>
        <v>189000</v>
      </c>
      <c r="G13" s="35"/>
      <c r="H13" s="35">
        <v>225000</v>
      </c>
    </row>
    <row r="14" spans="2:9" ht="15.75" customHeight="1" x14ac:dyDescent="0.35">
      <c r="B14" s="5"/>
      <c r="C14" s="4"/>
      <c r="D14" s="35"/>
      <c r="E14" s="35"/>
      <c r="F14" s="35"/>
      <c r="G14" s="35"/>
      <c r="H14" s="35"/>
    </row>
    <row r="15" spans="2:9" ht="15.75" customHeight="1" x14ac:dyDescent="0.35">
      <c r="B15" s="5"/>
      <c r="C15" s="12" t="s">
        <v>105</v>
      </c>
      <c r="D15" s="35">
        <f t="shared" ref="D15:E15" si="1">SUM(D8:D13)</f>
        <v>5188500</v>
      </c>
      <c r="E15" s="35">
        <f t="shared" si="1"/>
        <v>3517500</v>
      </c>
      <c r="F15" s="35">
        <f>D15-E15</f>
        <v>1671000</v>
      </c>
      <c r="G15" s="34">
        <f>G11</f>
        <v>585000</v>
      </c>
      <c r="H15" s="34">
        <f>H9+H11+H12+H13</f>
        <v>2427000</v>
      </c>
    </row>
    <row r="16" spans="2:9" ht="15.75" customHeight="1" x14ac:dyDescent="0.35">
      <c r="B16" s="5"/>
      <c r="C16" s="5"/>
      <c r="D16" s="5"/>
      <c r="E16" s="5"/>
      <c r="F16" s="5"/>
      <c r="G16" s="5"/>
      <c r="H16" s="5"/>
    </row>
    <row r="17" spans="2:8" ht="15.75" customHeight="1" x14ac:dyDescent="0.35">
      <c r="B17" s="5"/>
      <c r="C17" s="5"/>
      <c r="D17" s="5"/>
      <c r="E17" s="5"/>
      <c r="F17" s="5"/>
      <c r="G17" s="5"/>
      <c r="H17" s="5"/>
    </row>
    <row r="18" spans="2:8" ht="15.75" customHeight="1" x14ac:dyDescent="0.35">
      <c r="B18" s="5"/>
      <c r="C18" s="33" t="s">
        <v>106</v>
      </c>
      <c r="D18" s="22"/>
      <c r="E18" s="5"/>
      <c r="F18" s="5"/>
      <c r="G18" s="5"/>
      <c r="H18" s="5"/>
    </row>
    <row r="19" spans="2:8" ht="15.75" customHeight="1" x14ac:dyDescent="0.35">
      <c r="B19" s="5"/>
      <c r="C19" s="5"/>
      <c r="D19" s="5"/>
      <c r="E19" s="5"/>
      <c r="F19" s="5"/>
      <c r="G19" s="5"/>
      <c r="H19" s="5"/>
    </row>
    <row r="20" spans="2:8" ht="15.75" customHeight="1" x14ac:dyDescent="0.35">
      <c r="B20" s="5"/>
      <c r="C20" s="2" t="s">
        <v>107</v>
      </c>
      <c r="D20" s="11" t="s">
        <v>94</v>
      </c>
      <c r="E20" s="11" t="s">
        <v>95</v>
      </c>
      <c r="F20" s="11" t="s">
        <v>96</v>
      </c>
      <c r="G20" s="11" t="s">
        <v>97</v>
      </c>
      <c r="H20" s="11" t="s">
        <v>98</v>
      </c>
    </row>
    <row r="21" spans="2:8" ht="15.75" customHeight="1" x14ac:dyDescent="0.35">
      <c r="B21" s="5"/>
      <c r="C21" s="4" t="s">
        <v>9</v>
      </c>
      <c r="D21" s="35">
        <v>3600000</v>
      </c>
      <c r="E21" s="35">
        <v>2400000</v>
      </c>
      <c r="F21" s="35">
        <f>D21-E21</f>
        <v>1200000</v>
      </c>
      <c r="G21" s="35">
        <v>1200000</v>
      </c>
      <c r="H21" s="35"/>
    </row>
    <row r="22" spans="2:8" ht="15.75" customHeight="1" x14ac:dyDescent="0.35">
      <c r="B22" s="5"/>
      <c r="C22" s="4" t="s">
        <v>108</v>
      </c>
      <c r="D22" s="35">
        <v>330000</v>
      </c>
      <c r="E22" s="35" t="s">
        <v>109</v>
      </c>
      <c r="F22" s="35">
        <f>330000</f>
        <v>330000</v>
      </c>
      <c r="G22" s="35">
        <v>330000</v>
      </c>
      <c r="H22" s="35"/>
    </row>
    <row r="23" spans="2:8" ht="15.75" customHeight="1" x14ac:dyDescent="0.35">
      <c r="C23" s="4" t="s">
        <v>110</v>
      </c>
      <c r="D23" s="35">
        <v>1200000</v>
      </c>
      <c r="E23" s="35">
        <v>1500000</v>
      </c>
      <c r="F23" s="35">
        <f t="shared" ref="F23:F24" si="2">D23-E23</f>
        <v>-300000</v>
      </c>
      <c r="G23" s="35"/>
      <c r="H23" s="35">
        <v>300000</v>
      </c>
    </row>
    <row r="24" spans="2:8" ht="15.75" customHeight="1" x14ac:dyDescent="0.35">
      <c r="C24" s="4" t="s">
        <v>111</v>
      </c>
      <c r="D24" s="35">
        <v>705000</v>
      </c>
      <c r="E24" s="35">
        <v>480000</v>
      </c>
      <c r="F24" s="35">
        <f t="shared" si="2"/>
        <v>225000</v>
      </c>
      <c r="G24" s="35">
        <v>300000</v>
      </c>
      <c r="H24" s="35">
        <v>75000</v>
      </c>
    </row>
    <row r="25" spans="2:8" ht="15.75" customHeight="1" x14ac:dyDescent="0.35">
      <c r="C25" s="4"/>
      <c r="D25" s="35"/>
      <c r="E25" s="35"/>
      <c r="F25" s="35"/>
      <c r="G25" s="35"/>
      <c r="H25" s="35"/>
    </row>
    <row r="26" spans="2:8" ht="15.75" customHeight="1" x14ac:dyDescent="0.35">
      <c r="C26" s="12" t="s">
        <v>105</v>
      </c>
      <c r="D26" s="35">
        <f t="shared" ref="D26:E26" si="3">SUM(D21:D25)</f>
        <v>5835000</v>
      </c>
      <c r="E26" s="35">
        <f t="shared" si="3"/>
        <v>4380000</v>
      </c>
      <c r="F26" s="35">
        <f>D26-E26</f>
        <v>1455000</v>
      </c>
      <c r="G26" s="34">
        <f>G21+G22+G24</f>
        <v>1830000</v>
      </c>
      <c r="H26" s="34">
        <f>H23+H24</f>
        <v>375000</v>
      </c>
    </row>
  </sheetData>
  <mergeCells count="3">
    <mergeCell ref="C5:D5"/>
    <mergeCell ref="C18:D18"/>
    <mergeCell ref="B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L25"/>
  <sheetViews>
    <sheetView workbookViewId="0">
      <selection activeCell="L13" sqref="L13"/>
    </sheetView>
  </sheetViews>
  <sheetFormatPr defaultColWidth="12.6640625" defaultRowHeight="15.75" customHeight="1" x14ac:dyDescent="0.25"/>
  <cols>
    <col min="6" max="6" width="13.33203125" customWidth="1"/>
    <col min="12" max="12" width="14.44140625" customWidth="1"/>
  </cols>
  <sheetData>
    <row r="2" spans="2:12" ht="19.2" customHeight="1" x14ac:dyDescent="0.3">
      <c r="B2" s="83" t="s">
        <v>112</v>
      </c>
      <c r="C2" s="83"/>
      <c r="D2" s="83"/>
      <c r="E2" s="83"/>
      <c r="F2" s="83"/>
      <c r="G2" s="83"/>
      <c r="H2" s="83"/>
      <c r="I2" s="83"/>
      <c r="J2" s="83"/>
      <c r="K2" s="90"/>
      <c r="L2" s="90"/>
    </row>
    <row r="3" spans="2:12" ht="15.75" customHeight="1" x14ac:dyDescent="0.3">
      <c r="B3" s="84"/>
      <c r="C3" s="84"/>
      <c r="D3" s="84"/>
      <c r="E3" s="84"/>
      <c r="F3" s="84"/>
      <c r="G3" s="84"/>
      <c r="H3" s="84"/>
      <c r="I3" s="84"/>
      <c r="J3" s="84"/>
      <c r="K3" s="91"/>
      <c r="L3" s="91"/>
    </row>
    <row r="5" spans="2:12" ht="15.75" customHeight="1" x14ac:dyDescent="0.35">
      <c r="B5" s="23" t="s">
        <v>113</v>
      </c>
      <c r="C5" s="17"/>
      <c r="D5" s="17"/>
      <c r="E5" s="17"/>
      <c r="F5" s="17"/>
      <c r="G5" s="13"/>
      <c r="H5" s="23" t="s">
        <v>114</v>
      </c>
      <c r="I5" s="17"/>
      <c r="J5" s="17"/>
      <c r="K5" s="17"/>
      <c r="L5" s="18"/>
    </row>
    <row r="6" spans="2:12" ht="15.75" customHeight="1" x14ac:dyDescent="0.35">
      <c r="B6" s="16"/>
      <c r="C6" s="17"/>
      <c r="D6" s="17"/>
      <c r="E6" s="18"/>
      <c r="F6" s="14"/>
      <c r="G6" s="15"/>
      <c r="H6" s="16"/>
      <c r="I6" s="17"/>
      <c r="J6" s="17"/>
      <c r="K6" s="18"/>
      <c r="L6" s="3"/>
    </row>
    <row r="7" spans="2:12" ht="15.75" customHeight="1" x14ac:dyDescent="0.35">
      <c r="B7" s="16" t="s">
        <v>115</v>
      </c>
      <c r="C7" s="17"/>
      <c r="D7" s="17"/>
      <c r="E7" s="18"/>
      <c r="F7" s="87">
        <f>SUM(F8:F10)</f>
        <v>2960080</v>
      </c>
      <c r="G7" s="15"/>
      <c r="H7" s="16" t="s">
        <v>116</v>
      </c>
      <c r="I7" s="17"/>
      <c r="J7" s="17"/>
      <c r="K7" s="18"/>
      <c r="L7" s="37">
        <f>SUM(L8:L11)</f>
        <v>1184000</v>
      </c>
    </row>
    <row r="8" spans="2:12" ht="15.75" customHeight="1" x14ac:dyDescent="0.35">
      <c r="B8" s="19" t="s">
        <v>117</v>
      </c>
      <c r="C8" s="17"/>
      <c r="D8" s="17"/>
      <c r="E8" s="18"/>
      <c r="F8" s="88">
        <f>'Calcolo flusso finanziario atti'!I20</f>
        <v>545080</v>
      </c>
      <c r="G8" s="15"/>
      <c r="H8" s="19" t="s">
        <v>8</v>
      </c>
      <c r="I8" s="17"/>
      <c r="J8" s="17"/>
      <c r="K8" s="18"/>
      <c r="L8" s="35">
        <f>'Stato patrimoniale riclassifica'!F46-'Stato patrimoniale riclassifica'!G46</f>
        <v>-30000</v>
      </c>
    </row>
    <row r="9" spans="2:12" ht="15.75" customHeight="1" x14ac:dyDescent="0.35">
      <c r="B9" s="24" t="s">
        <v>118</v>
      </c>
      <c r="C9" s="17"/>
      <c r="D9" s="17"/>
      <c r="E9" s="18"/>
      <c r="F9" s="88">
        <f>'Tabella di investimento e finan'!G15</f>
        <v>585000</v>
      </c>
      <c r="G9" s="15"/>
      <c r="H9" s="24" t="s">
        <v>119</v>
      </c>
      <c r="I9" s="17"/>
      <c r="J9" s="17"/>
      <c r="K9" s="18"/>
      <c r="L9" s="35">
        <f>'Stato patrimoniale riclassifica'!F47-'Stato patrimoniale riclassifica'!G47</f>
        <v>780500</v>
      </c>
    </row>
    <row r="10" spans="2:12" ht="15.75" customHeight="1" x14ac:dyDescent="0.35">
      <c r="B10" s="19" t="s">
        <v>120</v>
      </c>
      <c r="C10" s="17"/>
      <c r="D10" s="17"/>
      <c r="E10" s="18"/>
      <c r="F10" s="88">
        <f>'Tabella di investimento e finan'!G26</f>
        <v>1830000</v>
      </c>
      <c r="G10" s="15"/>
      <c r="H10" s="19" t="s">
        <v>121</v>
      </c>
      <c r="I10" s="17"/>
      <c r="J10" s="17"/>
      <c r="K10" s="18"/>
      <c r="L10" s="35">
        <f>'Stato patrimoniale riclassifica'!F48-'Stato patrimoniale riclassifica'!G48</f>
        <v>420000</v>
      </c>
    </row>
    <row r="11" spans="2:12" ht="15.75" customHeight="1" x14ac:dyDescent="0.35">
      <c r="B11" s="19"/>
      <c r="C11" s="17"/>
      <c r="D11" s="17"/>
      <c r="E11" s="18"/>
      <c r="F11" s="88"/>
      <c r="G11" s="15"/>
      <c r="H11" s="19" t="s">
        <v>19</v>
      </c>
      <c r="I11" s="17"/>
      <c r="J11" s="17"/>
      <c r="K11" s="18"/>
      <c r="L11" s="35">
        <f>'Stato patrimoniale riclassifica'!F49-'Stato patrimoniale riclassifica'!G49</f>
        <v>13500</v>
      </c>
    </row>
    <row r="12" spans="2:12" ht="15.75" customHeight="1" x14ac:dyDescent="0.35">
      <c r="B12" s="16" t="s">
        <v>122</v>
      </c>
      <c r="C12" s="17"/>
      <c r="D12" s="17"/>
      <c r="E12" s="18"/>
      <c r="F12" s="87">
        <f>F14+F15</f>
        <v>2802000</v>
      </c>
      <c r="G12" s="15"/>
      <c r="H12" s="19"/>
      <c r="I12" s="17"/>
      <c r="J12" s="17"/>
      <c r="K12" s="18"/>
      <c r="L12" s="35"/>
    </row>
    <row r="13" spans="2:12" ht="15.75" customHeight="1" x14ac:dyDescent="0.35">
      <c r="B13" s="19" t="s">
        <v>123</v>
      </c>
      <c r="C13" s="17"/>
      <c r="D13" s="17"/>
      <c r="E13" s="18"/>
      <c r="F13" s="88" t="s">
        <v>124</v>
      </c>
      <c r="G13" s="15"/>
      <c r="H13" s="16" t="s">
        <v>125</v>
      </c>
      <c r="I13" s="17"/>
      <c r="J13" s="17"/>
      <c r="K13" s="18"/>
      <c r="L13" s="37">
        <f>L14+L15+L16+L17+L18+L19+L20+L21+L23</f>
        <v>1025920</v>
      </c>
    </row>
    <row r="14" spans="2:12" ht="15.75" customHeight="1" x14ac:dyDescent="0.35">
      <c r="B14" s="24" t="s">
        <v>126</v>
      </c>
      <c r="C14" s="17"/>
      <c r="D14" s="17"/>
      <c r="E14" s="18"/>
      <c r="F14" s="88">
        <f>'Tabella di investimento e finan'!H15</f>
        <v>2427000</v>
      </c>
      <c r="G14" s="15"/>
      <c r="H14" s="19" t="s">
        <v>127</v>
      </c>
      <c r="I14" s="17"/>
      <c r="J14" s="17"/>
      <c r="K14" s="18"/>
      <c r="L14" s="35">
        <f>'Stato patrimoniale riclassifica'!L23-'Stato patrimoniale riclassifica'!M23</f>
        <v>902000</v>
      </c>
    </row>
    <row r="15" spans="2:12" ht="15.75" customHeight="1" x14ac:dyDescent="0.35">
      <c r="B15" s="19" t="s">
        <v>128</v>
      </c>
      <c r="C15" s="17"/>
      <c r="D15" s="17"/>
      <c r="E15" s="18"/>
      <c r="F15" s="88">
        <f>'Tabella di investimento e finan'!H26</f>
        <v>375000</v>
      </c>
      <c r="G15" s="15"/>
      <c r="H15" s="19" t="s">
        <v>129</v>
      </c>
      <c r="I15" s="17"/>
      <c r="J15" s="17"/>
      <c r="K15" s="18"/>
      <c r="L15" s="35">
        <f>'Stato patrimoniale riclassifica'!L24-'Stato patrimoniale riclassifica'!M24</f>
        <v>117500</v>
      </c>
    </row>
    <row r="16" spans="2:12" ht="15.75" customHeight="1" x14ac:dyDescent="0.35">
      <c r="B16" s="19"/>
      <c r="C16" s="17"/>
      <c r="D16" s="17"/>
      <c r="E16" s="18"/>
      <c r="F16" s="35"/>
      <c r="H16" s="19" t="s">
        <v>130</v>
      </c>
      <c r="I16" s="17"/>
      <c r="J16" s="17"/>
      <c r="K16" s="18"/>
      <c r="L16" s="35">
        <f>'Stato patrimoniale riclassifica'!L25-'Stato patrimoniale riclassifica'!M25</f>
        <v>141000</v>
      </c>
    </row>
    <row r="17" spans="2:12" ht="15.75" customHeight="1" x14ac:dyDescent="0.35">
      <c r="B17" s="21" t="s">
        <v>131</v>
      </c>
      <c r="C17" s="17"/>
      <c r="D17" s="17"/>
      <c r="E17" s="18"/>
      <c r="F17" s="89">
        <f>F7-F12</f>
        <v>158080</v>
      </c>
      <c r="H17" s="19" t="s">
        <v>132</v>
      </c>
      <c r="I17" s="17"/>
      <c r="J17" s="17"/>
      <c r="K17" s="18"/>
      <c r="L17" s="35">
        <f>'Stato patrimoniale riclassifica'!L26-'Stato patrimoniale riclassifica'!M26</f>
        <v>0</v>
      </c>
    </row>
    <row r="18" spans="2:12" ht="15.75" customHeight="1" x14ac:dyDescent="0.35">
      <c r="H18" s="19" t="s">
        <v>133</v>
      </c>
      <c r="I18" s="17"/>
      <c r="J18" s="17"/>
      <c r="K18" s="18"/>
      <c r="L18" s="35">
        <f>'Stato patrimoniale riclassifica'!L27-'Stato patrimoniale riclassifica'!M27</f>
        <v>0</v>
      </c>
    </row>
    <row r="19" spans="2:12" ht="15.75" customHeight="1" x14ac:dyDescent="0.35">
      <c r="H19" s="19" t="s">
        <v>134</v>
      </c>
      <c r="I19" s="17"/>
      <c r="J19" s="17"/>
      <c r="K19" s="18"/>
      <c r="L19" s="35">
        <f>'Stato patrimoniale riclassifica'!L28-'Stato patrimoniale riclassifica'!M28</f>
        <v>42240</v>
      </c>
    </row>
    <row r="20" spans="2:12" ht="15.75" customHeight="1" x14ac:dyDescent="0.35">
      <c r="H20" s="19" t="s">
        <v>135</v>
      </c>
      <c r="I20" s="17"/>
      <c r="J20" s="17"/>
      <c r="K20" s="18"/>
      <c r="L20" s="35">
        <f>'Stato patrimoniale riclassifica'!L29-'Stato patrimoniale riclassifica'!M29</f>
        <v>93180</v>
      </c>
    </row>
    <row r="21" spans="2:12" ht="15.75" customHeight="1" x14ac:dyDescent="0.35">
      <c r="H21" s="19" t="s">
        <v>136</v>
      </c>
      <c r="I21" s="17"/>
      <c r="J21" s="17"/>
      <c r="K21" s="18"/>
      <c r="L21" s="35">
        <f>'Stato patrimoniale riclassifica'!L30-'Stato patrimoniale riclassifica'!M30</f>
        <v>-277500</v>
      </c>
    </row>
    <row r="22" spans="2:12" ht="15.75" customHeight="1" x14ac:dyDescent="0.35">
      <c r="H22" s="19"/>
      <c r="I22" s="17"/>
      <c r="J22" s="17"/>
      <c r="K22" s="18"/>
      <c r="L22" s="35"/>
    </row>
    <row r="23" spans="2:12" ht="15.75" customHeight="1" x14ac:dyDescent="0.35">
      <c r="H23" s="19" t="s">
        <v>137</v>
      </c>
      <c r="I23" s="17"/>
      <c r="J23" s="17"/>
      <c r="K23" s="18"/>
      <c r="L23" s="35">
        <f>'Calcolo PCN'!F16-'Calcolo PCN'!G16</f>
        <v>7500</v>
      </c>
    </row>
    <row r="24" spans="2:12" ht="15.75" customHeight="1" x14ac:dyDescent="0.35">
      <c r="H24" s="19"/>
      <c r="I24" s="17"/>
      <c r="J24" s="17"/>
      <c r="K24" s="18"/>
      <c r="L24" s="35"/>
    </row>
    <row r="25" spans="2:12" ht="15.75" customHeight="1" x14ac:dyDescent="0.35">
      <c r="H25" s="21" t="s">
        <v>131</v>
      </c>
      <c r="I25" s="17"/>
      <c r="J25" s="17"/>
      <c r="K25" s="18"/>
      <c r="L25" s="89">
        <f>L7-L13</f>
        <v>158080</v>
      </c>
    </row>
  </sheetData>
  <mergeCells count="35">
    <mergeCell ref="H25:K25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B17:E17"/>
    <mergeCell ref="B9:E9"/>
    <mergeCell ref="H9:K9"/>
    <mergeCell ref="B10:E10"/>
    <mergeCell ref="H10:K10"/>
    <mergeCell ref="B11:E11"/>
    <mergeCell ref="H11:K11"/>
    <mergeCell ref="H12:K12"/>
    <mergeCell ref="B12:E12"/>
    <mergeCell ref="B13:E13"/>
    <mergeCell ref="B14:E14"/>
    <mergeCell ref="B15:E15"/>
    <mergeCell ref="B16:E16"/>
    <mergeCell ref="H7:K7"/>
    <mergeCell ref="H8:K8"/>
    <mergeCell ref="B5:F5"/>
    <mergeCell ref="H5:L5"/>
    <mergeCell ref="B6:E6"/>
    <mergeCell ref="H6:K6"/>
    <mergeCell ref="B7:E7"/>
    <mergeCell ref="B8:E8"/>
    <mergeCell ref="B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Stato patrimoniale riclassifica</vt:lpstr>
      <vt:lpstr>Calcolo PCN</vt:lpstr>
      <vt:lpstr>Calcolo flusso finanziario atti</vt:lpstr>
      <vt:lpstr>Tabella di investimento e finan</vt:lpstr>
      <vt:lpstr>Rendiconto finanziario delle 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Luigi Caruso</cp:lastModifiedBy>
  <dcterms:modified xsi:type="dcterms:W3CDTF">2022-09-30T18:02:00Z</dcterms:modified>
</cp:coreProperties>
</file>