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2022-23\5A\1. Rendiconto finanziario\"/>
    </mc:Choice>
  </mc:AlternateContent>
  <xr:revisionPtr revIDLastSave="0" documentId="13_ncr:1_{4AF7B369-EE1F-4AAC-8407-5D15240F6AD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osti e ricavi non monetari" sheetId="6" r:id="rId1"/>
    <sheet name="stato patrimoniale riclassifica" sheetId="8" r:id="rId2"/>
    <sheet name="debiti di finanziamento e funzi" sheetId="9" r:id="rId3"/>
    <sheet name="schema investimenti" sheetId="10" r:id="rId4"/>
    <sheet name="rendicont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8" l="1"/>
  <c r="H9" i="8"/>
  <c r="I7" i="8"/>
  <c r="H7" i="8"/>
  <c r="I5" i="8"/>
  <c r="H5" i="8"/>
  <c r="D10" i="8"/>
  <c r="D11" i="8"/>
  <c r="D7" i="8"/>
  <c r="D6" i="8"/>
  <c r="D5" i="8"/>
  <c r="C4" i="8"/>
  <c r="D9" i="8"/>
  <c r="C11" i="8"/>
  <c r="C10" i="8"/>
  <c r="C7" i="8"/>
  <c r="C6" i="8"/>
  <c r="C5" i="8"/>
  <c r="E5" i="8" s="1"/>
  <c r="D55" i="8"/>
  <c r="C55" i="8"/>
  <c r="D32" i="8"/>
  <c r="C32" i="8"/>
  <c r="E5" i="7"/>
  <c r="G5" i="7" s="1"/>
  <c r="G4" i="7"/>
  <c r="G3" i="7"/>
  <c r="F5" i="7"/>
  <c r="F8" i="7" s="1"/>
  <c r="G7" i="10"/>
  <c r="B13" i="7" s="1"/>
  <c r="F7" i="10"/>
  <c r="B14" i="7" s="1"/>
  <c r="E6" i="10"/>
  <c r="E4" i="10"/>
  <c r="E5" i="10"/>
  <c r="E3" i="10"/>
  <c r="E4" i="9"/>
  <c r="E5" i="9"/>
  <c r="E6" i="9"/>
  <c r="E3" i="9"/>
  <c r="E11" i="9"/>
  <c r="E10" i="9"/>
  <c r="J6" i="8"/>
  <c r="B9" i="7" s="1"/>
  <c r="J10" i="8"/>
  <c r="E8" i="8"/>
  <c r="B7" i="7" s="1"/>
  <c r="D52" i="8"/>
  <c r="D51" i="8" s="1"/>
  <c r="C51" i="8"/>
  <c r="D26" i="8"/>
  <c r="C26" i="8"/>
  <c r="C43" i="8"/>
  <c r="C42" i="8" s="1"/>
  <c r="D22" i="8"/>
  <c r="C22" i="8"/>
  <c r="D42" i="8"/>
  <c r="D38" i="8"/>
  <c r="C38" i="8"/>
  <c r="D17" i="8"/>
  <c r="C17" i="8"/>
  <c r="I8" i="8"/>
  <c r="D4" i="8" l="1"/>
  <c r="E6" i="8"/>
  <c r="E11" i="8"/>
  <c r="I4" i="8"/>
  <c r="I11" i="8" s="1"/>
  <c r="J9" i="8"/>
  <c r="J5" i="8"/>
  <c r="E7" i="8"/>
  <c r="H4" i="8"/>
  <c r="J4" i="8" s="1"/>
  <c r="D13" i="8"/>
  <c r="B15" i="7"/>
  <c r="F10" i="7" s="1"/>
  <c r="E7" i="9"/>
  <c r="B8" i="7" s="1"/>
  <c r="E12" i="9"/>
  <c r="B17" i="7" s="1"/>
  <c r="B21" i="7" s="1"/>
  <c r="F11" i="7" s="1"/>
  <c r="C9" i="8"/>
  <c r="H8" i="8"/>
  <c r="J8" i="8" s="1"/>
  <c r="E10" i="8"/>
  <c r="J7" i="8"/>
  <c r="C13" i="8" l="1"/>
  <c r="H11" i="8"/>
  <c r="J11" i="8" s="1"/>
  <c r="B3" i="7"/>
  <c r="B11" i="7" s="1"/>
  <c r="F9" i="7" s="1"/>
  <c r="F12" i="7" s="1"/>
  <c r="C9" i="6"/>
  <c r="B9" i="6"/>
  <c r="C2" i="6"/>
  <c r="B4" i="7" s="1"/>
  <c r="B2" i="6"/>
</calcChain>
</file>

<file path=xl/sharedStrings.xml><?xml version="1.0" encoding="utf-8"?>
<sst xmlns="http://schemas.openxmlformats.org/spreadsheetml/2006/main" count="150" uniqueCount="111">
  <si>
    <t>Disponibilità liquide</t>
  </si>
  <si>
    <t>Rimanenze</t>
  </si>
  <si>
    <t>terreni e fabbricati</t>
  </si>
  <si>
    <t>N</t>
  </si>
  <si>
    <t>N-1</t>
  </si>
  <si>
    <t>impianti e macchinari</t>
  </si>
  <si>
    <t>altri beni</t>
  </si>
  <si>
    <t>Disponibilità finanziarie</t>
  </si>
  <si>
    <t>n</t>
  </si>
  <si>
    <t>n-1</t>
  </si>
  <si>
    <t>Debiti a breve scadenza</t>
  </si>
  <si>
    <t>debiti tributari</t>
  </si>
  <si>
    <t>altri debiti</t>
  </si>
  <si>
    <t>obbligazioni</t>
  </si>
  <si>
    <t>TOTALE RICAVI</t>
  </si>
  <si>
    <t>TOTALE COSTI</t>
  </si>
  <si>
    <t>altri ricavi e proventi</t>
  </si>
  <si>
    <t>TOTALE</t>
  </si>
  <si>
    <t>Capitale proprio</t>
  </si>
  <si>
    <t>Reddito d'esercizio</t>
  </si>
  <si>
    <t>reddito d'esercizio</t>
  </si>
  <si>
    <t>+ costi non monetari</t>
  </si>
  <si>
    <t>variazione ratei e risconti attivi</t>
  </si>
  <si>
    <t>variazione dei debiti di funzionamento a breve scadenza</t>
  </si>
  <si>
    <t>variazione ratei e risconti passivi</t>
  </si>
  <si>
    <t>variazione fondi di breve scadenza</t>
  </si>
  <si>
    <t>=FLUSSO FINANZIARIO DELL'ATTIVITA' OPERATIVA</t>
  </si>
  <si>
    <t>- investimenti in immobilizzazioni o in attività finanziarie non immobilizzate</t>
  </si>
  <si>
    <t>+ disinvestimenti in immobilizzazioni o in attività finanziarie non immobilizzate</t>
  </si>
  <si>
    <t>= FLUSSO FINANZIARIO DELL'ATTIVITA' DI INVESTIMENTO</t>
  </si>
  <si>
    <t>variazione debiti di finanziamento</t>
  </si>
  <si>
    <t>= FLUSSO FINANZIARIO DELL'ATTIVITA' DI FINANZIAMENTO</t>
  </si>
  <si>
    <t>monetari</t>
  </si>
  <si>
    <t>non monetari</t>
  </si>
  <si>
    <t>ricavi delle vendite</t>
  </si>
  <si>
    <t>costi per materie prime</t>
  </si>
  <si>
    <t>var. rimanenze di PCL, SL. PF</t>
  </si>
  <si>
    <t>per servizi</t>
  </si>
  <si>
    <t>per godimento beni di terzi</t>
  </si>
  <si>
    <t>salari e stipendi</t>
  </si>
  <si>
    <t>oneri sociali</t>
  </si>
  <si>
    <t>tfr</t>
  </si>
  <si>
    <t>ammortamento imm. Materiali</t>
  </si>
  <si>
    <t>ammortamento imm. imMateriali</t>
  </si>
  <si>
    <t>svalutazione crediti</t>
  </si>
  <si>
    <t>var. rimanenze di MP,S, di cons, e merci</t>
  </si>
  <si>
    <t>altri proventi finanziari</t>
  </si>
  <si>
    <t>interessi e altri oneri</t>
  </si>
  <si>
    <t>imposte dell'esercizio</t>
  </si>
  <si>
    <t>- ricavi non monetari</t>
  </si>
  <si>
    <t>IMPIEGHI</t>
  </si>
  <si>
    <t>FONTI</t>
  </si>
  <si>
    <t>SP RICLASSIFICATO SECONDO I CRITERI FINANZIARI</t>
  </si>
  <si>
    <t>31/12/N</t>
  </si>
  <si>
    <t>31/12/N-1</t>
  </si>
  <si>
    <t>Attivo corrente</t>
  </si>
  <si>
    <t>Capitale di debito</t>
  </si>
  <si>
    <t>Ratei e risconti passivi</t>
  </si>
  <si>
    <t>Debiti a M.L. scadenza</t>
  </si>
  <si>
    <t>Ratei e risconti attivi</t>
  </si>
  <si>
    <t>Patrimonio netto</t>
  </si>
  <si>
    <t>Attivo immobilizzato</t>
  </si>
  <si>
    <t>Immobilizzazioni materiali</t>
  </si>
  <si>
    <t>Immobilizzazioni immateriali</t>
  </si>
  <si>
    <t>TOTALE FONTI</t>
  </si>
  <si>
    <t>Immobilizzazioni finanziarie</t>
  </si>
  <si>
    <t>TOTALE IMPIEGHI</t>
  </si>
  <si>
    <t>Depositi bancari e postali</t>
  </si>
  <si>
    <t>Diritti brevetto industriale, ecc..</t>
  </si>
  <si>
    <t>Denaro e valori in cassa</t>
  </si>
  <si>
    <t>Riserva legale</t>
  </si>
  <si>
    <t>Altre riserve</t>
  </si>
  <si>
    <t>Obbligazioni in scadenza</t>
  </si>
  <si>
    <t>Crediti verso clienti</t>
  </si>
  <si>
    <t>Debiti v/ banche</t>
  </si>
  <si>
    <t>Debiti v/ fornitori</t>
  </si>
  <si>
    <t>Debiti tributari</t>
  </si>
  <si>
    <t>Debiti v/ istituti previdenza</t>
  </si>
  <si>
    <t>Materie prime, sussid,…</t>
  </si>
  <si>
    <t>Altri debiti</t>
  </si>
  <si>
    <t>Prodotti in corso di lavorazione</t>
  </si>
  <si>
    <t>Prodotti finiti e merci</t>
  </si>
  <si>
    <t>Terreni e fabbricati</t>
  </si>
  <si>
    <t>Obbligazioni</t>
  </si>
  <si>
    <t>Impianti e macchinari</t>
  </si>
  <si>
    <t>Altri beni</t>
  </si>
  <si>
    <t>VARIAZIONE</t>
  </si>
  <si>
    <t>-variazione di crediti a breve scadenza</t>
  </si>
  <si>
    <t>+variazione rimanenze</t>
  </si>
  <si>
    <t>DEBITI DI FUNZIONAMENTO</t>
  </si>
  <si>
    <t>DEBITI DI FINANZIAMENTO</t>
  </si>
  <si>
    <t>variazioni</t>
  </si>
  <si>
    <t>debiti v/banche</t>
  </si>
  <si>
    <t>debiti verso fornitori</t>
  </si>
  <si>
    <t>debiti verso istituti di previdenza</t>
  </si>
  <si>
    <t>TOTALE DEBITI DI FUNZIONAMENTO</t>
  </si>
  <si>
    <t>TOTALE DEBITI DI FINANZIAMENTO</t>
  </si>
  <si>
    <t>INVESTIMENTI</t>
  </si>
  <si>
    <t>VARIAZIONI GREZZE</t>
  </si>
  <si>
    <t>software</t>
  </si>
  <si>
    <t>Var.</t>
  </si>
  <si>
    <t>Disponibilità liquide al 31/12/N-1</t>
  </si>
  <si>
    <t>Flusso attività operativa</t>
  </si>
  <si>
    <t>Flusso attività investimento</t>
  </si>
  <si>
    <t>Flusso attività finanziamento</t>
  </si>
  <si>
    <t>Disponibilità liquide al 31/12/N</t>
  </si>
  <si>
    <t>Denaro in cassa</t>
  </si>
  <si>
    <t>+ aumenti di capitale sociale a pagamento</t>
  </si>
  <si>
    <t>- riduzione di capitale sociale a pagamento</t>
  </si>
  <si>
    <t>- distribuzione di utili</t>
  </si>
  <si>
    <t>PROSPETTO DI RENDICONTO FINANZIARIO DELLE DISPONIBILITA' LIQUIDE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</si>
</sst>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_-;\-* #,##0_-;_-* &quot;-&quot;??_-;_-@_-"/>
    <numFmt numFmtId="166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165" fontId="4" fillId="0" borderId="0" xfId="1" applyNumberFormat="1" applyFont="1"/>
    <xf numFmtId="166" fontId="0" fillId="0" borderId="0" xfId="2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0" borderId="4" xfId="0" applyFont="1" applyBorder="1"/>
    <xf numFmtId="165" fontId="5" fillId="0" borderId="5" xfId="1" applyNumberFormat="1" applyFont="1" applyBorder="1"/>
    <xf numFmtId="165" fontId="2" fillId="0" borderId="4" xfId="1" applyNumberFormat="1" applyFont="1" applyBorder="1"/>
    <xf numFmtId="165" fontId="2" fillId="0" borderId="6" xfId="1" applyNumberFormat="1" applyFont="1" applyBorder="1"/>
    <xf numFmtId="165" fontId="2" fillId="0" borderId="5" xfId="1" applyNumberFormat="1" applyFont="1" applyBorder="1"/>
    <xf numFmtId="0" fontId="4" fillId="0" borderId="4" xfId="0" applyFont="1" applyBorder="1"/>
    <xf numFmtId="165" fontId="4" fillId="0" borderId="5" xfId="1" applyNumberFormat="1" applyFont="1" applyBorder="1"/>
    <xf numFmtId="165" fontId="4" fillId="0" borderId="6" xfId="1" applyNumberFormat="1" applyFont="1" applyBorder="1"/>
    <xf numFmtId="0" fontId="4" fillId="0" borderId="7" xfId="0" applyFont="1" applyBorder="1"/>
    <xf numFmtId="165" fontId="4" fillId="0" borderId="8" xfId="1" applyNumberFormat="1" applyFont="1" applyBorder="1"/>
    <xf numFmtId="165" fontId="4" fillId="0" borderId="9" xfId="1" applyNumberFormat="1" applyFont="1" applyBorder="1"/>
    <xf numFmtId="165" fontId="2" fillId="0" borderId="10" xfId="1" applyNumberFormat="1" applyFont="1" applyBorder="1"/>
    <xf numFmtId="165" fontId="5" fillId="0" borderId="8" xfId="1" applyNumberFormat="1" applyFont="1" applyBorder="1"/>
    <xf numFmtId="165" fontId="5" fillId="0" borderId="9" xfId="1" applyNumberFormat="1" applyFont="1" applyBorder="1"/>
    <xf numFmtId="0" fontId="5" fillId="0" borderId="1" xfId="0" applyFont="1" applyBorder="1"/>
    <xf numFmtId="165" fontId="4" fillId="0" borderId="3" xfId="1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165" fontId="5" fillId="0" borderId="3" xfId="1" applyNumberFormat="1" applyFont="1" applyBorder="1"/>
    <xf numFmtId="165" fontId="4" fillId="0" borderId="3" xfId="1" applyNumberFormat="1" applyFont="1" applyBorder="1"/>
    <xf numFmtId="0" fontId="4" fillId="0" borderId="3" xfId="0" applyFont="1" applyBorder="1"/>
    <xf numFmtId="0" fontId="0" fillId="0" borderId="3" xfId="0" applyBorder="1"/>
    <xf numFmtId="166" fontId="0" fillId="0" borderId="3" xfId="2" applyNumberFormat="1" applyFont="1" applyBorder="1"/>
    <xf numFmtId="166" fontId="0" fillId="0" borderId="3" xfId="2" quotePrefix="1" applyNumberFormat="1" applyFont="1" applyBorder="1"/>
    <xf numFmtId="0" fontId="3" fillId="0" borderId="3" xfId="0" quotePrefix="1" applyFont="1" applyBorder="1"/>
    <xf numFmtId="166" fontId="3" fillId="0" borderId="3" xfId="2" applyNumberFormat="1" applyFont="1" applyBorder="1"/>
    <xf numFmtId="0" fontId="0" fillId="0" borderId="3" xfId="0" quotePrefix="1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166" fontId="6" fillId="0" borderId="3" xfId="2" applyNumberFormat="1" applyFont="1" applyBorder="1" applyAlignment="1">
      <alignment horizontal="center"/>
    </xf>
    <xf numFmtId="0" fontId="7" fillId="0" borderId="3" xfId="0" applyFont="1" applyBorder="1"/>
    <xf numFmtId="166" fontId="7" fillId="0" borderId="3" xfId="2" applyNumberFormat="1" applyFont="1" applyBorder="1"/>
    <xf numFmtId="166" fontId="0" fillId="0" borderId="3" xfId="0" applyNumberFormat="1" applyBorder="1"/>
    <xf numFmtId="0" fontId="3" fillId="0" borderId="3" xfId="0" applyFont="1" applyBorder="1" applyAlignment="1">
      <alignment horizontal="center"/>
    </xf>
    <xf numFmtId="166" fontId="3" fillId="0" borderId="3" xfId="2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Font="1"/>
    <xf numFmtId="166" fontId="8" fillId="0" borderId="10" xfId="2" applyNumberFormat="1" applyFont="1" applyBorder="1" applyAlignment="1">
      <alignment horizontal="center"/>
    </xf>
    <xf numFmtId="166" fontId="8" fillId="0" borderId="3" xfId="2" applyNumberFormat="1" applyFont="1" applyBorder="1" applyAlignment="1">
      <alignment horizontal="center"/>
    </xf>
    <xf numFmtId="0" fontId="0" fillId="0" borderId="1" xfId="0" applyFont="1" applyBorder="1"/>
    <xf numFmtId="166" fontId="0" fillId="0" borderId="2" xfId="2" applyNumberFormat="1" applyFont="1" applyBorder="1"/>
    <xf numFmtId="0" fontId="8" fillId="0" borderId="7" xfId="0" applyFont="1" applyBorder="1"/>
    <xf numFmtId="166" fontId="8" fillId="3" borderId="8" xfId="2" applyNumberFormat="1" applyFont="1" applyFill="1" applyBorder="1"/>
    <xf numFmtId="166" fontId="8" fillId="4" borderId="9" xfId="2" applyNumberFormat="1" applyFont="1" applyFill="1" applyBorder="1"/>
    <xf numFmtId="0" fontId="8" fillId="0" borderId="3" xfId="0" applyFont="1" applyBorder="1" applyAlignment="1">
      <alignment horizontal="center"/>
    </xf>
    <xf numFmtId="166" fontId="8" fillId="4" borderId="3" xfId="2" applyNumberFormat="1" applyFont="1" applyFill="1" applyBorder="1"/>
    <xf numFmtId="0" fontId="0" fillId="0" borderId="3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40" zoomScaleNormal="140" workbookViewId="0">
      <selection activeCell="H10" sqref="H10"/>
    </sheetView>
  </sheetViews>
  <sheetFormatPr defaultRowHeight="14.4" x14ac:dyDescent="0.3"/>
  <cols>
    <col min="1" max="1" width="52.5546875" bestFit="1" customWidth="1"/>
    <col min="2" max="2" width="15" style="3" bestFit="1" customWidth="1"/>
    <col min="3" max="3" width="16" style="3" bestFit="1" customWidth="1"/>
  </cols>
  <sheetData>
    <row r="1" spans="1:3" ht="15.6" x14ac:dyDescent="0.3">
      <c r="B1" s="36" t="s">
        <v>32</v>
      </c>
      <c r="C1" s="36" t="s">
        <v>33</v>
      </c>
    </row>
    <row r="2" spans="1:3" s="1" customFormat="1" x14ac:dyDescent="0.3">
      <c r="A2" s="34" t="s">
        <v>14</v>
      </c>
      <c r="B2" s="32">
        <f>SUM(B3:B6)</f>
        <v>39523500</v>
      </c>
      <c r="C2" s="32">
        <f>SUM(C3:C6)</f>
        <v>20000</v>
      </c>
    </row>
    <row r="3" spans="1:3" x14ac:dyDescent="0.3">
      <c r="A3" s="28" t="s">
        <v>34</v>
      </c>
      <c r="B3" s="29">
        <v>39489000</v>
      </c>
      <c r="C3" s="29"/>
    </row>
    <row r="4" spans="1:3" x14ac:dyDescent="0.3">
      <c r="A4" s="28" t="s">
        <v>36</v>
      </c>
      <c r="B4" s="29">
        <v>-19500</v>
      </c>
      <c r="C4" s="29"/>
    </row>
    <row r="5" spans="1:3" x14ac:dyDescent="0.3">
      <c r="A5" s="28" t="s">
        <v>16</v>
      </c>
      <c r="B5" s="29"/>
      <c r="C5" s="29">
        <v>20000</v>
      </c>
    </row>
    <row r="6" spans="1:3" x14ac:dyDescent="0.3">
      <c r="A6" s="28" t="s">
        <v>46</v>
      </c>
      <c r="B6" s="29">
        <v>54000</v>
      </c>
      <c r="C6" s="29"/>
    </row>
    <row r="8" spans="1:3" ht="15.6" x14ac:dyDescent="0.3">
      <c r="B8" s="36" t="s">
        <v>32</v>
      </c>
      <c r="C8" s="36" t="s">
        <v>33</v>
      </c>
    </row>
    <row r="9" spans="1:3" s="1" customFormat="1" x14ac:dyDescent="0.3">
      <c r="A9" s="35" t="s">
        <v>15</v>
      </c>
      <c r="B9" s="32">
        <f>SUM(B10:B21)</f>
        <v>38285075</v>
      </c>
      <c r="C9" s="32">
        <f>SUM(C10:C21)</f>
        <v>980925</v>
      </c>
    </row>
    <row r="10" spans="1:3" x14ac:dyDescent="0.3">
      <c r="A10" s="28" t="s">
        <v>35</v>
      </c>
      <c r="B10" s="29">
        <v>30937475</v>
      </c>
      <c r="C10" s="29"/>
    </row>
    <row r="11" spans="1:3" x14ac:dyDescent="0.3">
      <c r="A11" s="28" t="s">
        <v>37</v>
      </c>
      <c r="B11" s="29">
        <v>2088000</v>
      </c>
      <c r="C11" s="29"/>
    </row>
    <row r="12" spans="1:3" x14ac:dyDescent="0.3">
      <c r="A12" s="28" t="s">
        <v>38</v>
      </c>
      <c r="B12" s="29">
        <v>210000</v>
      </c>
      <c r="C12" s="29"/>
    </row>
    <row r="13" spans="1:3" x14ac:dyDescent="0.3">
      <c r="A13" s="28" t="s">
        <v>39</v>
      </c>
      <c r="B13" s="29">
        <v>3240000</v>
      </c>
      <c r="C13" s="29"/>
    </row>
    <row r="14" spans="1:3" x14ac:dyDescent="0.3">
      <c r="A14" s="28" t="s">
        <v>40</v>
      </c>
      <c r="B14" s="29">
        <v>1036800</v>
      </c>
      <c r="C14" s="29"/>
    </row>
    <row r="15" spans="1:3" x14ac:dyDescent="0.3">
      <c r="A15" s="28" t="s">
        <v>41</v>
      </c>
      <c r="B15" s="29">
        <v>223800</v>
      </c>
      <c r="C15" s="29"/>
    </row>
    <row r="16" spans="1:3" x14ac:dyDescent="0.3">
      <c r="A16" s="28" t="s">
        <v>43</v>
      </c>
      <c r="B16" s="29"/>
      <c r="C16" s="29">
        <v>285000</v>
      </c>
    </row>
    <row r="17" spans="1:3" x14ac:dyDescent="0.3">
      <c r="A17" s="28" t="s">
        <v>42</v>
      </c>
      <c r="B17" s="29"/>
      <c r="C17" s="29">
        <v>695925</v>
      </c>
    </row>
    <row r="18" spans="1:3" x14ac:dyDescent="0.3">
      <c r="A18" s="28" t="s">
        <v>44</v>
      </c>
      <c r="B18" s="29">
        <v>75000</v>
      </c>
      <c r="C18" s="29"/>
    </row>
    <row r="19" spans="1:3" x14ac:dyDescent="0.3">
      <c r="A19" s="28" t="s">
        <v>45</v>
      </c>
      <c r="B19" s="29">
        <v>30000</v>
      </c>
      <c r="C19" s="29"/>
    </row>
    <row r="20" spans="1:3" x14ac:dyDescent="0.3">
      <c r="A20" s="28" t="s">
        <v>47</v>
      </c>
      <c r="B20" s="29">
        <v>174000</v>
      </c>
      <c r="C20" s="29"/>
    </row>
    <row r="21" spans="1:3" x14ac:dyDescent="0.3">
      <c r="A21" s="28" t="s">
        <v>48</v>
      </c>
      <c r="B21" s="29">
        <v>270000</v>
      </c>
      <c r="C21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8"/>
  <sheetViews>
    <sheetView topLeftCell="A3" workbookViewId="0">
      <selection activeCell="I11" sqref="I11"/>
    </sheetView>
  </sheetViews>
  <sheetFormatPr defaultColWidth="8.88671875" defaultRowHeight="18" x14ac:dyDescent="0.35"/>
  <cols>
    <col min="1" max="1" width="4" style="4" customWidth="1"/>
    <col min="2" max="2" width="33.33203125" style="4" bestFit="1" customWidth="1"/>
    <col min="3" max="4" width="16" style="4" bestFit="1" customWidth="1"/>
    <col min="5" max="5" width="15.44140625" style="4" bestFit="1" customWidth="1"/>
    <col min="6" max="6" width="8.33203125" style="4" customWidth="1"/>
    <col min="7" max="7" width="27.6640625" style="4" bestFit="1" customWidth="1"/>
    <col min="8" max="9" width="16" style="4" bestFit="1" customWidth="1"/>
    <col min="10" max="10" width="19.77734375" style="4" bestFit="1" customWidth="1"/>
    <col min="11" max="12" width="14.5546875" style="4" bestFit="1" customWidth="1"/>
    <col min="13" max="16384" width="8.88671875" style="4"/>
  </cols>
  <sheetData>
    <row r="1" spans="2:12" x14ac:dyDescent="0.35">
      <c r="B1" s="42" t="s">
        <v>52</v>
      </c>
      <c r="C1" s="42"/>
      <c r="D1" s="42"/>
    </row>
    <row r="3" spans="2:12" x14ac:dyDescent="0.35">
      <c r="B3" s="5" t="s">
        <v>50</v>
      </c>
      <c r="C3" s="6" t="s">
        <v>53</v>
      </c>
      <c r="D3" s="6" t="s">
        <v>54</v>
      </c>
      <c r="E3" s="6" t="s">
        <v>86</v>
      </c>
      <c r="G3" s="5" t="s">
        <v>51</v>
      </c>
      <c r="H3" s="7" t="s">
        <v>53</v>
      </c>
      <c r="I3" s="6" t="s">
        <v>54</v>
      </c>
      <c r="J3" s="6" t="s">
        <v>86</v>
      </c>
    </row>
    <row r="4" spans="2:12" x14ac:dyDescent="0.35">
      <c r="B4" s="8" t="s">
        <v>55</v>
      </c>
      <c r="C4" s="9">
        <f>+C5+C6+C7+C8</f>
        <v>6909270</v>
      </c>
      <c r="D4" s="9">
        <f>+D5+D6+D7+D8</f>
        <v>6435045</v>
      </c>
      <c r="E4" s="9"/>
      <c r="G4" s="10" t="s">
        <v>56</v>
      </c>
      <c r="H4" s="11">
        <f>+H5+H7+H6</f>
        <v>6823131</v>
      </c>
      <c r="I4" s="12">
        <f>+I5+I7+I6</f>
        <v>7517331</v>
      </c>
      <c r="J4" s="12">
        <f>H4-I4</f>
        <v>-694200</v>
      </c>
    </row>
    <row r="5" spans="2:12" x14ac:dyDescent="0.35">
      <c r="B5" s="13" t="s">
        <v>0</v>
      </c>
      <c r="C5" s="14">
        <f>+C17</f>
        <v>573270</v>
      </c>
      <c r="D5" s="14">
        <f>+D17</f>
        <v>240045</v>
      </c>
      <c r="E5" s="14">
        <f>C5-D5</f>
        <v>333225</v>
      </c>
      <c r="G5" s="13" t="s">
        <v>10</v>
      </c>
      <c r="H5" s="15">
        <f>+C42</f>
        <v>3980631</v>
      </c>
      <c r="I5" s="15">
        <f>+D42</f>
        <v>3797331</v>
      </c>
      <c r="J5" s="15">
        <f t="shared" ref="J5:J11" si="0">H5-I5</f>
        <v>183300</v>
      </c>
    </row>
    <row r="6" spans="2:12" x14ac:dyDescent="0.35">
      <c r="B6" s="13" t="s">
        <v>7</v>
      </c>
      <c r="C6" s="14">
        <f>+C22</f>
        <v>3750000</v>
      </c>
      <c r="D6" s="14">
        <f>+D22</f>
        <v>3600000</v>
      </c>
      <c r="E6" s="14">
        <f t="shared" ref="E6:E11" si="1">C6-D6</f>
        <v>150000</v>
      </c>
      <c r="G6" s="13" t="s">
        <v>57</v>
      </c>
      <c r="H6" s="15">
        <v>142500</v>
      </c>
      <c r="I6" s="14">
        <v>120000</v>
      </c>
      <c r="J6" s="14">
        <f t="shared" si="0"/>
        <v>22500</v>
      </c>
    </row>
    <row r="7" spans="2:12" x14ac:dyDescent="0.35">
      <c r="B7" s="13" t="s">
        <v>1</v>
      </c>
      <c r="C7" s="14">
        <f>+C26</f>
        <v>2500500</v>
      </c>
      <c r="D7" s="14">
        <f>+D26</f>
        <v>2550000</v>
      </c>
      <c r="E7" s="14">
        <f t="shared" si="1"/>
        <v>-49500</v>
      </c>
      <c r="G7" s="16" t="s">
        <v>58</v>
      </c>
      <c r="H7" s="17">
        <f>+C51</f>
        <v>2700000</v>
      </c>
      <c r="I7" s="17">
        <f>+D51</f>
        <v>3600000</v>
      </c>
      <c r="J7" s="17">
        <f t="shared" si="0"/>
        <v>-900000</v>
      </c>
    </row>
    <row r="8" spans="2:12" x14ac:dyDescent="0.35">
      <c r="B8" s="16" t="s">
        <v>59</v>
      </c>
      <c r="C8" s="18">
        <v>85500</v>
      </c>
      <c r="D8" s="18">
        <v>45000</v>
      </c>
      <c r="E8" s="18">
        <f t="shared" si="1"/>
        <v>40500</v>
      </c>
      <c r="G8" s="19" t="s">
        <v>60</v>
      </c>
      <c r="H8" s="12">
        <f>+H9+H10</f>
        <v>5670714</v>
      </c>
      <c r="I8" s="12">
        <f>+I9+I10</f>
        <v>5783214</v>
      </c>
      <c r="J8" s="12">
        <f t="shared" si="0"/>
        <v>-112500</v>
      </c>
    </row>
    <row r="9" spans="2:12" x14ac:dyDescent="0.35">
      <c r="B9" s="8" t="s">
        <v>61</v>
      </c>
      <c r="C9" s="9">
        <f>+C10+C11+C12</f>
        <v>5584575</v>
      </c>
      <c r="D9" s="9">
        <f>+D10+D11+D12</f>
        <v>6865500</v>
      </c>
      <c r="E9" s="9"/>
      <c r="G9" s="15" t="s">
        <v>18</v>
      </c>
      <c r="H9" s="14">
        <f>+C55</f>
        <v>5393214</v>
      </c>
      <c r="I9" s="14">
        <f>+D55</f>
        <v>5363214</v>
      </c>
      <c r="J9" s="14">
        <f t="shared" si="0"/>
        <v>30000</v>
      </c>
    </row>
    <row r="10" spans="2:12" x14ac:dyDescent="0.35">
      <c r="B10" s="13" t="s">
        <v>62</v>
      </c>
      <c r="C10" s="14">
        <f>+C32</f>
        <v>5434575</v>
      </c>
      <c r="D10" s="14">
        <f>+D32</f>
        <v>6730500</v>
      </c>
      <c r="E10" s="14">
        <f t="shared" si="1"/>
        <v>-1295925</v>
      </c>
      <c r="G10" s="17" t="s">
        <v>19</v>
      </c>
      <c r="H10" s="18">
        <v>277500</v>
      </c>
      <c r="I10" s="18">
        <v>420000</v>
      </c>
      <c r="J10" s="18">
        <f t="shared" si="0"/>
        <v>-142500</v>
      </c>
    </row>
    <row r="11" spans="2:12" x14ac:dyDescent="0.35">
      <c r="B11" s="13" t="s">
        <v>63</v>
      </c>
      <c r="C11" s="14">
        <f>+C38</f>
        <v>150000</v>
      </c>
      <c r="D11" s="14">
        <f>+D38</f>
        <v>135000</v>
      </c>
      <c r="E11" s="14">
        <f t="shared" si="1"/>
        <v>15000</v>
      </c>
      <c r="G11" s="20" t="s">
        <v>64</v>
      </c>
      <c r="H11" s="21">
        <f>+H4+H8</f>
        <v>12493845</v>
      </c>
      <c r="I11" s="21">
        <f>+I4+I8</f>
        <v>13300545</v>
      </c>
      <c r="J11" s="21">
        <f t="shared" si="0"/>
        <v>-806700</v>
      </c>
    </row>
    <row r="12" spans="2:12" x14ac:dyDescent="0.35">
      <c r="B12" s="13" t="s">
        <v>65</v>
      </c>
      <c r="C12" s="18"/>
      <c r="D12" s="18"/>
      <c r="E12" s="18"/>
    </row>
    <row r="13" spans="2:12" x14ac:dyDescent="0.35">
      <c r="B13" s="22" t="s">
        <v>66</v>
      </c>
      <c r="C13" s="21">
        <f>+C4+C9</f>
        <v>12493845</v>
      </c>
      <c r="D13" s="21">
        <f>+D4+D9</f>
        <v>13300545</v>
      </c>
      <c r="E13" s="6"/>
    </row>
    <row r="15" spans="2:12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5">
      <c r="B16" s="2"/>
      <c r="C16" s="23" t="s">
        <v>3</v>
      </c>
      <c r="D16" s="23" t="s">
        <v>4</v>
      </c>
      <c r="E16" s="2"/>
      <c r="I16" s="2"/>
    </row>
    <row r="17" spans="2:12" x14ac:dyDescent="0.35">
      <c r="B17" s="25" t="s">
        <v>0</v>
      </c>
      <c r="C17" s="25">
        <f>+C18+C19</f>
        <v>573270</v>
      </c>
      <c r="D17" s="25">
        <f>+D18+D19</f>
        <v>240045</v>
      </c>
      <c r="E17" s="2"/>
      <c r="I17" s="2"/>
    </row>
    <row r="18" spans="2:12" x14ac:dyDescent="0.35">
      <c r="B18" s="26" t="s">
        <v>67</v>
      </c>
      <c r="C18" s="26">
        <v>545520</v>
      </c>
      <c r="D18" s="23">
        <v>231045</v>
      </c>
      <c r="E18" s="2"/>
      <c r="I18" s="2"/>
    </row>
    <row r="19" spans="2:12" x14ac:dyDescent="0.35">
      <c r="B19" s="26" t="s">
        <v>69</v>
      </c>
      <c r="C19" s="26">
        <v>27750</v>
      </c>
      <c r="D19" s="26">
        <v>9000</v>
      </c>
      <c r="E19" s="2"/>
      <c r="I19" s="2"/>
    </row>
    <row r="20" spans="2:12" x14ac:dyDescent="0.35">
      <c r="B20" s="2"/>
      <c r="C20" s="2"/>
      <c r="D20" s="2"/>
      <c r="E20" s="2"/>
      <c r="I20" s="2"/>
    </row>
    <row r="21" spans="2:12" x14ac:dyDescent="0.35">
      <c r="B21" s="2"/>
      <c r="C21" s="24" t="s">
        <v>3</v>
      </c>
      <c r="D21" s="24" t="s">
        <v>4</v>
      </c>
      <c r="E21" s="2"/>
      <c r="I21" s="2"/>
      <c r="J21" s="2"/>
      <c r="K21" s="2"/>
      <c r="L21" s="2"/>
    </row>
    <row r="22" spans="2:12" x14ac:dyDescent="0.35">
      <c r="B22" s="25" t="s">
        <v>7</v>
      </c>
      <c r="C22" s="25">
        <f>+C23</f>
        <v>3750000</v>
      </c>
      <c r="D22" s="25">
        <f>+D23</f>
        <v>3600000</v>
      </c>
      <c r="E22" s="2"/>
      <c r="I22" s="2"/>
      <c r="J22" s="2"/>
      <c r="K22" s="2"/>
      <c r="L22" s="2"/>
    </row>
    <row r="23" spans="2:12" x14ac:dyDescent="0.35">
      <c r="B23" s="26" t="s">
        <v>73</v>
      </c>
      <c r="C23" s="26">
        <v>3750000</v>
      </c>
      <c r="D23" s="26">
        <v>3600000</v>
      </c>
      <c r="E23" s="2"/>
      <c r="I23" s="2"/>
      <c r="J23" s="2"/>
      <c r="K23" s="2"/>
      <c r="L23" s="2"/>
    </row>
    <row r="24" spans="2:12" x14ac:dyDescent="0.35">
      <c r="B24" s="2"/>
      <c r="C24" s="2"/>
      <c r="D24" s="2"/>
      <c r="E24" s="2"/>
      <c r="I24" s="2"/>
      <c r="J24" s="2"/>
      <c r="K24" s="2"/>
      <c r="L24" s="2"/>
    </row>
    <row r="25" spans="2:12" x14ac:dyDescent="0.35">
      <c r="B25" s="2"/>
      <c r="C25" s="24" t="s">
        <v>3</v>
      </c>
      <c r="D25" s="24" t="s">
        <v>4</v>
      </c>
      <c r="E25" s="2"/>
      <c r="I25" s="2"/>
      <c r="J25" s="2"/>
      <c r="K25" s="2"/>
      <c r="L25" s="2"/>
    </row>
    <row r="26" spans="2:12" x14ac:dyDescent="0.35">
      <c r="B26" s="25" t="s">
        <v>1</v>
      </c>
      <c r="C26" s="25">
        <f>+C27+C28+C29</f>
        <v>2500500</v>
      </c>
      <c r="D26" s="25">
        <f>+D27+D28+D29</f>
        <v>2550000</v>
      </c>
      <c r="E26" s="2"/>
      <c r="I26" s="2"/>
      <c r="J26" s="2"/>
      <c r="K26" s="2"/>
      <c r="L26" s="2"/>
    </row>
    <row r="27" spans="2:12" x14ac:dyDescent="0.35">
      <c r="B27" s="26" t="s">
        <v>78</v>
      </c>
      <c r="C27" s="26">
        <v>870000</v>
      </c>
      <c r="D27" s="26">
        <v>900000</v>
      </c>
      <c r="E27" s="2"/>
      <c r="I27" s="2"/>
      <c r="J27" s="2"/>
      <c r="K27" s="2"/>
      <c r="L27" s="2"/>
    </row>
    <row r="28" spans="2:12" x14ac:dyDescent="0.35">
      <c r="B28" s="26" t="s">
        <v>80</v>
      </c>
      <c r="C28" s="26">
        <v>355500</v>
      </c>
      <c r="D28" s="26">
        <v>450000</v>
      </c>
      <c r="E28" s="2"/>
      <c r="I28" s="2"/>
      <c r="J28" s="2"/>
      <c r="K28" s="2"/>
      <c r="L28" s="2"/>
    </row>
    <row r="29" spans="2:12" x14ac:dyDescent="0.35">
      <c r="B29" s="26" t="s">
        <v>81</v>
      </c>
      <c r="C29" s="26">
        <v>1275000</v>
      </c>
      <c r="D29" s="26">
        <v>1200000</v>
      </c>
      <c r="E29" s="2"/>
      <c r="I29" s="2"/>
      <c r="J29" s="2"/>
      <c r="K29" s="2"/>
      <c r="L29" s="2"/>
    </row>
    <row r="30" spans="2:12" x14ac:dyDescent="0.35">
      <c r="B30" s="2"/>
      <c r="C30" s="2"/>
      <c r="D30" s="2"/>
      <c r="E30" s="2"/>
      <c r="I30" s="2"/>
      <c r="J30" s="2"/>
      <c r="K30" s="2"/>
      <c r="L30" s="2"/>
    </row>
    <row r="31" spans="2:12" x14ac:dyDescent="0.35">
      <c r="B31" s="2"/>
      <c r="C31" s="24" t="s">
        <v>3</v>
      </c>
      <c r="D31" s="24" t="s">
        <v>4</v>
      </c>
      <c r="E31" s="2"/>
      <c r="I31" s="2"/>
      <c r="J31" s="2"/>
      <c r="K31" s="2"/>
      <c r="L31" s="2"/>
    </row>
    <row r="32" spans="2:12" x14ac:dyDescent="0.35">
      <c r="B32" s="25" t="s">
        <v>62</v>
      </c>
      <c r="C32" s="25">
        <f>+C33+C35+C34</f>
        <v>5434575</v>
      </c>
      <c r="D32" s="25">
        <f>+D33+D35+D34</f>
        <v>6730500</v>
      </c>
      <c r="E32" s="2"/>
      <c r="I32" s="2"/>
      <c r="J32" s="2"/>
      <c r="K32" s="2"/>
      <c r="L32" s="2"/>
    </row>
    <row r="33" spans="2:12" x14ac:dyDescent="0.35">
      <c r="B33" s="26" t="s">
        <v>82</v>
      </c>
      <c r="C33" s="26">
        <v>3174000</v>
      </c>
      <c r="D33" s="26">
        <v>3279000</v>
      </c>
      <c r="E33" s="2"/>
      <c r="I33" s="2"/>
      <c r="J33" s="2"/>
      <c r="K33" s="2"/>
      <c r="L33" s="2"/>
    </row>
    <row r="34" spans="2:12" x14ac:dyDescent="0.35">
      <c r="B34" s="26" t="s">
        <v>84</v>
      </c>
      <c r="C34" s="26">
        <v>2179575</v>
      </c>
      <c r="D34" s="26">
        <v>3330000</v>
      </c>
      <c r="E34" s="2"/>
      <c r="F34" s="2"/>
      <c r="G34" s="2"/>
      <c r="H34" s="2"/>
      <c r="I34" s="2"/>
      <c r="J34" s="2"/>
      <c r="K34" s="2"/>
      <c r="L34" s="2"/>
    </row>
    <row r="35" spans="2:12" x14ac:dyDescent="0.35">
      <c r="B35" s="26" t="s">
        <v>85</v>
      </c>
      <c r="C35" s="26">
        <v>81000</v>
      </c>
      <c r="D35" s="26">
        <v>121500</v>
      </c>
      <c r="E35" s="2"/>
      <c r="F35" s="2"/>
      <c r="G35" s="2"/>
      <c r="H35" s="2"/>
      <c r="I35" s="2"/>
      <c r="J35" s="2"/>
      <c r="K35" s="2"/>
      <c r="L35" s="2"/>
    </row>
    <row r="37" spans="2:12" x14ac:dyDescent="0.35">
      <c r="B37" s="2"/>
      <c r="C37" s="24" t="s">
        <v>3</v>
      </c>
      <c r="D37" s="24" t="s">
        <v>4</v>
      </c>
    </row>
    <row r="38" spans="2:12" x14ac:dyDescent="0.35">
      <c r="B38" s="25" t="s">
        <v>63</v>
      </c>
      <c r="C38" s="25">
        <f>+C39+C40</f>
        <v>150000</v>
      </c>
      <c r="D38" s="25">
        <f>+D39+D40</f>
        <v>135000</v>
      </c>
    </row>
    <row r="39" spans="2:12" x14ac:dyDescent="0.35">
      <c r="B39" s="26" t="s">
        <v>68</v>
      </c>
      <c r="C39" s="26">
        <v>150000</v>
      </c>
      <c r="D39" s="26">
        <v>135000</v>
      </c>
    </row>
    <row r="40" spans="2:12" x14ac:dyDescent="0.35">
      <c r="B40" s="2"/>
      <c r="C40" s="2"/>
      <c r="D40" s="2"/>
    </row>
    <row r="41" spans="2:12" x14ac:dyDescent="0.35">
      <c r="B41" s="2"/>
      <c r="C41" s="24" t="s">
        <v>3</v>
      </c>
      <c r="D41" s="24" t="s">
        <v>4</v>
      </c>
    </row>
    <row r="42" spans="2:12" x14ac:dyDescent="0.35">
      <c r="B42" s="7" t="s">
        <v>10</v>
      </c>
      <c r="C42" s="25">
        <f>SUM(C43:C49)</f>
        <v>3980631</v>
      </c>
      <c r="D42" s="25">
        <f>SUM(D43:D49)</f>
        <v>3797331</v>
      </c>
    </row>
    <row r="43" spans="2:12" x14ac:dyDescent="0.35">
      <c r="B43" s="27" t="s">
        <v>72</v>
      </c>
      <c r="C43" s="26">
        <f>3600000-2700000</f>
        <v>900000</v>
      </c>
      <c r="D43" s="26">
        <v>900000</v>
      </c>
    </row>
    <row r="44" spans="2:12" x14ac:dyDescent="0.35">
      <c r="B44" s="27" t="s">
        <v>74</v>
      </c>
      <c r="C44" s="26">
        <v>750000</v>
      </c>
      <c r="D44" s="26">
        <v>726000</v>
      </c>
    </row>
    <row r="45" spans="2:12" x14ac:dyDescent="0.35">
      <c r="B45" s="27" t="s">
        <v>75</v>
      </c>
      <c r="C45" s="26">
        <v>1575000</v>
      </c>
      <c r="D45" s="26">
        <v>1576200</v>
      </c>
    </row>
    <row r="46" spans="2:12" x14ac:dyDescent="0.35">
      <c r="B46" s="27" t="s">
        <v>76</v>
      </c>
      <c r="C46" s="26">
        <v>398700</v>
      </c>
      <c r="D46" s="26">
        <v>229500</v>
      </c>
    </row>
    <row r="47" spans="2:12" x14ac:dyDescent="0.35">
      <c r="B47" s="27" t="s">
        <v>77</v>
      </c>
      <c r="C47" s="26">
        <v>322500</v>
      </c>
      <c r="D47" s="26">
        <v>331200</v>
      </c>
    </row>
    <row r="48" spans="2:12" x14ac:dyDescent="0.35">
      <c r="B48" s="27" t="s">
        <v>79</v>
      </c>
      <c r="C48" s="26">
        <v>34431</v>
      </c>
      <c r="D48" s="26">
        <v>34431</v>
      </c>
    </row>
    <row r="49" spans="2:4" x14ac:dyDescent="0.35">
      <c r="B49" s="2"/>
      <c r="C49" s="2"/>
      <c r="D49" s="2"/>
    </row>
    <row r="50" spans="2:4" x14ac:dyDescent="0.35">
      <c r="B50" s="2"/>
      <c r="C50" s="24" t="s">
        <v>3</v>
      </c>
      <c r="D50" s="24" t="s">
        <v>4</v>
      </c>
    </row>
    <row r="51" spans="2:4" x14ac:dyDescent="0.35">
      <c r="B51" s="7" t="s">
        <v>58</v>
      </c>
      <c r="C51" s="25">
        <f>+G34+G35+C52</f>
        <v>2700000</v>
      </c>
      <c r="D51" s="25">
        <f>+H34+H35+D52</f>
        <v>3600000</v>
      </c>
    </row>
    <row r="52" spans="2:4" x14ac:dyDescent="0.35">
      <c r="B52" s="26" t="s">
        <v>83</v>
      </c>
      <c r="C52" s="26">
        <v>2700000</v>
      </c>
      <c r="D52" s="26">
        <f>-900000+4500000</f>
        <v>3600000</v>
      </c>
    </row>
    <row r="54" spans="2:4" x14ac:dyDescent="0.35">
      <c r="B54" s="2"/>
      <c r="C54" s="24" t="s">
        <v>3</v>
      </c>
      <c r="D54" s="24" t="s">
        <v>4</v>
      </c>
    </row>
    <row r="55" spans="2:4" x14ac:dyDescent="0.35">
      <c r="B55" s="25" t="s">
        <v>18</v>
      </c>
      <c r="C55" s="25">
        <f>+C56+C57+C58</f>
        <v>5393214</v>
      </c>
      <c r="D55" s="25">
        <f>+D56+D57+D58</f>
        <v>5363214</v>
      </c>
    </row>
    <row r="56" spans="2:4" x14ac:dyDescent="0.35">
      <c r="B56" s="26" t="s">
        <v>18</v>
      </c>
      <c r="C56" s="26">
        <v>3000000</v>
      </c>
      <c r="D56" s="26">
        <v>3000000</v>
      </c>
    </row>
    <row r="57" spans="2:4" x14ac:dyDescent="0.35">
      <c r="B57" s="26" t="s">
        <v>70</v>
      </c>
      <c r="C57" s="26">
        <v>1221000</v>
      </c>
      <c r="D57" s="26">
        <v>1200000</v>
      </c>
    </row>
    <row r="58" spans="2:4" x14ac:dyDescent="0.35">
      <c r="B58" s="26" t="s">
        <v>71</v>
      </c>
      <c r="C58" s="26">
        <v>1172214</v>
      </c>
      <c r="D58" s="26">
        <v>1163214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"/>
  <sheetViews>
    <sheetView zoomScale="130" zoomScaleNormal="130" workbookViewId="0">
      <selection activeCell="E17" sqref="E17"/>
    </sheetView>
  </sheetViews>
  <sheetFormatPr defaultRowHeight="14.4" x14ac:dyDescent="0.3"/>
  <cols>
    <col min="1" max="1" width="7.6640625" customWidth="1"/>
    <col min="2" max="2" width="31" bestFit="1" customWidth="1"/>
    <col min="3" max="4" width="12.6640625" style="3" bestFit="1" customWidth="1"/>
    <col min="5" max="5" width="11.6640625" style="3" bestFit="1" customWidth="1"/>
  </cols>
  <sheetData>
    <row r="2" spans="2:5" ht="15.6" x14ac:dyDescent="0.3">
      <c r="B2" s="37" t="s">
        <v>89</v>
      </c>
      <c r="C2" s="38" t="s">
        <v>8</v>
      </c>
      <c r="D2" s="38" t="s">
        <v>9</v>
      </c>
      <c r="E2" s="38" t="s">
        <v>91</v>
      </c>
    </row>
    <row r="3" spans="2:5" x14ac:dyDescent="0.3">
      <c r="B3" s="28" t="s">
        <v>93</v>
      </c>
      <c r="C3" s="29">
        <v>1575000</v>
      </c>
      <c r="D3" s="29">
        <v>1576200</v>
      </c>
      <c r="E3" s="29">
        <f>C3-D3</f>
        <v>-1200</v>
      </c>
    </row>
    <row r="4" spans="2:5" x14ac:dyDescent="0.3">
      <c r="B4" s="28" t="s">
        <v>11</v>
      </c>
      <c r="C4" s="29">
        <v>398700</v>
      </c>
      <c r="D4" s="29">
        <v>229500</v>
      </c>
      <c r="E4" s="29">
        <f t="shared" ref="E4:E6" si="0">C4-D4</f>
        <v>169200</v>
      </c>
    </row>
    <row r="5" spans="2:5" x14ac:dyDescent="0.3">
      <c r="B5" s="28" t="s">
        <v>94</v>
      </c>
      <c r="C5" s="29">
        <v>322500</v>
      </c>
      <c r="D5" s="29">
        <v>331200</v>
      </c>
      <c r="E5" s="29">
        <f t="shared" si="0"/>
        <v>-8700</v>
      </c>
    </row>
    <row r="6" spans="2:5" x14ac:dyDescent="0.3">
      <c r="B6" s="28" t="s">
        <v>12</v>
      </c>
      <c r="C6" s="29">
        <v>34431</v>
      </c>
      <c r="D6" s="29">
        <v>34431</v>
      </c>
      <c r="E6" s="29">
        <f t="shared" si="0"/>
        <v>0</v>
      </c>
    </row>
    <row r="7" spans="2:5" x14ac:dyDescent="0.3">
      <c r="B7" s="43" t="s">
        <v>95</v>
      </c>
      <c r="C7" s="43"/>
      <c r="D7" s="43"/>
      <c r="E7" s="32">
        <f>SUM(E3:E6)</f>
        <v>159300</v>
      </c>
    </row>
    <row r="9" spans="2:5" ht="15.6" x14ac:dyDescent="0.3">
      <c r="B9" s="37" t="s">
        <v>90</v>
      </c>
      <c r="C9" s="38" t="s">
        <v>8</v>
      </c>
      <c r="D9" s="38" t="s">
        <v>9</v>
      </c>
      <c r="E9" s="38" t="s">
        <v>91</v>
      </c>
    </row>
    <row r="10" spans="2:5" x14ac:dyDescent="0.3">
      <c r="B10" s="28" t="s">
        <v>13</v>
      </c>
      <c r="C10" s="29">
        <v>3600000</v>
      </c>
      <c r="D10" s="29">
        <v>4500000</v>
      </c>
      <c r="E10" s="29">
        <f>C10-D10</f>
        <v>-900000</v>
      </c>
    </row>
    <row r="11" spans="2:5" x14ac:dyDescent="0.3">
      <c r="B11" s="28" t="s">
        <v>92</v>
      </c>
      <c r="C11" s="29">
        <v>750000</v>
      </c>
      <c r="D11" s="29">
        <v>726000</v>
      </c>
      <c r="E11" s="29">
        <f>C11-D11</f>
        <v>24000</v>
      </c>
    </row>
    <row r="12" spans="2:5" x14ac:dyDescent="0.3">
      <c r="B12" s="43" t="s">
        <v>96</v>
      </c>
      <c r="C12" s="43"/>
      <c r="D12" s="43"/>
      <c r="E12" s="32">
        <f>SUM(E10:E11)</f>
        <v>-876000</v>
      </c>
    </row>
  </sheetData>
  <mergeCells count="2">
    <mergeCell ref="B7:D7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7"/>
  <sheetViews>
    <sheetView zoomScale="120" zoomScaleNormal="120" workbookViewId="0">
      <selection activeCell="F15" sqref="F15"/>
    </sheetView>
  </sheetViews>
  <sheetFormatPr defaultRowHeight="14.4" x14ac:dyDescent="0.3"/>
  <cols>
    <col min="1" max="1" width="8.109375" customWidth="1"/>
    <col min="2" max="2" width="20.33203125" style="3" bestFit="1" customWidth="1"/>
    <col min="3" max="3" width="12.6640625" style="3" bestFit="1" customWidth="1"/>
    <col min="4" max="4" width="19.44140625" bestFit="1" customWidth="1"/>
    <col min="5" max="5" width="20.109375" style="3" bestFit="1" customWidth="1"/>
    <col min="6" max="7" width="11.88671875" bestFit="1" customWidth="1"/>
  </cols>
  <sheetData>
    <row r="2" spans="2:7" x14ac:dyDescent="0.3">
      <c r="B2" s="34" t="s">
        <v>97</v>
      </c>
      <c r="C2" s="32" t="s">
        <v>53</v>
      </c>
      <c r="D2" s="32" t="s">
        <v>54</v>
      </c>
      <c r="E2" s="34" t="s">
        <v>98</v>
      </c>
      <c r="F2" s="32" t="s">
        <v>51</v>
      </c>
      <c r="G2" s="34" t="s">
        <v>50</v>
      </c>
    </row>
    <row r="3" spans="2:7" x14ac:dyDescent="0.3">
      <c r="B3" s="28" t="s">
        <v>99</v>
      </c>
      <c r="C3" s="29">
        <v>150000</v>
      </c>
      <c r="D3" s="29">
        <v>135000</v>
      </c>
      <c r="E3" s="39">
        <f>C3-D3</f>
        <v>15000</v>
      </c>
      <c r="F3" s="29"/>
      <c r="G3" s="39">
        <v>300000</v>
      </c>
    </row>
    <row r="4" spans="2:7" x14ac:dyDescent="0.3">
      <c r="B4" s="28" t="s">
        <v>2</v>
      </c>
      <c r="C4" s="29">
        <v>3174000</v>
      </c>
      <c r="D4" s="29">
        <v>3279000</v>
      </c>
      <c r="E4" s="39">
        <f>C4-D4</f>
        <v>-105000</v>
      </c>
      <c r="F4" s="29"/>
      <c r="G4" s="28"/>
    </row>
    <row r="5" spans="2:7" x14ac:dyDescent="0.3">
      <c r="B5" s="28" t="s">
        <v>5</v>
      </c>
      <c r="C5" s="29">
        <v>2179575</v>
      </c>
      <c r="D5" s="29">
        <v>3330000</v>
      </c>
      <c r="E5" s="39">
        <f t="shared" ref="E5:E6" si="0">C5-D5</f>
        <v>-1150425</v>
      </c>
      <c r="F5" s="29">
        <v>620000</v>
      </c>
      <c r="G5" s="28"/>
    </row>
    <row r="6" spans="2:7" x14ac:dyDescent="0.3">
      <c r="B6" s="28" t="s">
        <v>6</v>
      </c>
      <c r="C6" s="29">
        <v>81000</v>
      </c>
      <c r="D6" s="29">
        <v>121500</v>
      </c>
      <c r="E6" s="39">
        <f t="shared" si="0"/>
        <v>-40500</v>
      </c>
      <c r="F6" s="29"/>
      <c r="G6" s="28"/>
    </row>
    <row r="7" spans="2:7" x14ac:dyDescent="0.3">
      <c r="B7"/>
      <c r="D7" s="3"/>
      <c r="E7" s="40" t="s">
        <v>17</v>
      </c>
      <c r="F7" s="41">
        <f>F5</f>
        <v>620000</v>
      </c>
      <c r="G7" s="41">
        <f>G3</f>
        <v>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tabSelected="1" zoomScale="120" zoomScaleNormal="120" workbookViewId="0">
      <selection activeCell="E21" sqref="E21"/>
    </sheetView>
  </sheetViews>
  <sheetFormatPr defaultRowHeight="14.4" x14ac:dyDescent="0.3"/>
  <cols>
    <col min="1" max="1" width="73.109375" bestFit="1" customWidth="1"/>
    <col min="2" max="2" width="13.88671875" style="3" bestFit="1" customWidth="1"/>
    <col min="3" max="3" width="9.33203125" customWidth="1"/>
    <col min="4" max="4" width="22.44140625" bestFit="1" customWidth="1"/>
    <col min="5" max="5" width="10.33203125" style="3" bestFit="1" customWidth="1"/>
    <col min="6" max="6" width="11.88671875" style="3" bestFit="1" customWidth="1"/>
    <col min="7" max="7" width="10.33203125" style="3" bestFit="1" customWidth="1"/>
  </cols>
  <sheetData>
    <row r="1" spans="1:7" ht="15.6" x14ac:dyDescent="0.3">
      <c r="A1" s="44" t="s">
        <v>110</v>
      </c>
      <c r="B1" s="44"/>
    </row>
    <row r="2" spans="1:7" x14ac:dyDescent="0.3">
      <c r="A2" s="28" t="s">
        <v>20</v>
      </c>
      <c r="B2" s="29">
        <v>277500</v>
      </c>
      <c r="D2" s="45"/>
      <c r="E2" s="46" t="s">
        <v>3</v>
      </c>
      <c r="F2" s="47" t="s">
        <v>4</v>
      </c>
      <c r="G2" s="47" t="s">
        <v>100</v>
      </c>
    </row>
    <row r="3" spans="1:7" x14ac:dyDescent="0.3">
      <c r="A3" s="33" t="s">
        <v>21</v>
      </c>
      <c r="B3" s="29">
        <f>+'costi e ricavi non monetari'!C9</f>
        <v>980925</v>
      </c>
      <c r="D3" s="48" t="s">
        <v>67</v>
      </c>
      <c r="E3" s="29">
        <v>545520</v>
      </c>
      <c r="F3" s="29">
        <v>231045</v>
      </c>
      <c r="G3" s="49">
        <f>E3-F3</f>
        <v>314475</v>
      </c>
    </row>
    <row r="4" spans="1:7" x14ac:dyDescent="0.3">
      <c r="A4" s="33" t="s">
        <v>49</v>
      </c>
      <c r="B4" s="29">
        <f>-'costi e ricavi non monetari'!C2</f>
        <v>-20000</v>
      </c>
      <c r="D4" s="48" t="s">
        <v>106</v>
      </c>
      <c r="E4" s="29">
        <v>27750</v>
      </c>
      <c r="F4" s="29">
        <v>9000</v>
      </c>
      <c r="G4" s="49">
        <f>E4-F4</f>
        <v>18750</v>
      </c>
    </row>
    <row r="5" spans="1:7" x14ac:dyDescent="0.3">
      <c r="A5" s="33" t="s">
        <v>87</v>
      </c>
      <c r="B5" s="30">
        <v>-150000</v>
      </c>
      <c r="D5" s="50" t="s">
        <v>0</v>
      </c>
      <c r="E5" s="51">
        <f>SUM(E3:E4)</f>
        <v>573270</v>
      </c>
      <c r="F5" s="52">
        <f>SUM(F3:F4)</f>
        <v>240045</v>
      </c>
      <c r="G5" s="49">
        <f>E5-F5</f>
        <v>333225</v>
      </c>
    </row>
    <row r="6" spans="1:7" x14ac:dyDescent="0.3">
      <c r="A6" s="33" t="s">
        <v>88</v>
      </c>
      <c r="B6" s="30">
        <v>49500</v>
      </c>
      <c r="D6" s="45"/>
    </row>
    <row r="7" spans="1:7" x14ac:dyDescent="0.3">
      <c r="A7" s="28" t="s">
        <v>22</v>
      </c>
      <c r="B7" s="29">
        <f>-'stato patrimoniale riclassifica'!E8</f>
        <v>-40500</v>
      </c>
      <c r="D7" s="45"/>
    </row>
    <row r="8" spans="1:7" x14ac:dyDescent="0.3">
      <c r="A8" s="28" t="s">
        <v>23</v>
      </c>
      <c r="B8" s="29">
        <f>+'debiti di finanziamento e funzi'!E7</f>
        <v>159300</v>
      </c>
      <c r="D8" s="53" t="s">
        <v>101</v>
      </c>
      <c r="E8" s="53"/>
      <c r="F8" s="54">
        <f>+F5</f>
        <v>240045</v>
      </c>
    </row>
    <row r="9" spans="1:7" x14ac:dyDescent="0.3">
      <c r="A9" s="28" t="s">
        <v>24</v>
      </c>
      <c r="B9" s="29">
        <f>+'stato patrimoniale riclassifica'!J6</f>
        <v>22500</v>
      </c>
      <c r="D9" s="55" t="s">
        <v>102</v>
      </c>
      <c r="E9" s="55"/>
      <c r="F9" s="29">
        <f>+B11</f>
        <v>1279225</v>
      </c>
    </row>
    <row r="10" spans="1:7" x14ac:dyDescent="0.3">
      <c r="A10" s="28" t="s">
        <v>25</v>
      </c>
      <c r="B10" s="29"/>
      <c r="D10" s="55" t="s">
        <v>103</v>
      </c>
      <c r="E10" s="55"/>
      <c r="F10" s="29">
        <f>+B15</f>
        <v>320000</v>
      </c>
    </row>
    <row r="11" spans="1:7" x14ac:dyDescent="0.3">
      <c r="A11" s="31" t="s">
        <v>26</v>
      </c>
      <c r="B11" s="32">
        <f>SUM(B2:B10)</f>
        <v>1279225</v>
      </c>
      <c r="D11" s="55" t="s">
        <v>104</v>
      </c>
      <c r="E11" s="55"/>
      <c r="F11" s="29">
        <f>+B21</f>
        <v>-1266000</v>
      </c>
    </row>
    <row r="12" spans="1:7" x14ac:dyDescent="0.3">
      <c r="D12" s="53" t="s">
        <v>105</v>
      </c>
      <c r="E12" s="53"/>
      <c r="F12" s="51">
        <f>SUM(F8:F11)</f>
        <v>573270</v>
      </c>
    </row>
    <row r="13" spans="1:7" x14ac:dyDescent="0.3">
      <c r="A13" s="33" t="s">
        <v>27</v>
      </c>
      <c r="B13" s="29">
        <f>-'schema investimenti'!G7</f>
        <v>-300000</v>
      </c>
    </row>
    <row r="14" spans="1:7" x14ac:dyDescent="0.3">
      <c r="A14" s="33" t="s">
        <v>28</v>
      </c>
      <c r="B14" s="29">
        <f>+'schema investimenti'!F7</f>
        <v>620000</v>
      </c>
    </row>
    <row r="15" spans="1:7" x14ac:dyDescent="0.3">
      <c r="A15" s="31" t="s">
        <v>29</v>
      </c>
      <c r="B15" s="32">
        <f>SUM(B13:B14)</f>
        <v>320000</v>
      </c>
    </row>
    <row r="17" spans="1:2" x14ac:dyDescent="0.3">
      <c r="A17" s="28" t="s">
        <v>30</v>
      </c>
      <c r="B17" s="29">
        <f>+'debiti di finanziamento e funzi'!E12</f>
        <v>-876000</v>
      </c>
    </row>
    <row r="18" spans="1:2" x14ac:dyDescent="0.3">
      <c r="A18" s="33" t="s">
        <v>107</v>
      </c>
      <c r="B18" s="29"/>
    </row>
    <row r="19" spans="1:2" x14ac:dyDescent="0.3">
      <c r="A19" s="33" t="s">
        <v>108</v>
      </c>
      <c r="B19" s="29"/>
    </row>
    <row r="20" spans="1:2" x14ac:dyDescent="0.3">
      <c r="A20" s="33" t="s">
        <v>109</v>
      </c>
      <c r="B20" s="30">
        <v>-390000</v>
      </c>
    </row>
    <row r="21" spans="1:2" x14ac:dyDescent="0.3">
      <c r="A21" s="31" t="s">
        <v>31</v>
      </c>
      <c r="B21" s="32">
        <f>SUM(B17:B20)</f>
        <v>-1266000</v>
      </c>
    </row>
  </sheetData>
  <mergeCells count="6">
    <mergeCell ref="D12:E12"/>
    <mergeCell ref="A1:B1"/>
    <mergeCell ref="D8:E8"/>
    <mergeCell ref="D9:E9"/>
    <mergeCell ref="D10:E10"/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costi e ricavi non monetari</vt:lpstr>
      <vt:lpstr>stato patrimoniale riclassifica</vt:lpstr>
      <vt:lpstr>debiti di finanziamento e funzi</vt:lpstr>
      <vt:lpstr>schema investimenti</vt:lpstr>
      <vt:lpstr>rendiconto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Luigi Caruso</cp:lastModifiedBy>
  <dcterms:created xsi:type="dcterms:W3CDTF">2022-09-30T10:57:28Z</dcterms:created>
  <dcterms:modified xsi:type="dcterms:W3CDTF">2022-10-10T15:33:09Z</dcterms:modified>
</cp:coreProperties>
</file>