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165lu\Downloads\"/>
    </mc:Choice>
  </mc:AlternateContent>
  <xr:revisionPtr revIDLastSave="0" documentId="13_ncr:1_{A642A63C-766E-4D45-A255-94D47CEF2A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) Riclassificazione " sheetId="1" r:id="rId1"/>
    <sheet name="2) Schema PCN" sheetId="2" r:id="rId2"/>
    <sheet name="3) Attività operativa " sheetId="3" r:id="rId3"/>
    <sheet name="4) Attività di investimento e f" sheetId="4" r:id="rId4"/>
    <sheet name="5) Rendiconto finanziario PC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D9" i="5"/>
  <c r="B8" i="5"/>
  <c r="B12" i="5" s="1"/>
  <c r="B4" i="5"/>
  <c r="F13" i="4"/>
  <c r="E13" i="4"/>
  <c r="D12" i="4"/>
  <c r="D11" i="4"/>
  <c r="F8" i="4"/>
  <c r="E8" i="4"/>
  <c r="D7" i="4"/>
  <c r="D6" i="4"/>
  <c r="D5" i="4"/>
  <c r="D4" i="4"/>
  <c r="C24" i="3"/>
  <c r="B24" i="3"/>
  <c r="F6" i="3" s="1"/>
  <c r="F12" i="3"/>
  <c r="F11" i="3"/>
  <c r="F13" i="3" s="1"/>
  <c r="C9" i="3"/>
  <c r="B9" i="3"/>
  <c r="F5" i="3"/>
  <c r="C14" i="2"/>
  <c r="B14" i="2"/>
  <c r="D14" i="2" s="1"/>
  <c r="D12" i="2"/>
  <c r="D11" i="2"/>
  <c r="C10" i="2"/>
  <c r="B10" i="2"/>
  <c r="D10" i="2" s="1"/>
  <c r="D8" i="2"/>
  <c r="D7" i="2"/>
  <c r="D6" i="2"/>
  <c r="D5" i="2"/>
  <c r="D4" i="2"/>
  <c r="G37" i="1"/>
  <c r="F37" i="1"/>
  <c r="C35" i="1"/>
  <c r="B35" i="1"/>
  <c r="C33" i="1"/>
  <c r="B33" i="1"/>
  <c r="G31" i="1"/>
  <c r="F31" i="1"/>
  <c r="G21" i="1"/>
  <c r="G30" i="1" s="1"/>
  <c r="F21" i="1"/>
  <c r="F30" i="1" s="1"/>
  <c r="C21" i="1"/>
  <c r="C32" i="1" s="1"/>
  <c r="B21" i="1"/>
  <c r="B32" i="1" s="1"/>
  <c r="C18" i="1"/>
  <c r="C31" i="1" s="1"/>
  <c r="B18" i="1"/>
  <c r="B31" i="1" s="1"/>
  <c r="C14" i="1"/>
  <c r="C30" i="1" s="1"/>
  <c r="B14" i="1"/>
  <c r="B30" i="1" s="1"/>
  <c r="G13" i="1"/>
  <c r="G29" i="1" s="1"/>
  <c r="F13" i="1"/>
  <c r="F29" i="1" s="1"/>
  <c r="C9" i="1"/>
  <c r="C36" i="1" s="1"/>
  <c r="B9" i="1"/>
  <c r="B36" i="1" s="1"/>
  <c r="G6" i="1"/>
  <c r="G36" i="1" s="1"/>
  <c r="F6" i="1"/>
  <c r="F36" i="1" s="1"/>
  <c r="C6" i="1"/>
  <c r="B6" i="1"/>
  <c r="G33" i="1" l="1"/>
  <c r="F35" i="1"/>
  <c r="G35" i="1"/>
  <c r="G39" i="1" s="1"/>
  <c r="F33" i="1"/>
  <c r="F7" i="3"/>
  <c r="B29" i="1"/>
  <c r="B34" i="1"/>
  <c r="C29" i="1"/>
  <c r="C34" i="1"/>
  <c r="B39" i="1" l="1"/>
  <c r="F39" i="1"/>
  <c r="C39" i="1"/>
</calcChain>
</file>

<file path=xl/sharedStrings.xml><?xml version="1.0" encoding="utf-8"?>
<sst xmlns="http://schemas.openxmlformats.org/spreadsheetml/2006/main" count="156" uniqueCount="108">
  <si>
    <t>1: RICLASSIFICARE LO STATO PATRIMONIALE SECONDO I CRITERI FINANZIARI (mostrando ratei e risconti)</t>
  </si>
  <si>
    <t>N</t>
  </si>
  <si>
    <t>N-1</t>
  </si>
  <si>
    <t xml:space="preserve">Immobilizzazioni immateriali </t>
  </si>
  <si>
    <t xml:space="preserve">Capitale proprio </t>
  </si>
  <si>
    <t>Diritti di brevetto indust.</t>
  </si>
  <si>
    <t xml:space="preserve">Capitale </t>
  </si>
  <si>
    <t>Riserva legale</t>
  </si>
  <si>
    <t>Immobilizzazioni materiali</t>
  </si>
  <si>
    <t xml:space="preserve">Riserva straordinaria </t>
  </si>
  <si>
    <t xml:space="preserve">Terreni e fabbricati </t>
  </si>
  <si>
    <t xml:space="preserve">Impianti e macchinari </t>
  </si>
  <si>
    <t xml:space="preserve">Reddito d'esercizio </t>
  </si>
  <si>
    <t>Altri beni</t>
  </si>
  <si>
    <t xml:space="preserve">Debiti di breve termine </t>
  </si>
  <si>
    <t>Disponibilità liquide</t>
  </si>
  <si>
    <t xml:space="preserve">Obbligazioni </t>
  </si>
  <si>
    <t xml:space="preserve">Depositi bancari e postali </t>
  </si>
  <si>
    <t>Debiti verso banche</t>
  </si>
  <si>
    <t>Denaro e valori in cassa</t>
  </si>
  <si>
    <t xml:space="preserve">Debiti verso fornitori </t>
  </si>
  <si>
    <t xml:space="preserve">Debiti tributari </t>
  </si>
  <si>
    <t xml:space="preserve">Disponibilità finanziarie </t>
  </si>
  <si>
    <t>Debiti verso istituti previdenziali</t>
  </si>
  <si>
    <t xml:space="preserve">Crediti verso clienti </t>
  </si>
  <si>
    <t xml:space="preserve">Altri debiti </t>
  </si>
  <si>
    <t xml:space="preserve">Rimanenze </t>
  </si>
  <si>
    <t>Debiti a medio-lungo termine</t>
  </si>
  <si>
    <t xml:space="preserve">Materie prime, sussidiare, di consumo </t>
  </si>
  <si>
    <t xml:space="preserve">Prodotti in corso di lavorazione </t>
  </si>
  <si>
    <t>Prodotti finiti e merci</t>
  </si>
  <si>
    <t>Ratei e risconti passivi</t>
  </si>
  <si>
    <t xml:space="preserve">Ratei e risconti attivi </t>
  </si>
  <si>
    <t>IMPIEGHI</t>
  </si>
  <si>
    <t xml:space="preserve">FONTI DI FINANZIAMENTO </t>
  </si>
  <si>
    <t xml:space="preserve">Attivo corrente </t>
  </si>
  <si>
    <t>Debiti a breve termine</t>
  </si>
  <si>
    <t xml:space="preserve">Disponibilità liquide </t>
  </si>
  <si>
    <t>Debiti a medio lungo termine</t>
  </si>
  <si>
    <t xml:space="preserve">Ratei e risconti </t>
  </si>
  <si>
    <t>Ratei e risconti</t>
  </si>
  <si>
    <t xml:space="preserve">Capitale di debito </t>
  </si>
  <si>
    <t>Attivo immobilizzato</t>
  </si>
  <si>
    <t xml:space="preserve">Patrimonio netto </t>
  </si>
  <si>
    <t xml:space="preserve">Immobilizzazioni materiali </t>
  </si>
  <si>
    <t xml:space="preserve">Immobilizzazioni finanziarie </t>
  </si>
  <si>
    <t xml:space="preserve">Utile d'esercizio </t>
  </si>
  <si>
    <t xml:space="preserve">Totale impieghi </t>
  </si>
  <si>
    <t xml:space="preserve">Totale fonti </t>
  </si>
  <si>
    <t>2) CALCOLARE E FARE LO SCHEMA DEL PCN</t>
  </si>
  <si>
    <t>PCN</t>
  </si>
  <si>
    <t>Variazione</t>
  </si>
  <si>
    <t>Passivo corrente</t>
  </si>
  <si>
    <t>Totale PCN</t>
  </si>
  <si>
    <t>3) CALCOLO DEL FLUSSO DI RISORSE FINANZIARE DEL PCN GENERATO DALL'ATTIVITÀ OPERATIVA</t>
  </si>
  <si>
    <t>RICAVI</t>
  </si>
  <si>
    <t xml:space="preserve">MONETARI </t>
  </si>
  <si>
    <t>NON MONETARI</t>
  </si>
  <si>
    <t>METODO DIRETTO</t>
  </si>
  <si>
    <t xml:space="preserve">Ricavi delle vendite e delle prestazioni </t>
  </si>
  <si>
    <t>Ricavi monetari</t>
  </si>
  <si>
    <t>Variaz. riman. prodotti in lav, semilav. e fin.</t>
  </si>
  <si>
    <t>Costi monetari</t>
  </si>
  <si>
    <t>Altri ricavi e proventi</t>
  </si>
  <si>
    <t>Flusso PCN attività operativa</t>
  </si>
  <si>
    <t>Altri proventi finanziari</t>
  </si>
  <si>
    <t>Totale ricavi</t>
  </si>
  <si>
    <t>METODO INDIRETTO</t>
  </si>
  <si>
    <t>COSTI</t>
  </si>
  <si>
    <t xml:space="preserve">Costi non monetari </t>
  </si>
  <si>
    <t xml:space="preserve">Per materie prime, suss, di cons. e merci </t>
  </si>
  <si>
    <t>Ricavi non monetari</t>
  </si>
  <si>
    <t xml:space="preserve">Per servizi </t>
  </si>
  <si>
    <t xml:space="preserve">Per godimento di beni di terzi </t>
  </si>
  <si>
    <t xml:space="preserve">Salari e stipendi </t>
  </si>
  <si>
    <t>Oneri sociali</t>
  </si>
  <si>
    <t>TFR</t>
  </si>
  <si>
    <t>Ammortamenti delle immob. immat.</t>
  </si>
  <si>
    <t>Ammortamenti delle immob. mat.</t>
  </si>
  <si>
    <t>Svalutazione crediti</t>
  </si>
  <si>
    <t>Variaz. riman. materie prime, suss. di cons. e merci</t>
  </si>
  <si>
    <t xml:space="preserve">Interessi e altri oneri finanziari </t>
  </si>
  <si>
    <t xml:space="preserve">Imposte dell'esercizio </t>
  </si>
  <si>
    <t>Totale costi</t>
  </si>
  <si>
    <t>4) ATTIVITÀ DI INVESTIMENTO E FINANZIAMENTO (dati da nota integrativa)</t>
  </si>
  <si>
    <t xml:space="preserve">INVESTIMENTI </t>
  </si>
  <si>
    <t>31/12/N</t>
  </si>
  <si>
    <t>31/12/N-1</t>
  </si>
  <si>
    <t>Variazione grezza</t>
  </si>
  <si>
    <t>Fonti</t>
  </si>
  <si>
    <t>Impieghi</t>
  </si>
  <si>
    <t xml:space="preserve">Software </t>
  </si>
  <si>
    <t>TOTALI</t>
  </si>
  <si>
    <t xml:space="preserve">FINANZIAMENTI </t>
  </si>
  <si>
    <t>Debiti obbligazionari</t>
  </si>
  <si>
    <t>5) COMPILARE IL RENDICONTO FINANZIARIO DEL PCN</t>
  </si>
  <si>
    <t>Parte I - dimostrazione fonti e impieghi</t>
  </si>
  <si>
    <t>Parte II - Variazioni dei componenti del PCN</t>
  </si>
  <si>
    <t xml:space="preserve">Fonti di risorse finanziarie </t>
  </si>
  <si>
    <t xml:space="preserve">Variazioni attivo corrente </t>
  </si>
  <si>
    <t xml:space="preserve">Attività operativa </t>
  </si>
  <si>
    <t xml:space="preserve">Attività di investimento </t>
  </si>
  <si>
    <t xml:space="preserve">Attività di finanziamento </t>
  </si>
  <si>
    <t xml:space="preserve">Impieghi di risorse finanziarie </t>
  </si>
  <si>
    <t>Ratei e risconti attivi</t>
  </si>
  <si>
    <t>Variazioni passivo corrente</t>
  </si>
  <si>
    <t>VARIAZIONE PCN</t>
  </si>
  <si>
    <t>ESERCIZIO 6.11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</si>
</sst>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4" xfId="0" applyFont="1" applyBorder="1"/>
    <xf numFmtId="0" fontId="1" fillId="0" borderId="4" xfId="0" applyFont="1" applyBorder="1"/>
    <xf numFmtId="0" fontId="2" fillId="0" borderId="3" xfId="0" applyFont="1" applyBorder="1"/>
    <xf numFmtId="0" fontId="1" fillId="2" borderId="1" xfId="0" applyFont="1" applyFill="1" applyBorder="1"/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1" xfId="1" applyNumberFormat="1" applyFont="1" applyBorder="1"/>
    <xf numFmtId="164" fontId="2" fillId="0" borderId="1" xfId="1" applyNumberFormat="1" applyFont="1" applyBorder="1"/>
    <xf numFmtId="164" fontId="1" fillId="0" borderId="0" xfId="1" applyNumberFormat="1" applyFont="1"/>
    <xf numFmtId="164" fontId="2" fillId="0" borderId="1" xfId="1" applyNumberFormat="1" applyFont="1" applyBorder="1" applyAlignment="1">
      <alignment horizontal="center"/>
    </xf>
    <xf numFmtId="164" fontId="1" fillId="0" borderId="2" xfId="1" applyNumberFormat="1" applyFont="1" applyBorder="1"/>
    <xf numFmtId="164" fontId="2" fillId="0" borderId="2" xfId="1" applyNumberFormat="1" applyFont="1" applyBorder="1"/>
    <xf numFmtId="164" fontId="1" fillId="0" borderId="3" xfId="1" applyNumberFormat="1" applyFont="1" applyBorder="1"/>
    <xf numFmtId="164" fontId="2" fillId="0" borderId="4" xfId="1" applyNumberFormat="1" applyFont="1" applyBorder="1"/>
    <xf numFmtId="164" fontId="1" fillId="0" borderId="4" xfId="1" applyNumberFormat="1" applyFont="1" applyBorder="1"/>
    <xf numFmtId="164" fontId="2" fillId="0" borderId="3" xfId="1" applyNumberFormat="1" applyFont="1" applyBorder="1"/>
    <xf numFmtId="164" fontId="1" fillId="2" borderId="1" xfId="1" applyNumberFormat="1" applyFont="1" applyFill="1" applyBorder="1" applyAlignment="1">
      <alignment horizontal="center"/>
    </xf>
    <xf numFmtId="164" fontId="1" fillId="2" borderId="1" xfId="1" applyNumberFormat="1" applyFont="1" applyFill="1" applyBorder="1"/>
    <xf numFmtId="164" fontId="4" fillId="0" borderId="1" xfId="1" applyNumberFormat="1" applyFont="1" applyBorder="1"/>
    <xf numFmtId="164" fontId="5" fillId="0" borderId="2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1" fillId="2" borderId="5" xfId="1" applyNumberFormat="1" applyFont="1" applyFill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164" fontId="1" fillId="0" borderId="5" xfId="1" applyNumberFormat="1" applyFont="1" applyBorder="1" applyAlignment="1">
      <alignment horizontal="center"/>
    </xf>
    <xf numFmtId="164" fontId="3" fillId="0" borderId="6" xfId="1" applyNumberFormat="1" applyFont="1" applyBorder="1"/>
    <xf numFmtId="0" fontId="1" fillId="2" borderId="5" xfId="0" applyFont="1" applyFill="1" applyBorder="1" applyAlignment="1">
      <alignment horizontal="center"/>
    </xf>
    <xf numFmtId="164" fontId="7" fillId="3" borderId="0" xfId="1" applyNumberFormat="1" applyFont="1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9"/>
  <sheetViews>
    <sheetView tabSelected="1" topLeftCell="A15" workbookViewId="0">
      <selection activeCell="J25" sqref="J25"/>
    </sheetView>
  </sheetViews>
  <sheetFormatPr defaultColWidth="12.6640625" defaultRowHeight="15.75" customHeight="1" x14ac:dyDescent="0.25"/>
  <cols>
    <col min="1" max="1" width="28.6640625" customWidth="1"/>
    <col min="2" max="3" width="11.44140625" style="17" bestFit="1" customWidth="1"/>
    <col min="4" max="4" width="0.6640625" style="17" customWidth="1"/>
    <col min="5" max="5" width="24.6640625" style="17" customWidth="1"/>
    <col min="6" max="7" width="11.44140625" style="17" bestFit="1" customWidth="1"/>
  </cols>
  <sheetData>
    <row r="1" spans="1:7" ht="15.75" customHeight="1" x14ac:dyDescent="0.3">
      <c r="B1" s="43" t="s">
        <v>107</v>
      </c>
      <c r="C1" s="43"/>
      <c r="D1" s="43"/>
      <c r="E1" s="43"/>
    </row>
    <row r="3" spans="1:7" x14ac:dyDescent="0.25">
      <c r="A3" s="1" t="s">
        <v>0</v>
      </c>
    </row>
    <row r="4" spans="1:7" x14ac:dyDescent="0.25">
      <c r="A4" s="2"/>
    </row>
    <row r="5" spans="1:7" x14ac:dyDescent="0.25">
      <c r="A5" s="2"/>
      <c r="B5" s="18" t="s">
        <v>1</v>
      </c>
      <c r="C5" s="18" t="s">
        <v>2</v>
      </c>
      <c r="D5" s="19"/>
      <c r="E5" s="20"/>
      <c r="F5" s="18" t="s">
        <v>1</v>
      </c>
      <c r="G5" s="18" t="s">
        <v>2</v>
      </c>
    </row>
    <row r="6" spans="1:7" x14ac:dyDescent="0.25">
      <c r="A6" s="5" t="s">
        <v>3</v>
      </c>
      <c r="B6" s="21">
        <f t="shared" ref="B6:C6" si="0">B7</f>
        <v>150000</v>
      </c>
      <c r="C6" s="21">
        <f t="shared" si="0"/>
        <v>135000</v>
      </c>
      <c r="E6" s="21" t="s">
        <v>4</v>
      </c>
      <c r="F6" s="21">
        <f t="shared" ref="F6:G6" si="1">F7+F8+F9</f>
        <v>5393214</v>
      </c>
      <c r="G6" s="21">
        <f t="shared" si="1"/>
        <v>5363214</v>
      </c>
    </row>
    <row r="7" spans="1:7" x14ac:dyDescent="0.25">
      <c r="A7" s="6" t="s">
        <v>5</v>
      </c>
      <c r="B7" s="22">
        <v>150000</v>
      </c>
      <c r="C7" s="22">
        <v>135000</v>
      </c>
      <c r="E7" s="22" t="s">
        <v>6</v>
      </c>
      <c r="F7" s="22">
        <v>3000000</v>
      </c>
      <c r="G7" s="22">
        <v>3000000</v>
      </c>
    </row>
    <row r="8" spans="1:7" x14ac:dyDescent="0.25">
      <c r="E8" s="22" t="s">
        <v>7</v>
      </c>
      <c r="F8" s="22">
        <v>1221000</v>
      </c>
      <c r="G8" s="22">
        <v>1200000</v>
      </c>
    </row>
    <row r="9" spans="1:7" x14ac:dyDescent="0.25">
      <c r="A9" s="5" t="s">
        <v>8</v>
      </c>
      <c r="B9" s="21">
        <f t="shared" ref="B9:C9" si="2">B10+B11+B12</f>
        <v>5434575</v>
      </c>
      <c r="C9" s="21">
        <f t="shared" si="2"/>
        <v>6730500</v>
      </c>
      <c r="E9" s="22" t="s">
        <v>9</v>
      </c>
      <c r="F9" s="22">
        <v>1172214</v>
      </c>
      <c r="G9" s="22">
        <v>1163214</v>
      </c>
    </row>
    <row r="10" spans="1:7" x14ac:dyDescent="0.25">
      <c r="A10" s="6" t="s">
        <v>10</v>
      </c>
      <c r="B10" s="22">
        <v>3174000</v>
      </c>
      <c r="C10" s="22">
        <v>3279000</v>
      </c>
    </row>
    <row r="11" spans="1:7" x14ac:dyDescent="0.25">
      <c r="A11" s="6" t="s">
        <v>11</v>
      </c>
      <c r="B11" s="22">
        <v>2179575</v>
      </c>
      <c r="C11" s="22">
        <v>3330000</v>
      </c>
      <c r="E11" s="21" t="s">
        <v>12</v>
      </c>
      <c r="F11" s="21">
        <v>277500</v>
      </c>
      <c r="G11" s="21">
        <v>420000</v>
      </c>
    </row>
    <row r="12" spans="1:7" x14ac:dyDescent="0.25">
      <c r="A12" s="6" t="s">
        <v>13</v>
      </c>
      <c r="B12" s="22">
        <v>81000</v>
      </c>
      <c r="C12" s="22">
        <v>121500</v>
      </c>
    </row>
    <row r="13" spans="1:7" x14ac:dyDescent="0.25">
      <c r="E13" s="21" t="s">
        <v>14</v>
      </c>
      <c r="F13" s="21">
        <f>SUM(F14:F19)</f>
        <v>3980631</v>
      </c>
      <c r="G13" s="21">
        <f>G14+G15+G16+G17+G18+G19</f>
        <v>3797331</v>
      </c>
    </row>
    <row r="14" spans="1:7" x14ac:dyDescent="0.25">
      <c r="A14" s="5" t="s">
        <v>15</v>
      </c>
      <c r="B14" s="21">
        <f t="shared" ref="B14:C14" si="3">B15+B16+B17</f>
        <v>573270</v>
      </c>
      <c r="C14" s="21">
        <f t="shared" si="3"/>
        <v>240045</v>
      </c>
      <c r="E14" s="22" t="s">
        <v>16</v>
      </c>
      <c r="F14" s="22">
        <v>900000</v>
      </c>
      <c r="G14" s="22">
        <v>900000</v>
      </c>
    </row>
    <row r="15" spans="1:7" x14ac:dyDescent="0.25">
      <c r="A15" s="6" t="s">
        <v>17</v>
      </c>
      <c r="B15" s="22">
        <v>545520</v>
      </c>
      <c r="C15" s="22">
        <v>231045</v>
      </c>
      <c r="E15" s="22" t="s">
        <v>18</v>
      </c>
      <c r="F15" s="22">
        <v>750000</v>
      </c>
      <c r="G15" s="22">
        <v>726000</v>
      </c>
    </row>
    <row r="16" spans="1:7" x14ac:dyDescent="0.25">
      <c r="A16" s="6" t="s">
        <v>19</v>
      </c>
      <c r="B16" s="22">
        <v>27750</v>
      </c>
      <c r="C16" s="22">
        <v>9000</v>
      </c>
      <c r="E16" s="22" t="s">
        <v>20</v>
      </c>
      <c r="F16" s="22">
        <v>1575000</v>
      </c>
      <c r="G16" s="22">
        <v>1576200</v>
      </c>
    </row>
    <row r="17" spans="1:7" x14ac:dyDescent="0.25">
      <c r="E17" s="22" t="s">
        <v>21</v>
      </c>
      <c r="F17" s="22">
        <v>398700</v>
      </c>
      <c r="G17" s="22">
        <v>229500</v>
      </c>
    </row>
    <row r="18" spans="1:7" x14ac:dyDescent="0.25">
      <c r="A18" s="5" t="s">
        <v>22</v>
      </c>
      <c r="B18" s="21">
        <f t="shared" ref="B18:C18" si="4">B19</f>
        <v>3750000</v>
      </c>
      <c r="C18" s="21">
        <f t="shared" si="4"/>
        <v>3600000</v>
      </c>
      <c r="E18" s="22" t="s">
        <v>23</v>
      </c>
      <c r="F18" s="22">
        <v>322500</v>
      </c>
      <c r="G18" s="22">
        <v>331200</v>
      </c>
    </row>
    <row r="19" spans="1:7" x14ac:dyDescent="0.25">
      <c r="A19" s="6" t="s">
        <v>24</v>
      </c>
      <c r="B19" s="22">
        <v>3750000</v>
      </c>
      <c r="C19" s="22">
        <v>3600000</v>
      </c>
      <c r="E19" s="22" t="s">
        <v>25</v>
      </c>
      <c r="F19" s="22">
        <v>34431</v>
      </c>
      <c r="G19" s="22">
        <v>34431</v>
      </c>
    </row>
    <row r="20" spans="1:7" x14ac:dyDescent="0.25">
      <c r="A20" s="1"/>
      <c r="B20" s="23"/>
      <c r="C20" s="23"/>
      <c r="D20" s="23"/>
      <c r="E20" s="23"/>
      <c r="F20" s="23"/>
      <c r="G20" s="23"/>
    </row>
    <row r="21" spans="1:7" x14ac:dyDescent="0.25">
      <c r="A21" s="5" t="s">
        <v>26</v>
      </c>
      <c r="B21" s="21">
        <f t="shared" ref="B21:C21" si="5">B22+B23+B24</f>
        <v>2500500</v>
      </c>
      <c r="C21" s="21">
        <f t="shared" si="5"/>
        <v>2550000</v>
      </c>
      <c r="D21" s="23"/>
      <c r="E21" s="21" t="s">
        <v>27</v>
      </c>
      <c r="F21" s="21">
        <f t="shared" ref="F21:G21" si="6">F22</f>
        <v>2700000</v>
      </c>
      <c r="G21" s="21">
        <f t="shared" si="6"/>
        <v>3600000</v>
      </c>
    </row>
    <row r="22" spans="1:7" x14ac:dyDescent="0.25">
      <c r="A22" s="6" t="s">
        <v>28</v>
      </c>
      <c r="B22" s="22">
        <v>870000</v>
      </c>
      <c r="C22" s="22">
        <v>900000</v>
      </c>
      <c r="E22" s="22" t="s">
        <v>16</v>
      </c>
      <c r="F22" s="22">
        <v>2700000</v>
      </c>
      <c r="G22" s="22">
        <v>3600000</v>
      </c>
    </row>
    <row r="23" spans="1:7" x14ac:dyDescent="0.25">
      <c r="A23" s="6" t="s">
        <v>29</v>
      </c>
      <c r="B23" s="22">
        <v>355500</v>
      </c>
      <c r="C23" s="22">
        <v>450000</v>
      </c>
    </row>
    <row r="24" spans="1:7" x14ac:dyDescent="0.25">
      <c r="A24" s="6" t="s">
        <v>30</v>
      </c>
      <c r="B24" s="22">
        <v>1275000</v>
      </c>
      <c r="C24" s="22">
        <v>1200000</v>
      </c>
      <c r="E24" s="21" t="s">
        <v>31</v>
      </c>
      <c r="F24" s="21">
        <v>142500</v>
      </c>
      <c r="G24" s="21">
        <v>120000</v>
      </c>
    </row>
    <row r="26" spans="1:7" x14ac:dyDescent="0.25">
      <c r="A26" s="5" t="s">
        <v>32</v>
      </c>
      <c r="B26" s="21">
        <v>85500</v>
      </c>
      <c r="C26" s="21">
        <v>45000</v>
      </c>
    </row>
    <row r="28" spans="1:7" x14ac:dyDescent="0.25">
      <c r="A28" s="7" t="s">
        <v>33</v>
      </c>
      <c r="B28" s="24" t="s">
        <v>1</v>
      </c>
      <c r="C28" s="24" t="s">
        <v>2</v>
      </c>
      <c r="E28" s="24" t="s">
        <v>34</v>
      </c>
      <c r="F28" s="24" t="s">
        <v>1</v>
      </c>
      <c r="G28" s="24" t="s">
        <v>2</v>
      </c>
    </row>
    <row r="29" spans="1:7" x14ac:dyDescent="0.25">
      <c r="A29" s="8" t="s">
        <v>35</v>
      </c>
      <c r="B29" s="25">
        <f t="shared" ref="B29:C29" si="7">B30+B31+B32+B33</f>
        <v>6909270</v>
      </c>
      <c r="C29" s="25">
        <f t="shared" si="7"/>
        <v>6435045</v>
      </c>
      <c r="D29" s="23"/>
      <c r="E29" s="26" t="s">
        <v>36</v>
      </c>
      <c r="F29" s="26">
        <f>F13</f>
        <v>3980631</v>
      </c>
      <c r="G29" s="26">
        <f>G13</f>
        <v>3797331</v>
      </c>
    </row>
    <row r="30" spans="1:7" x14ac:dyDescent="0.25">
      <c r="A30" s="9" t="s">
        <v>37</v>
      </c>
      <c r="B30" s="26">
        <f>B14</f>
        <v>573270</v>
      </c>
      <c r="C30" s="26">
        <f>C14</f>
        <v>240045</v>
      </c>
      <c r="E30" s="26" t="s">
        <v>38</v>
      </c>
      <c r="F30" s="26">
        <f>F21</f>
        <v>2700000</v>
      </c>
      <c r="G30" s="26">
        <f>G21</f>
        <v>3600000</v>
      </c>
    </row>
    <row r="31" spans="1:7" x14ac:dyDescent="0.25">
      <c r="A31" s="9" t="s">
        <v>22</v>
      </c>
      <c r="B31" s="26">
        <f>B18</f>
        <v>3750000</v>
      </c>
      <c r="C31" s="26">
        <f>C18</f>
        <v>3600000</v>
      </c>
      <c r="E31" s="26" t="s">
        <v>39</v>
      </c>
      <c r="F31" s="26">
        <f>F24</f>
        <v>142500</v>
      </c>
      <c r="G31" s="26">
        <f>G24</f>
        <v>120000</v>
      </c>
    </row>
    <row r="32" spans="1:7" x14ac:dyDescent="0.25">
      <c r="A32" s="9" t="s">
        <v>26</v>
      </c>
      <c r="B32" s="26">
        <f>B21</f>
        <v>2500500</v>
      </c>
      <c r="C32" s="26">
        <f>C21</f>
        <v>2550000</v>
      </c>
      <c r="E32" s="26"/>
      <c r="F32" s="26"/>
      <c r="G32" s="26"/>
    </row>
    <row r="33" spans="1:7" x14ac:dyDescent="0.25">
      <c r="A33" s="9" t="s">
        <v>40</v>
      </c>
      <c r="B33" s="26">
        <f>B26</f>
        <v>85500</v>
      </c>
      <c r="C33" s="26">
        <f>C26</f>
        <v>45000</v>
      </c>
      <c r="E33" s="25" t="s">
        <v>41</v>
      </c>
      <c r="F33" s="25">
        <f t="shared" ref="F33:G33" si="8">F29+F30+F31</f>
        <v>6823131</v>
      </c>
      <c r="G33" s="25">
        <f t="shared" si="8"/>
        <v>7517331</v>
      </c>
    </row>
    <row r="34" spans="1:7" x14ac:dyDescent="0.25">
      <c r="A34" s="8" t="s">
        <v>42</v>
      </c>
      <c r="B34" s="25">
        <f t="shared" ref="B34:C34" si="9">B35+B36+B37+B38</f>
        <v>5584575</v>
      </c>
      <c r="C34" s="25">
        <f t="shared" si="9"/>
        <v>6865500</v>
      </c>
      <c r="E34" s="26"/>
      <c r="F34" s="26"/>
      <c r="G34" s="26"/>
    </row>
    <row r="35" spans="1:7" x14ac:dyDescent="0.25">
      <c r="A35" s="9" t="s">
        <v>3</v>
      </c>
      <c r="B35" s="26">
        <f>B6</f>
        <v>150000</v>
      </c>
      <c r="C35" s="26">
        <f>C6</f>
        <v>135000</v>
      </c>
      <c r="E35" s="25" t="s">
        <v>43</v>
      </c>
      <c r="F35" s="25">
        <f t="shared" ref="F35:G35" si="10">F36+F37</f>
        <v>5670714</v>
      </c>
      <c r="G35" s="25">
        <f t="shared" si="10"/>
        <v>5783214</v>
      </c>
    </row>
    <row r="36" spans="1:7" x14ac:dyDescent="0.25">
      <c r="A36" s="9" t="s">
        <v>44</v>
      </c>
      <c r="B36" s="26">
        <f>B9</f>
        <v>5434575</v>
      </c>
      <c r="C36" s="26">
        <f>C9</f>
        <v>6730500</v>
      </c>
      <c r="E36" s="26" t="s">
        <v>4</v>
      </c>
      <c r="F36" s="26">
        <f>F6</f>
        <v>5393214</v>
      </c>
      <c r="G36" s="26">
        <f>G6</f>
        <v>5363214</v>
      </c>
    </row>
    <row r="37" spans="1:7" x14ac:dyDescent="0.25">
      <c r="A37" s="9" t="s">
        <v>45</v>
      </c>
      <c r="B37" s="26"/>
      <c r="C37" s="26"/>
      <c r="E37" s="26" t="s">
        <v>46</v>
      </c>
      <c r="F37" s="26">
        <f>F11</f>
        <v>277500</v>
      </c>
      <c r="G37" s="26">
        <f>G11</f>
        <v>420000</v>
      </c>
    </row>
    <row r="38" spans="1:7" x14ac:dyDescent="0.25">
      <c r="A38" s="9"/>
      <c r="B38" s="26"/>
      <c r="C38" s="26"/>
      <c r="E38" s="26"/>
      <c r="F38" s="26"/>
      <c r="G38" s="26"/>
    </row>
    <row r="39" spans="1:7" x14ac:dyDescent="0.25">
      <c r="A39" s="5" t="s">
        <v>47</v>
      </c>
      <c r="B39" s="21">
        <f t="shared" ref="B39:C39" si="11">B29+B34</f>
        <v>12493845</v>
      </c>
      <c r="C39" s="21">
        <f t="shared" si="11"/>
        <v>13300545</v>
      </c>
      <c r="E39" s="21" t="s">
        <v>48</v>
      </c>
      <c r="F39" s="21">
        <f>F33+F35</f>
        <v>12493845</v>
      </c>
      <c r="G39" s="21">
        <f>G35+G33</f>
        <v>13300545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zoomScale="140" zoomScaleNormal="140" workbookViewId="0">
      <selection activeCell="I16" sqref="I16"/>
    </sheetView>
  </sheetViews>
  <sheetFormatPr defaultColWidth="12.6640625" defaultRowHeight="15.75" customHeight="1" x14ac:dyDescent="0.25"/>
  <cols>
    <col min="1" max="1" width="22" customWidth="1"/>
    <col min="2" max="3" width="10.44140625" bestFit="1" customWidth="1"/>
    <col min="4" max="4" width="9.6640625" bestFit="1" customWidth="1"/>
    <col min="5" max="5" width="22.33203125" customWidth="1"/>
    <col min="6" max="7" width="8" customWidth="1"/>
  </cols>
  <sheetData>
    <row r="1" spans="1:7" x14ac:dyDescent="0.25">
      <c r="A1" s="10" t="s">
        <v>49</v>
      </c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4"/>
      <c r="G2" s="4"/>
    </row>
    <row r="3" spans="1:7" x14ac:dyDescent="0.25">
      <c r="A3" s="7" t="s">
        <v>50</v>
      </c>
      <c r="B3" s="7" t="s">
        <v>1</v>
      </c>
      <c r="C3" s="7" t="s">
        <v>2</v>
      </c>
      <c r="D3" s="11" t="s">
        <v>51</v>
      </c>
      <c r="E3" s="4"/>
      <c r="F3" s="4"/>
      <c r="G3" s="4"/>
    </row>
    <row r="4" spans="1:7" x14ac:dyDescent="0.25">
      <c r="A4" s="8" t="s">
        <v>35</v>
      </c>
      <c r="B4" s="25">
        <v>6909270</v>
      </c>
      <c r="C4" s="25">
        <v>6435045</v>
      </c>
      <c r="D4" s="27">
        <f t="shared" ref="D4:D8" si="0">B4-C4</f>
        <v>474225</v>
      </c>
      <c r="E4" s="4"/>
      <c r="F4" s="4"/>
      <c r="G4" s="4"/>
    </row>
    <row r="5" spans="1:7" x14ac:dyDescent="0.25">
      <c r="A5" s="9" t="s">
        <v>37</v>
      </c>
      <c r="B5" s="26">
        <v>573270</v>
      </c>
      <c r="C5" s="26">
        <v>240045</v>
      </c>
      <c r="D5" s="26">
        <f t="shared" si="0"/>
        <v>333225</v>
      </c>
      <c r="E5" s="4"/>
      <c r="F5" s="4"/>
      <c r="G5" s="4"/>
    </row>
    <row r="6" spans="1:7" x14ac:dyDescent="0.25">
      <c r="A6" s="9" t="s">
        <v>22</v>
      </c>
      <c r="B6" s="26">
        <v>3750000</v>
      </c>
      <c r="C6" s="26">
        <v>3600000</v>
      </c>
      <c r="D6" s="26">
        <f t="shared" si="0"/>
        <v>150000</v>
      </c>
      <c r="E6" s="4"/>
      <c r="F6" s="4"/>
      <c r="G6" s="4"/>
    </row>
    <row r="7" spans="1:7" x14ac:dyDescent="0.25">
      <c r="A7" s="9" t="s">
        <v>26</v>
      </c>
      <c r="B7" s="26">
        <v>2500500</v>
      </c>
      <c r="C7" s="26">
        <v>2550000</v>
      </c>
      <c r="D7" s="26">
        <f t="shared" si="0"/>
        <v>-49500</v>
      </c>
      <c r="E7" s="4"/>
      <c r="F7" s="4"/>
      <c r="G7" s="4"/>
    </row>
    <row r="8" spans="1:7" x14ac:dyDescent="0.25">
      <c r="A8" s="9" t="s">
        <v>40</v>
      </c>
      <c r="B8" s="26">
        <v>85500</v>
      </c>
      <c r="C8" s="26">
        <v>45000</v>
      </c>
      <c r="D8" s="26">
        <f t="shared" si="0"/>
        <v>40500</v>
      </c>
      <c r="E8" s="4"/>
      <c r="F8" s="4"/>
      <c r="G8" s="4"/>
    </row>
    <row r="9" spans="1:7" x14ac:dyDescent="0.25">
      <c r="A9" s="8"/>
      <c r="B9" s="25"/>
      <c r="C9" s="25"/>
      <c r="D9" s="25"/>
      <c r="E9" s="4"/>
      <c r="F9" s="4"/>
      <c r="G9" s="4"/>
    </row>
    <row r="10" spans="1:7" x14ac:dyDescent="0.25">
      <c r="A10" s="8" t="s">
        <v>52</v>
      </c>
      <c r="B10" s="25">
        <f t="shared" ref="B10:C10" si="1">B11+B12</f>
        <v>4123131</v>
      </c>
      <c r="C10" s="25">
        <f t="shared" si="1"/>
        <v>3917331</v>
      </c>
      <c r="D10" s="25">
        <f t="shared" ref="D10:D12" si="2">B10-C10</f>
        <v>205800</v>
      </c>
      <c r="E10" s="4"/>
      <c r="F10" s="4"/>
      <c r="G10" s="4"/>
    </row>
    <row r="11" spans="1:7" x14ac:dyDescent="0.25">
      <c r="A11" s="9" t="s">
        <v>36</v>
      </c>
      <c r="B11" s="26">
        <v>3980631</v>
      </c>
      <c r="C11" s="26">
        <v>3797331</v>
      </c>
      <c r="D11" s="26">
        <f t="shared" si="2"/>
        <v>183300</v>
      </c>
      <c r="E11" s="4"/>
      <c r="F11" s="4"/>
      <c r="G11" s="4"/>
    </row>
    <row r="12" spans="1:7" x14ac:dyDescent="0.25">
      <c r="A12" s="9" t="s">
        <v>31</v>
      </c>
      <c r="B12" s="26">
        <v>142500</v>
      </c>
      <c r="C12" s="26">
        <v>120000</v>
      </c>
      <c r="D12" s="26">
        <f t="shared" si="2"/>
        <v>22500</v>
      </c>
      <c r="E12" s="4"/>
      <c r="F12" s="4"/>
      <c r="G12" s="4"/>
    </row>
    <row r="13" spans="1:7" x14ac:dyDescent="0.25">
      <c r="A13" s="9"/>
      <c r="B13" s="26"/>
      <c r="C13" s="26"/>
      <c r="D13" s="28"/>
      <c r="E13" s="4"/>
      <c r="F13" s="4"/>
      <c r="G13" s="4"/>
    </row>
    <row r="14" spans="1:7" x14ac:dyDescent="0.25">
      <c r="A14" s="5" t="s">
        <v>53</v>
      </c>
      <c r="B14" s="21">
        <f t="shared" ref="B14:C14" si="3">B4-B10</f>
        <v>2786139</v>
      </c>
      <c r="C14" s="21">
        <f t="shared" si="3"/>
        <v>2517714</v>
      </c>
      <c r="D14" s="29">
        <f>B14-C14</f>
        <v>268425</v>
      </c>
      <c r="E14" s="4"/>
      <c r="F14" s="4"/>
      <c r="G14" s="4"/>
    </row>
    <row r="15" spans="1:7" x14ac:dyDescent="0.25">
      <c r="E15" s="4"/>
      <c r="F15" s="4"/>
      <c r="G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4"/>
  <sheetViews>
    <sheetView zoomScale="110" zoomScaleNormal="110" workbookViewId="0">
      <selection activeCell="F13" sqref="F13"/>
    </sheetView>
  </sheetViews>
  <sheetFormatPr defaultColWidth="12.6640625" defaultRowHeight="15.75" customHeight="1" x14ac:dyDescent="0.25"/>
  <cols>
    <col min="1" max="1" width="38.44140625" customWidth="1"/>
    <col min="2" max="2" width="12.44140625" bestFit="1" customWidth="1"/>
    <col min="3" max="3" width="16" customWidth="1"/>
    <col min="4" max="4" width="5.33203125" customWidth="1"/>
    <col min="5" max="5" width="23.33203125" customWidth="1"/>
    <col min="6" max="6" width="11.44140625" bestFit="1" customWidth="1"/>
  </cols>
  <sheetData>
    <row r="1" spans="1:6" x14ac:dyDescent="0.25">
      <c r="A1" s="1" t="s">
        <v>54</v>
      </c>
    </row>
    <row r="2" spans="1:6" x14ac:dyDescent="0.25">
      <c r="A2" s="2"/>
    </row>
    <row r="3" spans="1:6" x14ac:dyDescent="0.25">
      <c r="A3" s="2"/>
      <c r="B3" s="2"/>
      <c r="C3" s="2"/>
    </row>
    <row r="4" spans="1:6" x14ac:dyDescent="0.25">
      <c r="A4" s="12" t="s">
        <v>55</v>
      </c>
      <c r="B4" s="12" t="s">
        <v>56</v>
      </c>
      <c r="C4" s="12" t="s">
        <v>57</v>
      </c>
      <c r="E4" s="38" t="s">
        <v>58</v>
      </c>
      <c r="F4" s="39"/>
    </row>
    <row r="5" spans="1:6" x14ac:dyDescent="0.25">
      <c r="A5" s="15" t="s">
        <v>59</v>
      </c>
      <c r="B5" s="30">
        <v>39489000</v>
      </c>
      <c r="C5" s="30"/>
      <c r="D5" s="17"/>
      <c r="E5" s="22" t="s">
        <v>60</v>
      </c>
      <c r="F5" s="22">
        <f>B9</f>
        <v>39523500</v>
      </c>
    </row>
    <row r="6" spans="1:6" x14ac:dyDescent="0.25">
      <c r="A6" s="9" t="s">
        <v>61</v>
      </c>
      <c r="B6" s="26">
        <v>-19500</v>
      </c>
      <c r="C6" s="26"/>
      <c r="D6" s="17"/>
      <c r="E6" s="22" t="s">
        <v>62</v>
      </c>
      <c r="F6" s="22">
        <f>-B24</f>
        <v>-38285075</v>
      </c>
    </row>
    <row r="7" spans="1:6" x14ac:dyDescent="0.25">
      <c r="A7" s="9" t="s">
        <v>63</v>
      </c>
      <c r="B7" s="26"/>
      <c r="C7" s="26">
        <v>20000</v>
      </c>
      <c r="D7" s="17"/>
      <c r="E7" s="21" t="s">
        <v>64</v>
      </c>
      <c r="F7" s="21">
        <f>F5+F6</f>
        <v>1238425</v>
      </c>
    </row>
    <row r="8" spans="1:6" x14ac:dyDescent="0.25">
      <c r="A8" s="13" t="s">
        <v>65</v>
      </c>
      <c r="B8" s="28">
        <v>54000</v>
      </c>
      <c r="C8" s="28"/>
      <c r="D8" s="17"/>
      <c r="E8" s="17"/>
      <c r="F8" s="17"/>
    </row>
    <row r="9" spans="1:6" x14ac:dyDescent="0.25">
      <c r="A9" s="14" t="s">
        <v>66</v>
      </c>
      <c r="B9" s="29">
        <f>B8+B5+B6</f>
        <v>39523500</v>
      </c>
      <c r="C9" s="29">
        <f>C7</f>
        <v>20000</v>
      </c>
      <c r="D9" s="17"/>
      <c r="E9" s="40" t="s">
        <v>67</v>
      </c>
      <c r="F9" s="41"/>
    </row>
    <row r="10" spans="1:6" x14ac:dyDescent="0.25">
      <c r="A10" s="1"/>
      <c r="B10" s="23"/>
      <c r="C10" s="23"/>
      <c r="D10" s="17"/>
      <c r="E10" s="22" t="s">
        <v>46</v>
      </c>
      <c r="F10" s="22">
        <v>277500</v>
      </c>
    </row>
    <row r="11" spans="1:6" x14ac:dyDescent="0.25">
      <c r="A11" s="12" t="s">
        <v>68</v>
      </c>
      <c r="B11" s="27" t="s">
        <v>56</v>
      </c>
      <c r="C11" s="27" t="s">
        <v>57</v>
      </c>
      <c r="D11" s="17"/>
      <c r="E11" s="22" t="s">
        <v>69</v>
      </c>
      <c r="F11" s="22">
        <f>C24</f>
        <v>980925</v>
      </c>
    </row>
    <row r="12" spans="1:6" x14ac:dyDescent="0.25">
      <c r="A12" s="15" t="s">
        <v>70</v>
      </c>
      <c r="B12" s="30">
        <v>30937475</v>
      </c>
      <c r="C12" s="30"/>
      <c r="D12" s="17"/>
      <c r="E12" s="22" t="s">
        <v>71</v>
      </c>
      <c r="F12" s="22">
        <f>-C9</f>
        <v>-20000</v>
      </c>
    </row>
    <row r="13" spans="1:6" x14ac:dyDescent="0.25">
      <c r="A13" s="9" t="s">
        <v>72</v>
      </c>
      <c r="B13" s="26">
        <v>2088000</v>
      </c>
      <c r="C13" s="26"/>
      <c r="D13" s="17"/>
      <c r="E13" s="21" t="s">
        <v>64</v>
      </c>
      <c r="F13" s="21">
        <f>F10+F11+F12</f>
        <v>1238425</v>
      </c>
    </row>
    <row r="14" spans="1:6" x14ac:dyDescent="0.25">
      <c r="A14" s="9" t="s">
        <v>73</v>
      </c>
      <c r="B14" s="26">
        <v>210000</v>
      </c>
      <c r="C14" s="26"/>
      <c r="D14" s="17"/>
      <c r="E14" s="17"/>
      <c r="F14" s="17"/>
    </row>
    <row r="15" spans="1:6" x14ac:dyDescent="0.25">
      <c r="A15" s="9" t="s">
        <v>74</v>
      </c>
      <c r="B15" s="26">
        <v>3240000</v>
      </c>
      <c r="C15" s="26"/>
      <c r="D15" s="17"/>
      <c r="E15" s="17"/>
      <c r="F15" s="17"/>
    </row>
    <row r="16" spans="1:6" x14ac:dyDescent="0.25">
      <c r="A16" s="9" t="s">
        <v>75</v>
      </c>
      <c r="B16" s="26">
        <v>1036800</v>
      </c>
      <c r="C16" s="26"/>
      <c r="D16" s="17"/>
      <c r="E16" s="17"/>
      <c r="F16" s="17"/>
    </row>
    <row r="17" spans="1:6" x14ac:dyDescent="0.25">
      <c r="A17" s="9" t="s">
        <v>76</v>
      </c>
      <c r="B17" s="26">
        <v>223800</v>
      </c>
      <c r="C17" s="26"/>
      <c r="D17" s="17"/>
      <c r="E17" s="17"/>
      <c r="F17" s="17"/>
    </row>
    <row r="18" spans="1:6" x14ac:dyDescent="0.25">
      <c r="A18" s="9" t="s">
        <v>77</v>
      </c>
      <c r="B18" s="26"/>
      <c r="C18" s="26">
        <v>285000</v>
      </c>
      <c r="D18" s="17"/>
      <c r="E18" s="17"/>
      <c r="F18" s="17"/>
    </row>
    <row r="19" spans="1:6" x14ac:dyDescent="0.25">
      <c r="A19" s="9" t="s">
        <v>78</v>
      </c>
      <c r="B19" s="26"/>
      <c r="C19" s="26">
        <v>695925</v>
      </c>
      <c r="D19" s="17"/>
      <c r="E19" s="17"/>
      <c r="F19" s="17"/>
    </row>
    <row r="20" spans="1:6" x14ac:dyDescent="0.25">
      <c r="A20" s="9" t="s">
        <v>79</v>
      </c>
      <c r="B20" s="26">
        <v>75000</v>
      </c>
      <c r="C20" s="26"/>
      <c r="D20" s="17"/>
      <c r="E20" s="17"/>
      <c r="F20" s="17"/>
    </row>
    <row r="21" spans="1:6" x14ac:dyDescent="0.25">
      <c r="A21" s="9" t="s">
        <v>80</v>
      </c>
      <c r="B21" s="26">
        <v>30000</v>
      </c>
      <c r="C21" s="26"/>
      <c r="D21" s="17"/>
      <c r="E21" s="17"/>
      <c r="F21" s="17"/>
    </row>
    <row r="22" spans="1:6" x14ac:dyDescent="0.25">
      <c r="A22" s="9" t="s">
        <v>81</v>
      </c>
      <c r="B22" s="26">
        <v>174000</v>
      </c>
      <c r="C22" s="26"/>
      <c r="D22" s="17"/>
      <c r="E22" s="17"/>
      <c r="F22" s="17"/>
    </row>
    <row r="23" spans="1:6" x14ac:dyDescent="0.25">
      <c r="A23" s="13" t="s">
        <v>82</v>
      </c>
      <c r="B23" s="28">
        <v>270000</v>
      </c>
      <c r="C23" s="28"/>
      <c r="D23" s="17"/>
      <c r="E23" s="17"/>
      <c r="F23" s="17"/>
    </row>
    <row r="24" spans="1:6" x14ac:dyDescent="0.25">
      <c r="A24" s="14" t="s">
        <v>83</v>
      </c>
      <c r="B24" s="29">
        <f>SUM(B12:B23)</f>
        <v>38285075</v>
      </c>
      <c r="C24" s="29">
        <f>C18+C19</f>
        <v>980925</v>
      </c>
      <c r="D24" s="17"/>
      <c r="E24" s="17"/>
      <c r="F24" s="17"/>
    </row>
  </sheetData>
  <mergeCells count="2">
    <mergeCell ref="E4:F4"/>
    <mergeCell ref="E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"/>
  <sheetViews>
    <sheetView zoomScale="130" zoomScaleNormal="130" workbookViewId="0">
      <selection activeCell="H13" sqref="H13"/>
    </sheetView>
  </sheetViews>
  <sheetFormatPr defaultColWidth="12.6640625" defaultRowHeight="15.75" customHeight="1" x14ac:dyDescent="0.25"/>
  <cols>
    <col min="1" max="1" width="21.44140625" customWidth="1"/>
    <col min="2" max="3" width="10.44140625" bestFit="1" customWidth="1"/>
    <col min="4" max="4" width="14.77734375" customWidth="1"/>
    <col min="5" max="5" width="8.88671875" bestFit="1" customWidth="1"/>
    <col min="6" max="6" width="10.44140625" bestFit="1" customWidth="1"/>
  </cols>
  <sheetData>
    <row r="1" spans="1:6" ht="13.2" x14ac:dyDescent="0.25">
      <c r="A1" s="1" t="s">
        <v>84</v>
      </c>
    </row>
    <row r="3" spans="1:6" ht="13.2" x14ac:dyDescent="0.25">
      <c r="A3" s="3" t="s">
        <v>85</v>
      </c>
      <c r="B3" s="18" t="s">
        <v>86</v>
      </c>
      <c r="C3" s="18" t="s">
        <v>87</v>
      </c>
      <c r="D3" s="18" t="s">
        <v>88</v>
      </c>
      <c r="E3" s="18" t="s">
        <v>89</v>
      </c>
      <c r="F3" s="18" t="s">
        <v>90</v>
      </c>
    </row>
    <row r="4" spans="1:6" ht="13.2" x14ac:dyDescent="0.25">
      <c r="A4" s="9" t="s">
        <v>91</v>
      </c>
      <c r="B4" s="26">
        <v>150000</v>
      </c>
      <c r="C4" s="26">
        <v>135000</v>
      </c>
      <c r="D4" s="26">
        <f t="shared" ref="D4:D7" si="0">B4-C4</f>
        <v>15000</v>
      </c>
      <c r="E4" s="26"/>
      <c r="F4" s="26">
        <v>300000</v>
      </c>
    </row>
    <row r="5" spans="1:6" ht="13.2" x14ac:dyDescent="0.25">
      <c r="A5" s="9" t="s">
        <v>10</v>
      </c>
      <c r="B5" s="26">
        <v>3174000</v>
      </c>
      <c r="C5" s="26">
        <v>3279000</v>
      </c>
      <c r="D5" s="26">
        <f t="shared" si="0"/>
        <v>-105000</v>
      </c>
      <c r="E5" s="26"/>
      <c r="F5" s="26"/>
    </row>
    <row r="6" spans="1:6" ht="13.2" x14ac:dyDescent="0.25">
      <c r="A6" s="9" t="s">
        <v>11</v>
      </c>
      <c r="B6" s="26">
        <v>2179575</v>
      </c>
      <c r="C6" s="26">
        <v>3330000</v>
      </c>
      <c r="D6" s="26">
        <f t="shared" si="0"/>
        <v>-1150425</v>
      </c>
      <c r="E6" s="26">
        <v>620000</v>
      </c>
      <c r="F6" s="26"/>
    </row>
    <row r="7" spans="1:6" ht="13.2" x14ac:dyDescent="0.25">
      <c r="A7" s="13" t="s">
        <v>13</v>
      </c>
      <c r="B7" s="28">
        <v>81000</v>
      </c>
      <c r="C7" s="28">
        <v>121500</v>
      </c>
      <c r="D7" s="28">
        <f t="shared" si="0"/>
        <v>-40500</v>
      </c>
      <c r="E7" s="28"/>
      <c r="F7" s="28"/>
    </row>
    <row r="8" spans="1:6" ht="13.2" x14ac:dyDescent="0.25">
      <c r="B8" s="17"/>
      <c r="C8" s="17"/>
      <c r="D8" s="31" t="s">
        <v>92</v>
      </c>
      <c r="E8" s="32">
        <f>E6</f>
        <v>620000</v>
      </c>
      <c r="F8" s="32">
        <f>F4</f>
        <v>300000</v>
      </c>
    </row>
    <row r="9" spans="1:6" ht="15.75" customHeight="1" x14ac:dyDescent="0.25">
      <c r="B9" s="17"/>
      <c r="C9" s="17"/>
      <c r="D9" s="17"/>
      <c r="E9" s="17"/>
      <c r="F9" s="17"/>
    </row>
    <row r="10" spans="1:6" ht="13.2" x14ac:dyDescent="0.25">
      <c r="A10" s="3" t="s">
        <v>93</v>
      </c>
      <c r="B10" s="18" t="s">
        <v>86</v>
      </c>
      <c r="C10" s="18" t="s">
        <v>87</v>
      </c>
      <c r="D10" s="18" t="s">
        <v>88</v>
      </c>
      <c r="E10" s="18" t="s">
        <v>89</v>
      </c>
      <c r="F10" s="18" t="s">
        <v>90</v>
      </c>
    </row>
    <row r="11" spans="1:6" ht="13.2" x14ac:dyDescent="0.25">
      <c r="A11" s="9" t="s">
        <v>94</v>
      </c>
      <c r="B11" s="26">
        <v>3600000</v>
      </c>
      <c r="C11" s="26">
        <v>4500000</v>
      </c>
      <c r="D11" s="26">
        <f t="shared" ref="D11:D12" si="1">B11-C11</f>
        <v>-900000</v>
      </c>
      <c r="E11" s="26"/>
      <c r="F11" s="26">
        <v>900000</v>
      </c>
    </row>
    <row r="12" spans="1:6" ht="13.2" x14ac:dyDescent="0.25">
      <c r="A12" s="13" t="s">
        <v>46</v>
      </c>
      <c r="B12" s="28">
        <v>277500</v>
      </c>
      <c r="C12" s="28">
        <v>420000</v>
      </c>
      <c r="D12" s="28">
        <f t="shared" si="1"/>
        <v>-142500</v>
      </c>
      <c r="E12" s="28"/>
      <c r="F12" s="28">
        <v>390000</v>
      </c>
    </row>
    <row r="13" spans="1:6" ht="13.2" x14ac:dyDescent="0.25">
      <c r="B13" s="17"/>
      <c r="C13" s="17"/>
      <c r="D13" s="31" t="s">
        <v>92</v>
      </c>
      <c r="E13" s="32">
        <f t="shared" ref="E13:F13" si="2">E11+E12</f>
        <v>0</v>
      </c>
      <c r="F13" s="32">
        <f t="shared" si="2"/>
        <v>1290000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7"/>
  <sheetViews>
    <sheetView zoomScale="130" zoomScaleNormal="130" workbookViewId="0">
      <selection activeCell="G11" sqref="G11"/>
    </sheetView>
  </sheetViews>
  <sheetFormatPr defaultColWidth="12.6640625" defaultRowHeight="15.75" customHeight="1" x14ac:dyDescent="0.25"/>
  <cols>
    <col min="1" max="1" width="24.21875" customWidth="1"/>
    <col min="2" max="2" width="13.109375" bestFit="1" customWidth="1"/>
    <col min="3" max="3" width="23.77734375" customWidth="1"/>
    <col min="4" max="4" width="15.21875" customWidth="1"/>
  </cols>
  <sheetData>
    <row r="1" spans="1:4" x14ac:dyDescent="0.25">
      <c r="A1" s="1" t="s">
        <v>95</v>
      </c>
    </row>
    <row r="3" spans="1:4" x14ac:dyDescent="0.25">
      <c r="A3" s="42" t="s">
        <v>96</v>
      </c>
      <c r="B3" s="39"/>
      <c r="C3" s="42" t="s">
        <v>97</v>
      </c>
      <c r="D3" s="39"/>
    </row>
    <row r="4" spans="1:4" x14ac:dyDescent="0.25">
      <c r="A4" s="5" t="s">
        <v>98</v>
      </c>
      <c r="B4" s="21">
        <f>B5+B6</f>
        <v>1858425</v>
      </c>
      <c r="C4" s="33" t="s">
        <v>99</v>
      </c>
      <c r="D4" s="21">
        <v>474225</v>
      </c>
    </row>
    <row r="5" spans="1:4" x14ac:dyDescent="0.25">
      <c r="A5" s="9" t="s">
        <v>100</v>
      </c>
      <c r="B5" s="26">
        <v>1238425</v>
      </c>
      <c r="C5" s="34" t="s">
        <v>37</v>
      </c>
      <c r="D5" s="35">
        <v>333225</v>
      </c>
    </row>
    <row r="6" spans="1:4" x14ac:dyDescent="0.25">
      <c r="A6" s="9" t="s">
        <v>101</v>
      </c>
      <c r="B6" s="26">
        <v>620000</v>
      </c>
      <c r="C6" s="34" t="s">
        <v>22</v>
      </c>
      <c r="D6" s="35">
        <v>150000</v>
      </c>
    </row>
    <row r="7" spans="1:4" x14ac:dyDescent="0.25">
      <c r="A7" s="9" t="s">
        <v>102</v>
      </c>
      <c r="B7" s="26">
        <v>0</v>
      </c>
      <c r="C7" s="34" t="s">
        <v>26</v>
      </c>
      <c r="D7" s="35">
        <v>-49500</v>
      </c>
    </row>
    <row r="8" spans="1:4" x14ac:dyDescent="0.25">
      <c r="A8" s="5" t="s">
        <v>103</v>
      </c>
      <c r="B8" s="21">
        <f>B10+B11</f>
        <v>1590000</v>
      </c>
      <c r="C8" s="34" t="s">
        <v>104</v>
      </c>
      <c r="D8" s="35">
        <v>40500</v>
      </c>
    </row>
    <row r="9" spans="1:4" x14ac:dyDescent="0.25">
      <c r="A9" s="9" t="s">
        <v>100</v>
      </c>
      <c r="B9" s="26"/>
      <c r="C9" s="33" t="s">
        <v>105</v>
      </c>
      <c r="D9" s="21">
        <f>SUM(D10:D16)</f>
        <v>205800</v>
      </c>
    </row>
    <row r="10" spans="1:4" x14ac:dyDescent="0.25">
      <c r="A10" s="9" t="s">
        <v>101</v>
      </c>
      <c r="B10" s="36">
        <v>300000</v>
      </c>
      <c r="C10" s="26" t="s">
        <v>16</v>
      </c>
      <c r="D10" s="35">
        <v>0</v>
      </c>
    </row>
    <row r="11" spans="1:4" x14ac:dyDescent="0.25">
      <c r="A11" s="9" t="s">
        <v>102</v>
      </c>
      <c r="B11" s="36">
        <v>1290000</v>
      </c>
      <c r="C11" s="26" t="s">
        <v>18</v>
      </c>
      <c r="D11" s="35">
        <v>24000</v>
      </c>
    </row>
    <row r="12" spans="1:4" x14ac:dyDescent="0.25">
      <c r="A12" s="16" t="s">
        <v>106</v>
      </c>
      <c r="B12" s="37">
        <f>B4-B8</f>
        <v>268425</v>
      </c>
      <c r="C12" s="26" t="s">
        <v>20</v>
      </c>
      <c r="D12" s="35">
        <v>-1200</v>
      </c>
    </row>
    <row r="13" spans="1:4" x14ac:dyDescent="0.25">
      <c r="B13" s="17"/>
      <c r="C13" s="26" t="s">
        <v>21</v>
      </c>
      <c r="D13" s="35">
        <v>169200</v>
      </c>
    </row>
    <row r="14" spans="1:4" x14ac:dyDescent="0.25">
      <c r="B14" s="17"/>
      <c r="C14" s="26" t="s">
        <v>23</v>
      </c>
      <c r="D14" s="35">
        <v>-8700</v>
      </c>
    </row>
    <row r="15" spans="1:4" x14ac:dyDescent="0.25">
      <c r="B15" s="17"/>
      <c r="C15" s="26" t="s">
        <v>25</v>
      </c>
      <c r="D15" s="35">
        <v>0</v>
      </c>
    </row>
    <row r="16" spans="1:4" x14ac:dyDescent="0.25">
      <c r="B16" s="17"/>
      <c r="C16" s="26" t="s">
        <v>31</v>
      </c>
      <c r="D16" s="26">
        <v>22500</v>
      </c>
    </row>
    <row r="17" spans="2:4" x14ac:dyDescent="0.25">
      <c r="B17" s="17"/>
      <c r="C17" s="32" t="s">
        <v>106</v>
      </c>
      <c r="D17" s="32">
        <f>D4-D9</f>
        <v>268425</v>
      </c>
    </row>
  </sheetData>
  <mergeCells count="2"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1) Riclassificazione </vt:lpstr>
      <vt:lpstr>2) Schema PCN</vt:lpstr>
      <vt:lpstr>3) Attività operativa </vt:lpstr>
      <vt:lpstr>4) Attività di investimento e f</vt:lpstr>
      <vt:lpstr>5) Rendiconto finanziario PCN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Luigi Caruso</cp:lastModifiedBy>
  <dcterms:modified xsi:type="dcterms:W3CDTF">2022-09-30T18:10:55Z</dcterms:modified>
</cp:coreProperties>
</file>