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Esercitazione nr. 2\"/>
    </mc:Choice>
  </mc:AlternateContent>
  <xr:revisionPtr revIDLastSave="0" documentId="13_ncr:1_{01F1FB63-0A60-481E-AA4B-43F0AECDEF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rcizio 1" sheetId="1" r:id="rId1"/>
    <sheet name="Eerciz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K4" i="2"/>
  <c r="K3" i="2"/>
  <c r="C29" i="2"/>
  <c r="C26" i="2"/>
  <c r="L9" i="2"/>
  <c r="K9" i="2"/>
  <c r="K5" i="2"/>
  <c r="K7" i="2"/>
  <c r="K8" i="2"/>
  <c r="K11" i="2"/>
  <c r="H3" i="2"/>
  <c r="H11" i="2"/>
  <c r="L8" i="2"/>
  <c r="K8" i="1"/>
  <c r="K7" i="1"/>
  <c r="K11" i="1"/>
  <c r="K9" i="1" s="1"/>
  <c r="K5" i="1"/>
  <c r="K4" i="1"/>
  <c r="H5" i="1"/>
  <c r="H11" i="1"/>
  <c r="C64" i="1"/>
  <c r="C66" i="1"/>
  <c r="C56" i="1"/>
  <c r="C68" i="1" s="1"/>
  <c r="L7" i="1"/>
  <c r="I3" i="1"/>
  <c r="I5" i="1"/>
  <c r="C38" i="1"/>
  <c r="C36" i="1"/>
  <c r="C26" i="1"/>
  <c r="C28" i="1" s="1"/>
  <c r="C18" i="1"/>
  <c r="C30" i="1" s="1"/>
  <c r="C32" i="1" s="1"/>
  <c r="C34" i="1" s="1"/>
  <c r="C70" i="1" l="1"/>
  <c r="C72" i="1" s="1"/>
  <c r="C76" i="1"/>
  <c r="C74" i="1"/>
  <c r="I11" i="1"/>
  <c r="L11" i="1" s="1"/>
  <c r="L4" i="1"/>
  <c r="L5" i="1" s="1"/>
  <c r="L9" i="1" s="1"/>
  <c r="L8" i="1" s="1"/>
  <c r="H3" i="1"/>
</calcChain>
</file>

<file path=xl/sharedStrings.xml><?xml version="1.0" encoding="utf-8"?>
<sst xmlns="http://schemas.openxmlformats.org/spreadsheetml/2006/main" count="125" uniqueCount="51">
  <si>
    <t>N</t>
  </si>
  <si>
    <t>N-1</t>
  </si>
  <si>
    <t>ANNO N-1</t>
  </si>
  <si>
    <t>Re</t>
  </si>
  <si>
    <t>Cp</t>
  </si>
  <si>
    <t xml:space="preserve">ROE = </t>
  </si>
  <si>
    <t>=</t>
  </si>
  <si>
    <t xml:space="preserve">ROI = </t>
  </si>
  <si>
    <t>Ro</t>
  </si>
  <si>
    <t>Ti</t>
  </si>
  <si>
    <t xml:space="preserve">ROS = </t>
  </si>
  <si>
    <t>Vendite</t>
  </si>
  <si>
    <t xml:space="preserve">Leverage = </t>
  </si>
  <si>
    <t xml:space="preserve">Utile esercizio: </t>
  </si>
  <si>
    <t>Patrimonio netto</t>
  </si>
  <si>
    <t>Totale impieghi:</t>
  </si>
  <si>
    <t>Reddito operativo</t>
  </si>
  <si>
    <t>Ricavi di vendita</t>
  </si>
  <si>
    <t>IMPIEGHI</t>
  </si>
  <si>
    <t>Attivo immobilizzato</t>
  </si>
  <si>
    <t>Attivo corrente</t>
  </si>
  <si>
    <t>Totale impieghi</t>
  </si>
  <si>
    <t>FONTI</t>
  </si>
  <si>
    <t>Capitale proprio</t>
  </si>
  <si>
    <t>Utile d'esercizio</t>
  </si>
  <si>
    <t>Debiti a media lunga scadenza</t>
  </si>
  <si>
    <t>Debiti a breve scadenza</t>
  </si>
  <si>
    <t>Capitale di debito</t>
  </si>
  <si>
    <t>Totale fonti di finanziamento</t>
  </si>
  <si>
    <t>Elasticità degli impieghi =</t>
  </si>
  <si>
    <t>Ac</t>
  </si>
  <si>
    <t>Incidenza debiti a L.T.</t>
  </si>
  <si>
    <t>Pc</t>
  </si>
  <si>
    <t xml:space="preserve">Attivo corrente: </t>
  </si>
  <si>
    <t>Debiti a medio lungo term.</t>
  </si>
  <si>
    <t>ANNO N</t>
  </si>
  <si>
    <t>%</t>
  </si>
  <si>
    <t xml:space="preserve">Rigidità degli impieghi = </t>
  </si>
  <si>
    <t>Im</t>
  </si>
  <si>
    <t>Sapendo che l'attivo immobilizzato è il 40% del totale impieghi, deduco che l'attivo corrente è il rimanente 60%</t>
  </si>
  <si>
    <t xml:space="preserve">Incidenza debiti a lungo termine = </t>
  </si>
  <si>
    <t>Dc</t>
  </si>
  <si>
    <t xml:space="preserve">= </t>
  </si>
  <si>
    <t>Sapendo che il Patrimonio netto è il 48% delle fonti e che i debiti a media lunga scadenza sono il 13% delle fonti, deduco (per differenza) che la l'incidenza dei debiti  breve termine è pari a 39%</t>
  </si>
  <si>
    <t>Conoscendo il totale dell'attivo corrente e la sua % rispetto al totale impieghi posso calcolare tutte le voci degli impieghi</t>
  </si>
  <si>
    <t>Conoscendo il totale impieghi conosco anche il totale fonti di finanziamento, in quanto coincidenti. Attraverso le % calcolo le voci relative ai debiti</t>
  </si>
  <si>
    <t>Conoscendo il ROE (15%) e il Patrimonio netto (6.048.000 uro) è possibile trovare il capitale proprio e l'utile.</t>
  </si>
  <si>
    <t>100 : 115 = X : 6.048.000</t>
  </si>
  <si>
    <t xml:space="preserve">Capitale proprio = </t>
  </si>
  <si>
    <t>15 : 115 = X : 6.048.000</t>
  </si>
  <si>
    <t xml:space="preserve">Utile dell'esercizio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</si>
</sst>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Fill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0" fontId="3" fillId="0" borderId="10" xfId="0" applyNumberFormat="1" applyFont="1" applyFill="1" applyBorder="1"/>
    <xf numFmtId="0" fontId="3" fillId="0" borderId="3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4" xfId="0" applyFont="1" applyFill="1" applyBorder="1"/>
    <xf numFmtId="10" fontId="3" fillId="0" borderId="11" xfId="0" applyNumberFormat="1" applyFont="1" applyFill="1" applyBorder="1"/>
    <xf numFmtId="164" fontId="3" fillId="0" borderId="6" xfId="1" applyNumberFormat="1" applyFont="1" applyFill="1" applyBorder="1" applyAlignment="1">
      <alignment horizontal="center"/>
    </xf>
    <xf numFmtId="43" fontId="3" fillId="0" borderId="10" xfId="1" applyFont="1" applyFill="1" applyBorder="1"/>
    <xf numFmtId="164" fontId="3" fillId="0" borderId="6" xfId="0" applyNumberFormat="1" applyFont="1" applyFill="1" applyBorder="1" applyAlignment="1">
      <alignment horizontal="center"/>
    </xf>
    <xf numFmtId="164" fontId="3" fillId="0" borderId="0" xfId="1" applyNumberFormat="1" applyFont="1" applyFill="1"/>
    <xf numFmtId="0" fontId="3" fillId="0" borderId="9" xfId="0" applyFont="1" applyFill="1" applyBorder="1"/>
    <xf numFmtId="164" fontId="3" fillId="0" borderId="10" xfId="1" applyNumberFormat="1" applyFont="1" applyFill="1" applyBorder="1"/>
    <xf numFmtId="0" fontId="3" fillId="0" borderId="12" xfId="0" applyFont="1" applyFill="1" applyBorder="1"/>
    <xf numFmtId="164" fontId="3" fillId="0" borderId="13" xfId="1" applyNumberFormat="1" applyFont="1" applyFill="1" applyBorder="1"/>
    <xf numFmtId="164" fontId="3" fillId="0" borderId="13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3" fillId="0" borderId="13" xfId="0" applyFont="1" applyFill="1" applyBorder="1"/>
    <xf numFmtId="0" fontId="3" fillId="0" borderId="7" xfId="0" applyFont="1" applyFill="1" applyBorder="1"/>
    <xf numFmtId="0" fontId="3" fillId="0" borderId="14" xfId="0" applyFont="1" applyFill="1" applyBorder="1"/>
    <xf numFmtId="0" fontId="3" fillId="0" borderId="2" xfId="0" applyFont="1" applyFill="1" applyBorder="1"/>
    <xf numFmtId="164" fontId="3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5" xfId="0" applyNumberFormat="1" applyFont="1" applyFill="1" applyBorder="1"/>
    <xf numFmtId="164" fontId="3" fillId="0" borderId="0" xfId="0" applyNumberFormat="1" applyFont="1" applyFill="1"/>
    <xf numFmtId="0" fontId="3" fillId="0" borderId="8" xfId="0" quotePrefix="1" applyFont="1" applyFill="1" applyBorder="1" applyAlignment="1">
      <alignment horizontal="center"/>
    </xf>
    <xf numFmtId="9" fontId="3" fillId="0" borderId="10" xfId="1" applyNumberFormat="1" applyFont="1" applyFill="1" applyBorder="1"/>
    <xf numFmtId="164" fontId="3" fillId="0" borderId="11" xfId="0" applyNumberFormat="1" applyFont="1" applyFill="1" applyBorder="1"/>
    <xf numFmtId="0" fontId="3" fillId="0" borderId="10" xfId="0" applyFont="1" applyFill="1" applyBorder="1"/>
    <xf numFmtId="0" fontId="3" fillId="0" borderId="0" xfId="0" applyFont="1" applyFill="1" applyBorder="1"/>
    <xf numFmtId="164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4" fontId="4" fillId="0" borderId="7" xfId="0" applyNumberFormat="1" applyFont="1" applyFill="1" applyBorder="1"/>
    <xf numFmtId="0" fontId="4" fillId="0" borderId="7" xfId="0" applyFont="1" applyFill="1" applyBorder="1"/>
    <xf numFmtId="9" fontId="3" fillId="0" borderId="1" xfId="2" applyFont="1" applyFill="1" applyBorder="1"/>
    <xf numFmtId="9" fontId="4" fillId="0" borderId="1" xfId="2" applyFont="1" applyFill="1" applyBorder="1"/>
    <xf numFmtId="9" fontId="3" fillId="0" borderId="10" xfId="2" applyFont="1" applyFill="1" applyBorder="1"/>
    <xf numFmtId="9" fontId="3" fillId="0" borderId="13" xfId="2" applyFont="1" applyFill="1" applyBorder="1"/>
    <xf numFmtId="9" fontId="0" fillId="0" borderId="0" xfId="2" applyFont="1"/>
    <xf numFmtId="9" fontId="3" fillId="0" borderId="0" xfId="2" applyFont="1" applyFill="1"/>
    <xf numFmtId="9" fontId="4" fillId="0" borderId="7" xfId="2" applyFont="1" applyFill="1" applyBorder="1"/>
    <xf numFmtId="9" fontId="4" fillId="2" borderId="6" xfId="2" applyFont="1" applyFill="1" applyBorder="1"/>
    <xf numFmtId="43" fontId="3" fillId="2" borderId="10" xfId="1" applyFont="1" applyFill="1" applyBorder="1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3" fillId="3" borderId="10" xfId="1" applyNumberFormat="1" applyFont="1" applyFill="1" applyBorder="1"/>
    <xf numFmtId="9" fontId="3" fillId="3" borderId="1" xfId="2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quotePrefix="1" applyBorder="1"/>
    <xf numFmtId="0" fontId="0" fillId="0" borderId="10" xfId="0" applyBorder="1"/>
    <xf numFmtId="0" fontId="0" fillId="0" borderId="3" xfId="0" applyBorder="1"/>
    <xf numFmtId="164" fontId="0" fillId="0" borderId="11" xfId="1" applyNumberFormat="1" applyFont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6"/>
  <sheetViews>
    <sheetView tabSelected="1" workbookViewId="0">
      <selection activeCell="O9" sqref="O9"/>
    </sheetView>
  </sheetViews>
  <sheetFormatPr defaultRowHeight="15.6" x14ac:dyDescent="0.3"/>
  <cols>
    <col min="1" max="1" width="8.88671875" style="1"/>
    <col min="2" max="2" width="26.44140625" style="1" bestFit="1" customWidth="1"/>
    <col min="3" max="3" width="12.88671875" style="1" bestFit="1" customWidth="1"/>
    <col min="4" max="4" width="10.44140625" style="1" bestFit="1" customWidth="1"/>
    <col min="5" max="6" width="8.88671875" style="1"/>
    <col min="7" max="7" width="20.5546875" style="1" bestFit="1" customWidth="1"/>
    <col min="8" max="9" width="11.21875" style="1" bestFit="1" customWidth="1"/>
    <col min="10" max="10" width="29.77734375" style="1" bestFit="1" customWidth="1"/>
    <col min="11" max="12" width="11.21875" style="1" bestFit="1" customWidth="1"/>
    <col min="13" max="13" width="9.5546875" style="1" bestFit="1" customWidth="1"/>
    <col min="14" max="14" width="11.21875" style="1" bestFit="1" customWidth="1"/>
    <col min="15" max="16384" width="8.88671875" style="1"/>
  </cols>
  <sheetData>
    <row r="2" spans="2:14" x14ac:dyDescent="0.3">
      <c r="B2" s="2" t="s">
        <v>2</v>
      </c>
      <c r="C2" s="3"/>
      <c r="D2" s="3"/>
      <c r="E2" s="4"/>
      <c r="G2" s="37" t="s">
        <v>18</v>
      </c>
      <c r="H2" s="37" t="s">
        <v>0</v>
      </c>
      <c r="I2" s="38" t="s">
        <v>1</v>
      </c>
      <c r="J2" s="37" t="s">
        <v>22</v>
      </c>
      <c r="K2" s="39" t="s">
        <v>0</v>
      </c>
      <c r="L2" s="37" t="s">
        <v>1</v>
      </c>
    </row>
    <row r="3" spans="2:14" x14ac:dyDescent="0.3">
      <c r="F3" s="23"/>
      <c r="G3" s="22" t="s">
        <v>19</v>
      </c>
      <c r="H3" s="29">
        <f>+H11-H5</f>
        <v>2678400</v>
      </c>
      <c r="I3" s="29">
        <f>+I11-I5</f>
        <v>2497499.9999999995</v>
      </c>
      <c r="J3" s="21" t="s">
        <v>23</v>
      </c>
      <c r="K3" s="27">
        <v>3720000</v>
      </c>
      <c r="L3" s="27">
        <v>3700000</v>
      </c>
      <c r="M3" s="30"/>
    </row>
    <row r="4" spans="2:14" x14ac:dyDescent="0.3">
      <c r="B4" s="5" t="s">
        <v>5</v>
      </c>
      <c r="C4" s="6" t="s">
        <v>3</v>
      </c>
      <c r="D4" s="6" t="s">
        <v>6</v>
      </c>
      <c r="E4" s="7">
        <v>0.09</v>
      </c>
      <c r="F4" s="23"/>
      <c r="J4" s="21" t="s">
        <v>24</v>
      </c>
      <c r="K4" s="27">
        <f>+C64</f>
        <v>323640</v>
      </c>
      <c r="L4" s="27">
        <f>+C26</f>
        <v>333000</v>
      </c>
    </row>
    <row r="5" spans="2:14" x14ac:dyDescent="0.3">
      <c r="B5" s="8"/>
      <c r="C5" s="9" t="s">
        <v>4</v>
      </c>
      <c r="D5" s="10"/>
      <c r="E5" s="11"/>
      <c r="F5" s="23"/>
      <c r="G5" s="22" t="s">
        <v>20</v>
      </c>
      <c r="H5" s="36">
        <f>+C74</f>
        <v>4017600</v>
      </c>
      <c r="I5" s="29">
        <f>+C36</f>
        <v>3052500.0000000005</v>
      </c>
      <c r="J5" s="22" t="s">
        <v>14</v>
      </c>
      <c r="K5" s="28">
        <f>+K3+K4</f>
        <v>4043640</v>
      </c>
      <c r="L5" s="28">
        <f>+L3+L4</f>
        <v>4033000</v>
      </c>
      <c r="N5" s="30"/>
    </row>
    <row r="6" spans="2:14" x14ac:dyDescent="0.3">
      <c r="B6" s="5" t="s">
        <v>5</v>
      </c>
      <c r="C6" s="6" t="s">
        <v>3</v>
      </c>
      <c r="D6" s="6" t="s">
        <v>6</v>
      </c>
      <c r="E6" s="7">
        <v>0.09</v>
      </c>
      <c r="F6" s="23"/>
      <c r="I6" s="34"/>
      <c r="L6" s="34"/>
    </row>
    <row r="7" spans="2:14" x14ac:dyDescent="0.3">
      <c r="B7" s="8"/>
      <c r="C7" s="12">
        <v>3700000</v>
      </c>
      <c r="D7" s="10"/>
      <c r="E7" s="11"/>
      <c r="F7" s="23"/>
      <c r="J7" s="21" t="s">
        <v>25</v>
      </c>
      <c r="K7" s="27">
        <f>+C76</f>
        <v>401760</v>
      </c>
      <c r="L7" s="27">
        <f>+C38</f>
        <v>277500</v>
      </c>
    </row>
    <row r="8" spans="2:14" x14ac:dyDescent="0.3">
      <c r="F8" s="23"/>
      <c r="J8" s="21" t="s">
        <v>26</v>
      </c>
      <c r="K8" s="27">
        <f>+K9-K7</f>
        <v>2250600</v>
      </c>
      <c r="L8" s="27">
        <f>+L9-L7</f>
        <v>1239500</v>
      </c>
    </row>
    <row r="9" spans="2:14" x14ac:dyDescent="0.3">
      <c r="B9" s="5" t="s">
        <v>7</v>
      </c>
      <c r="C9" s="6" t="s">
        <v>8</v>
      </c>
      <c r="D9" s="6" t="s">
        <v>6</v>
      </c>
      <c r="E9" s="7">
        <v>0.108</v>
      </c>
      <c r="F9" s="23"/>
      <c r="J9" s="22" t="s">
        <v>27</v>
      </c>
      <c r="K9" s="28">
        <f>+K11-K5</f>
        <v>2652360</v>
      </c>
      <c r="L9" s="28">
        <f>+L11-L5</f>
        <v>1517000</v>
      </c>
    </row>
    <row r="10" spans="2:14" x14ac:dyDescent="0.3">
      <c r="B10" s="8"/>
      <c r="C10" s="9" t="s">
        <v>9</v>
      </c>
      <c r="D10" s="10"/>
      <c r="E10" s="11"/>
      <c r="F10" s="23"/>
      <c r="J10" s="25"/>
      <c r="K10" s="15"/>
      <c r="L10" s="19"/>
    </row>
    <row r="11" spans="2:14" x14ac:dyDescent="0.3">
      <c r="G11" s="22" t="s">
        <v>21</v>
      </c>
      <c r="H11" s="36">
        <f>+C68</f>
        <v>6696000</v>
      </c>
      <c r="I11" s="29">
        <f>+C30</f>
        <v>5550000</v>
      </c>
      <c r="J11" s="22" t="s">
        <v>28</v>
      </c>
      <c r="K11" s="28">
        <f>+H11</f>
        <v>6696000</v>
      </c>
      <c r="L11" s="28">
        <f>+I11</f>
        <v>5550000</v>
      </c>
    </row>
    <row r="12" spans="2:14" x14ac:dyDescent="0.3">
      <c r="B12" s="5" t="s">
        <v>10</v>
      </c>
      <c r="C12" s="6" t="s">
        <v>8</v>
      </c>
      <c r="D12" s="6" t="s">
        <v>6</v>
      </c>
      <c r="E12" s="7">
        <v>9.1999999999999998E-2</v>
      </c>
    </row>
    <row r="13" spans="2:14" x14ac:dyDescent="0.3">
      <c r="B13" s="8"/>
      <c r="C13" s="9" t="s">
        <v>11</v>
      </c>
      <c r="D13" s="10"/>
      <c r="E13" s="11"/>
    </row>
    <row r="15" spans="2:14" x14ac:dyDescent="0.3">
      <c r="B15" s="5" t="s">
        <v>12</v>
      </c>
      <c r="C15" s="6" t="s">
        <v>9</v>
      </c>
      <c r="D15" s="6" t="s">
        <v>6</v>
      </c>
      <c r="E15" s="13">
        <v>1.5</v>
      </c>
    </row>
    <row r="16" spans="2:14" x14ac:dyDescent="0.3">
      <c r="B16" s="8"/>
      <c r="C16" s="9" t="s">
        <v>4</v>
      </c>
      <c r="D16" s="10"/>
      <c r="E16" s="11"/>
    </row>
    <row r="17" spans="2:5" x14ac:dyDescent="0.3">
      <c r="B17" s="5" t="s">
        <v>12</v>
      </c>
      <c r="C17" s="6" t="s">
        <v>9</v>
      </c>
      <c r="D17" s="6" t="s">
        <v>6</v>
      </c>
      <c r="E17" s="13">
        <v>1.5</v>
      </c>
    </row>
    <row r="18" spans="2:5" x14ac:dyDescent="0.3">
      <c r="B18" s="8"/>
      <c r="C18" s="14">
        <f>+C7</f>
        <v>3700000</v>
      </c>
      <c r="D18" s="10"/>
      <c r="E18" s="11"/>
    </row>
    <row r="19" spans="2:5" x14ac:dyDescent="0.3">
      <c r="C19" s="15"/>
    </row>
    <row r="20" spans="2:5" x14ac:dyDescent="0.3">
      <c r="B20" s="5" t="s">
        <v>29</v>
      </c>
      <c r="C20" s="6" t="s">
        <v>30</v>
      </c>
      <c r="D20" s="31" t="s">
        <v>6</v>
      </c>
      <c r="E20" s="13">
        <v>0.55000000000000004</v>
      </c>
    </row>
    <row r="21" spans="2:5" x14ac:dyDescent="0.3">
      <c r="B21" s="8"/>
      <c r="C21" s="9" t="s">
        <v>9</v>
      </c>
      <c r="D21" s="10"/>
      <c r="E21" s="11"/>
    </row>
    <row r="23" spans="2:5" x14ac:dyDescent="0.3">
      <c r="B23" s="5" t="s">
        <v>31</v>
      </c>
      <c r="C23" s="6" t="s">
        <v>32</v>
      </c>
      <c r="D23" s="31" t="s">
        <v>6</v>
      </c>
      <c r="E23" s="32">
        <v>0.05</v>
      </c>
    </row>
    <row r="24" spans="2:5" x14ac:dyDescent="0.3">
      <c r="B24" s="8"/>
      <c r="C24" s="9" t="s">
        <v>9</v>
      </c>
      <c r="D24" s="10"/>
      <c r="E24" s="11"/>
    </row>
    <row r="26" spans="2:5" x14ac:dyDescent="0.3">
      <c r="B26" s="16" t="s">
        <v>13</v>
      </c>
      <c r="C26" s="17">
        <f>+C7*E6</f>
        <v>333000</v>
      </c>
    </row>
    <row r="27" spans="2:5" x14ac:dyDescent="0.3">
      <c r="B27" s="18"/>
      <c r="C27" s="19"/>
    </row>
    <row r="28" spans="2:5" x14ac:dyDescent="0.3">
      <c r="B28" s="18" t="s">
        <v>14</v>
      </c>
      <c r="C28" s="20">
        <f>+C26+C7</f>
        <v>4033000</v>
      </c>
    </row>
    <row r="29" spans="2:5" x14ac:dyDescent="0.3">
      <c r="B29" s="18"/>
      <c r="C29" s="19"/>
    </row>
    <row r="30" spans="2:5" x14ac:dyDescent="0.3">
      <c r="B30" s="18" t="s">
        <v>15</v>
      </c>
      <c r="C30" s="19">
        <f>+C18*E17</f>
        <v>5550000</v>
      </c>
    </row>
    <row r="31" spans="2:5" x14ac:dyDescent="0.3">
      <c r="B31" s="18"/>
      <c r="C31" s="19"/>
    </row>
    <row r="32" spans="2:5" x14ac:dyDescent="0.3">
      <c r="B32" s="18" t="s">
        <v>16</v>
      </c>
      <c r="C32" s="19">
        <f>+E9*C30</f>
        <v>599400</v>
      </c>
    </row>
    <row r="33" spans="1:5" x14ac:dyDescent="0.3">
      <c r="B33" s="18"/>
      <c r="C33" s="19"/>
    </row>
    <row r="34" spans="1:5" x14ac:dyDescent="0.3">
      <c r="B34" s="18" t="s">
        <v>17</v>
      </c>
      <c r="C34" s="19">
        <f>+C32/E12</f>
        <v>6515217.3913043477</v>
      </c>
    </row>
    <row r="35" spans="1:5" x14ac:dyDescent="0.3">
      <c r="A35" s="23"/>
      <c r="C35" s="20"/>
    </row>
    <row r="36" spans="1:5" x14ac:dyDescent="0.3">
      <c r="A36" s="23"/>
      <c r="B36" s="1" t="s">
        <v>33</v>
      </c>
      <c r="C36" s="20">
        <f>+C30*E20</f>
        <v>3052500.0000000005</v>
      </c>
    </row>
    <row r="37" spans="1:5" x14ac:dyDescent="0.3">
      <c r="A37" s="23"/>
      <c r="C37" s="20"/>
    </row>
    <row r="38" spans="1:5" x14ac:dyDescent="0.3">
      <c r="A38" s="23"/>
      <c r="B38" s="8" t="s">
        <v>34</v>
      </c>
      <c r="C38" s="33">
        <f>+C30*E23</f>
        <v>277500</v>
      </c>
    </row>
    <row r="39" spans="1:5" x14ac:dyDescent="0.3">
      <c r="C39" s="15"/>
    </row>
    <row r="40" spans="1:5" x14ac:dyDescent="0.3">
      <c r="B40" s="2" t="s">
        <v>35</v>
      </c>
      <c r="C40" s="3"/>
      <c r="D40" s="3"/>
      <c r="E40" s="4"/>
    </row>
    <row r="42" spans="1:5" x14ac:dyDescent="0.3">
      <c r="B42" s="5" t="s">
        <v>5</v>
      </c>
      <c r="C42" s="6" t="s">
        <v>3</v>
      </c>
      <c r="D42" s="6" t="s">
        <v>6</v>
      </c>
      <c r="E42" s="7">
        <v>8.6999999999999994E-2</v>
      </c>
    </row>
    <row r="43" spans="1:5" x14ac:dyDescent="0.3">
      <c r="B43" s="8"/>
      <c r="C43" s="9" t="s">
        <v>4</v>
      </c>
      <c r="D43" s="10"/>
      <c r="E43" s="11"/>
    </row>
    <row r="44" spans="1:5" x14ac:dyDescent="0.3">
      <c r="B44" s="5" t="s">
        <v>5</v>
      </c>
      <c r="C44" s="6" t="s">
        <v>3</v>
      </c>
      <c r="D44" s="6" t="s">
        <v>6</v>
      </c>
      <c r="E44" s="7">
        <v>8.6999999999999994E-2</v>
      </c>
    </row>
    <row r="45" spans="1:5" x14ac:dyDescent="0.3">
      <c r="B45" s="8"/>
      <c r="C45" s="12">
        <v>3720000</v>
      </c>
      <c r="D45" s="10"/>
      <c r="E45" s="11"/>
    </row>
    <row r="47" spans="1:5" x14ac:dyDescent="0.3">
      <c r="B47" s="5" t="s">
        <v>7</v>
      </c>
      <c r="C47" s="6" t="s">
        <v>8</v>
      </c>
      <c r="D47" s="6" t="s">
        <v>6</v>
      </c>
      <c r="E47" s="7">
        <v>0.10199999999999999</v>
      </c>
    </row>
    <row r="48" spans="1:5" x14ac:dyDescent="0.3">
      <c r="B48" s="8"/>
      <c r="C48" s="9" t="s">
        <v>9</v>
      </c>
      <c r="D48" s="10"/>
      <c r="E48" s="11"/>
    </row>
    <row r="50" spans="2:5" x14ac:dyDescent="0.3">
      <c r="B50" s="5" t="s">
        <v>10</v>
      </c>
      <c r="C50" s="6" t="s">
        <v>8</v>
      </c>
      <c r="D50" s="6" t="s">
        <v>6</v>
      </c>
      <c r="E50" s="7">
        <v>8.5000000000000006E-2</v>
      </c>
    </row>
    <row r="51" spans="2:5" x14ac:dyDescent="0.3">
      <c r="B51" s="8"/>
      <c r="C51" s="9" t="s">
        <v>11</v>
      </c>
      <c r="D51" s="10"/>
      <c r="E51" s="11"/>
    </row>
    <row r="53" spans="2:5" x14ac:dyDescent="0.3">
      <c r="B53" s="5" t="s">
        <v>12</v>
      </c>
      <c r="C53" s="6" t="s">
        <v>9</v>
      </c>
      <c r="D53" s="6" t="s">
        <v>6</v>
      </c>
      <c r="E53" s="13">
        <v>1.8</v>
      </c>
    </row>
    <row r="54" spans="2:5" x14ac:dyDescent="0.3">
      <c r="B54" s="8"/>
      <c r="C54" s="9" t="s">
        <v>4</v>
      </c>
      <c r="D54" s="10"/>
      <c r="E54" s="11"/>
    </row>
    <row r="55" spans="2:5" x14ac:dyDescent="0.3">
      <c r="B55" s="5" t="s">
        <v>12</v>
      </c>
      <c r="C55" s="6" t="s">
        <v>9</v>
      </c>
      <c r="D55" s="6" t="s">
        <v>6</v>
      </c>
      <c r="E55" s="13">
        <v>1.8</v>
      </c>
    </row>
    <row r="56" spans="2:5" x14ac:dyDescent="0.3">
      <c r="B56" s="8"/>
      <c r="C56" s="14">
        <f>+C45</f>
        <v>3720000</v>
      </c>
      <c r="D56" s="10"/>
      <c r="E56" s="11"/>
    </row>
    <row r="57" spans="2:5" x14ac:dyDescent="0.3">
      <c r="C57" s="15"/>
    </row>
    <row r="58" spans="2:5" x14ac:dyDescent="0.3">
      <c r="B58" s="5" t="s">
        <v>29</v>
      </c>
      <c r="C58" s="6" t="s">
        <v>30</v>
      </c>
      <c r="D58" s="31" t="s">
        <v>6</v>
      </c>
      <c r="E58" s="13">
        <v>0.6</v>
      </c>
    </row>
    <row r="59" spans="2:5" x14ac:dyDescent="0.3">
      <c r="B59" s="8"/>
      <c r="C59" s="9" t="s">
        <v>9</v>
      </c>
      <c r="D59" s="10"/>
      <c r="E59" s="11"/>
    </row>
    <row r="61" spans="2:5" x14ac:dyDescent="0.3">
      <c r="B61" s="5" t="s">
        <v>31</v>
      </c>
      <c r="C61" s="6" t="s">
        <v>32</v>
      </c>
      <c r="D61" s="31" t="s">
        <v>6</v>
      </c>
      <c r="E61" s="32">
        <v>0.06</v>
      </c>
    </row>
    <row r="62" spans="2:5" x14ac:dyDescent="0.3">
      <c r="B62" s="8"/>
      <c r="C62" s="9" t="s">
        <v>9</v>
      </c>
      <c r="D62" s="10"/>
      <c r="E62" s="11"/>
    </row>
    <row r="64" spans="2:5" x14ac:dyDescent="0.3">
      <c r="B64" s="16" t="s">
        <v>13</v>
      </c>
      <c r="C64" s="17">
        <f>+C45*E44</f>
        <v>323640</v>
      </c>
    </row>
    <row r="65" spans="1:3" x14ac:dyDescent="0.3">
      <c r="B65" s="18"/>
      <c r="C65" s="19"/>
    </row>
    <row r="66" spans="1:3" x14ac:dyDescent="0.3">
      <c r="B66" s="18" t="s">
        <v>14</v>
      </c>
      <c r="C66" s="20">
        <f>+C64+C45</f>
        <v>4043640</v>
      </c>
    </row>
    <row r="67" spans="1:3" x14ac:dyDescent="0.3">
      <c r="B67" s="18"/>
      <c r="C67" s="19"/>
    </row>
    <row r="68" spans="1:3" x14ac:dyDescent="0.3">
      <c r="B68" s="18" t="s">
        <v>15</v>
      </c>
      <c r="C68" s="19">
        <f>+C56*E55</f>
        <v>6696000</v>
      </c>
    </row>
    <row r="69" spans="1:3" x14ac:dyDescent="0.3">
      <c r="B69" s="18"/>
      <c r="C69" s="19"/>
    </row>
    <row r="70" spans="1:3" x14ac:dyDescent="0.3">
      <c r="B70" s="18" t="s">
        <v>16</v>
      </c>
      <c r="C70" s="19">
        <f>+E47*C68</f>
        <v>682992</v>
      </c>
    </row>
    <row r="71" spans="1:3" x14ac:dyDescent="0.3">
      <c r="B71" s="18"/>
      <c r="C71" s="19"/>
    </row>
    <row r="72" spans="1:3" x14ac:dyDescent="0.3">
      <c r="A72" s="23"/>
      <c r="B72" s="35" t="s">
        <v>17</v>
      </c>
      <c r="C72" s="19">
        <f>+C70/E50</f>
        <v>8035199.9999999991</v>
      </c>
    </row>
    <row r="73" spans="1:3" x14ac:dyDescent="0.3">
      <c r="A73" s="23"/>
      <c r="C73" s="20"/>
    </row>
    <row r="74" spans="1:3" x14ac:dyDescent="0.3">
      <c r="A74" s="23"/>
      <c r="B74" s="1" t="s">
        <v>33</v>
      </c>
      <c r="C74" s="20">
        <f>+C68*E58</f>
        <v>4017600</v>
      </c>
    </row>
    <row r="75" spans="1:3" x14ac:dyDescent="0.3">
      <c r="A75" s="23"/>
      <c r="C75" s="20"/>
    </row>
    <row r="76" spans="1:3" x14ac:dyDescent="0.3">
      <c r="B76" s="8" t="s">
        <v>34</v>
      </c>
      <c r="C76" s="33">
        <f>+C68*E61</f>
        <v>401760</v>
      </c>
    </row>
  </sheetData>
  <mergeCells count="2">
    <mergeCell ref="B2:E2"/>
    <mergeCell ref="B40:E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377D-96CB-4832-B249-B7D7FAC87B66}">
  <dimension ref="B2:L29"/>
  <sheetViews>
    <sheetView workbookViewId="0">
      <selection activeCell="L5" sqref="L5"/>
    </sheetView>
  </sheetViews>
  <sheetFormatPr defaultRowHeight="14.4" x14ac:dyDescent="0.3"/>
  <cols>
    <col min="2" max="2" width="34" bestFit="1" customWidth="1"/>
    <col min="3" max="3" width="12.88671875" bestFit="1" customWidth="1"/>
    <col min="7" max="7" width="20.5546875" bestFit="1" customWidth="1"/>
    <col min="8" max="8" width="12.33203125" bestFit="1" customWidth="1"/>
    <col min="10" max="10" width="29.77734375" bestFit="1" customWidth="1"/>
    <col min="11" max="11" width="12.33203125" bestFit="1" customWidth="1"/>
    <col min="12" max="12" width="11.6640625" customWidth="1"/>
  </cols>
  <sheetData>
    <row r="2" spans="2:12" ht="15.6" x14ac:dyDescent="0.3">
      <c r="B2" s="5" t="s">
        <v>37</v>
      </c>
      <c r="C2" s="6" t="s">
        <v>38</v>
      </c>
      <c r="D2" s="6" t="s">
        <v>6</v>
      </c>
      <c r="E2" s="50">
        <v>0.4</v>
      </c>
      <c r="G2" s="37" t="s">
        <v>18</v>
      </c>
      <c r="H2" s="39" t="s">
        <v>0</v>
      </c>
      <c r="I2" s="39" t="s">
        <v>36</v>
      </c>
      <c r="J2" s="37" t="s">
        <v>22</v>
      </c>
      <c r="K2" s="39" t="s">
        <v>0</v>
      </c>
      <c r="L2" s="39" t="s">
        <v>36</v>
      </c>
    </row>
    <row r="3" spans="2:12" ht="15.6" x14ac:dyDescent="0.3">
      <c r="B3" s="8"/>
      <c r="C3" s="9" t="s">
        <v>9</v>
      </c>
      <c r="D3" s="10"/>
      <c r="E3" s="11"/>
      <c r="G3" s="22" t="s">
        <v>19</v>
      </c>
      <c r="H3" s="36">
        <f>+H11*I3</f>
        <v>5040000</v>
      </c>
      <c r="I3" s="49">
        <v>0.4</v>
      </c>
      <c r="J3" s="21" t="s">
        <v>23</v>
      </c>
      <c r="K3" s="27">
        <f>+C26</f>
        <v>5259130.4347826084</v>
      </c>
      <c r="L3" s="42">
        <f>+K3/K11</f>
        <v>0.41739130434782606</v>
      </c>
    </row>
    <row r="4" spans="2:12" ht="15.6" x14ac:dyDescent="0.3">
      <c r="G4" s="25"/>
      <c r="H4" s="25"/>
      <c r="I4" s="47"/>
      <c r="J4" s="21" t="s">
        <v>24</v>
      </c>
      <c r="K4" s="27">
        <f>+C29</f>
        <v>788869.56521739124</v>
      </c>
      <c r="L4" s="42">
        <f>+K4/K11</f>
        <v>6.2608695652173904E-2</v>
      </c>
    </row>
    <row r="5" spans="2:12" ht="15.6" x14ac:dyDescent="0.3">
      <c r="B5" s="52" t="s">
        <v>39</v>
      </c>
      <c r="C5" s="53"/>
      <c r="D5" s="53"/>
      <c r="E5" s="54"/>
      <c r="G5" s="22" t="s">
        <v>20</v>
      </c>
      <c r="H5" s="36">
        <v>7560000</v>
      </c>
      <c r="I5" s="48">
        <v>0.6</v>
      </c>
      <c r="J5" s="41" t="s">
        <v>14</v>
      </c>
      <c r="K5" s="28">
        <f>+K11*L5</f>
        <v>6048000</v>
      </c>
      <c r="L5" s="43">
        <v>0.48</v>
      </c>
    </row>
    <row r="6" spans="2:12" ht="15.6" x14ac:dyDescent="0.3">
      <c r="B6" s="55"/>
      <c r="C6" s="56"/>
      <c r="D6" s="56"/>
      <c r="E6" s="57"/>
      <c r="G6" s="25"/>
      <c r="H6" s="25"/>
      <c r="I6" s="45"/>
      <c r="J6" s="21"/>
      <c r="K6" s="34"/>
      <c r="L6" s="44"/>
    </row>
    <row r="7" spans="2:12" ht="15.6" x14ac:dyDescent="0.3">
      <c r="G7" s="25"/>
      <c r="H7" s="25"/>
      <c r="I7" s="45"/>
      <c r="J7" s="24" t="s">
        <v>25</v>
      </c>
      <c r="K7" s="27">
        <f>+K11*L7</f>
        <v>1638000</v>
      </c>
      <c r="L7" s="59">
        <v>0.13</v>
      </c>
    </row>
    <row r="8" spans="2:12" ht="15.6" customHeight="1" x14ac:dyDescent="0.3">
      <c r="B8" s="52" t="s">
        <v>44</v>
      </c>
      <c r="C8" s="53"/>
      <c r="D8" s="53"/>
      <c r="E8" s="54"/>
      <c r="G8" s="25"/>
      <c r="H8" s="25"/>
      <c r="I8" s="47"/>
      <c r="J8" s="21" t="s">
        <v>26</v>
      </c>
      <c r="K8" s="27">
        <f>+K11*L8</f>
        <v>4914000</v>
      </c>
      <c r="L8" s="42">
        <f>+L11-L7-L5</f>
        <v>0.39</v>
      </c>
    </row>
    <row r="9" spans="2:12" ht="15.6" x14ac:dyDescent="0.3">
      <c r="B9" s="55"/>
      <c r="C9" s="56"/>
      <c r="D9" s="56"/>
      <c r="E9" s="57"/>
      <c r="G9" s="25"/>
      <c r="H9" s="25"/>
      <c r="I9" s="47"/>
      <c r="J9" s="22" t="s">
        <v>27</v>
      </c>
      <c r="K9" s="28">
        <f>+K7+K8</f>
        <v>6552000</v>
      </c>
      <c r="L9" s="43">
        <f>+K9/K11</f>
        <v>0.52</v>
      </c>
    </row>
    <row r="10" spans="2:12" ht="15.6" x14ac:dyDescent="0.3">
      <c r="B10" s="63"/>
      <c r="C10" s="63"/>
      <c r="D10" s="63"/>
      <c r="E10" s="63"/>
      <c r="G10" s="25"/>
      <c r="H10" s="26"/>
      <c r="I10" s="47"/>
      <c r="J10" s="25"/>
      <c r="K10" s="19"/>
      <c r="L10" s="45"/>
    </row>
    <row r="11" spans="2:12" ht="15.6" x14ac:dyDescent="0.3">
      <c r="B11" s="5" t="s">
        <v>40</v>
      </c>
      <c r="C11" s="6" t="s">
        <v>41</v>
      </c>
      <c r="D11" s="31" t="s">
        <v>42</v>
      </c>
      <c r="E11" s="58">
        <v>0.13</v>
      </c>
      <c r="G11" s="22" t="s">
        <v>21</v>
      </c>
      <c r="H11" s="40">
        <f>+H5*I11/I5</f>
        <v>12600000</v>
      </c>
      <c r="I11" s="48">
        <v>1</v>
      </c>
      <c r="J11" s="22" t="s">
        <v>28</v>
      </c>
      <c r="K11" s="28">
        <f>+H11</f>
        <v>12600000</v>
      </c>
      <c r="L11" s="43">
        <v>1</v>
      </c>
    </row>
    <row r="12" spans="2:12" ht="15.6" x14ac:dyDescent="0.3">
      <c r="B12" s="8"/>
      <c r="C12" s="9" t="s">
        <v>9</v>
      </c>
      <c r="D12" s="10"/>
      <c r="E12" s="11"/>
      <c r="L12" s="46"/>
    </row>
    <row r="14" spans="2:12" x14ac:dyDescent="0.3">
      <c r="B14" s="52" t="s">
        <v>43</v>
      </c>
      <c r="C14" s="53"/>
      <c r="D14" s="53"/>
      <c r="E14" s="54"/>
    </row>
    <row r="15" spans="2:12" x14ac:dyDescent="0.3">
      <c r="B15" s="60"/>
      <c r="C15" s="61"/>
      <c r="D15" s="61"/>
      <c r="E15" s="62"/>
    </row>
    <row r="16" spans="2:12" x14ac:dyDescent="0.3">
      <c r="B16" s="60"/>
      <c r="C16" s="61"/>
      <c r="D16" s="61"/>
      <c r="E16" s="62"/>
    </row>
    <row r="17" spans="2:5" x14ac:dyDescent="0.3">
      <c r="B17" s="55"/>
      <c r="C17" s="56"/>
      <c r="D17" s="56"/>
      <c r="E17" s="57"/>
    </row>
    <row r="19" spans="2:5" x14ac:dyDescent="0.3">
      <c r="B19" s="64" t="s">
        <v>45</v>
      </c>
      <c r="C19" s="65"/>
      <c r="D19" s="65"/>
      <c r="E19" s="66"/>
    </row>
    <row r="20" spans="2:5" x14ac:dyDescent="0.3">
      <c r="B20" s="67"/>
      <c r="C20" s="68"/>
      <c r="D20" s="68"/>
      <c r="E20" s="69"/>
    </row>
    <row r="22" spans="2:5" x14ac:dyDescent="0.3">
      <c r="B22" s="51" t="s">
        <v>46</v>
      </c>
      <c r="C22" s="51"/>
      <c r="D22" s="51"/>
      <c r="E22" s="51"/>
    </row>
    <row r="23" spans="2:5" x14ac:dyDescent="0.3">
      <c r="B23" s="51"/>
      <c r="C23" s="51"/>
      <c r="D23" s="51"/>
      <c r="E23" s="51"/>
    </row>
    <row r="25" spans="2:5" x14ac:dyDescent="0.3">
      <c r="B25" s="70" t="s">
        <v>47</v>
      </c>
      <c r="C25" s="71"/>
    </row>
    <row r="26" spans="2:5" x14ac:dyDescent="0.3">
      <c r="B26" s="72" t="s">
        <v>48</v>
      </c>
      <c r="C26" s="73">
        <f>+K5*100/115</f>
        <v>5259130.4347826084</v>
      </c>
    </row>
    <row r="28" spans="2:5" x14ac:dyDescent="0.3">
      <c r="B28" s="70" t="s">
        <v>49</v>
      </c>
      <c r="C28" s="71"/>
    </row>
    <row r="29" spans="2:5" x14ac:dyDescent="0.3">
      <c r="B29" s="72" t="s">
        <v>50</v>
      </c>
      <c r="C29" s="73">
        <f>6048000*0.130434782608696</f>
        <v>788869.56521739124</v>
      </c>
    </row>
  </sheetData>
  <mergeCells count="5">
    <mergeCell ref="B5:E6"/>
    <mergeCell ref="B14:E17"/>
    <mergeCell ref="B8:E9"/>
    <mergeCell ref="B19:E20"/>
    <mergeCell ref="B22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Esercizio 1</vt:lpstr>
      <vt:lpstr>Eercizio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2022-11-27T18:19:54Z</dcterms:modified>
</cp:coreProperties>
</file>