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65lu\Desktop\Scuola\Materiale Economia Aziendale\5. Classe quinta\4. Bilancio dati a scelta\"/>
    </mc:Choice>
  </mc:AlternateContent>
  <xr:revisionPtr revIDLastSave="0" documentId="13_ncr:1_{9A40E35C-A418-45C9-935A-6D4A303E22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. 1" sheetId="1" r:id="rId1"/>
    <sheet name="Es. 2" sheetId="2" r:id="rId2"/>
    <sheet name="Es. 3" sheetId="3" r:id="rId3"/>
    <sheet name="Es.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3" i="4" l="1"/>
  <c r="C217" i="4"/>
  <c r="E209" i="4"/>
  <c r="E204" i="4"/>
  <c r="E202" i="4"/>
  <c r="E200" i="4"/>
  <c r="E198" i="4"/>
  <c r="E196" i="4"/>
  <c r="E195" i="4"/>
  <c r="E194" i="4"/>
  <c r="E193" i="4"/>
  <c r="C209" i="4"/>
  <c r="C205" i="4"/>
  <c r="C197" i="4"/>
  <c r="C207" i="4"/>
  <c r="C204" i="4"/>
  <c r="C201" i="4"/>
  <c r="C200" i="4"/>
  <c r="C195" i="4"/>
  <c r="C194" i="4"/>
  <c r="C188" i="4"/>
  <c r="C187" i="4"/>
  <c r="C186" i="4"/>
  <c r="C185" i="4"/>
  <c r="C184" i="4"/>
  <c r="C180" i="4"/>
  <c r="C177" i="4"/>
  <c r="C176" i="4"/>
  <c r="C175" i="4"/>
  <c r="C174" i="4"/>
  <c r="D174" i="4"/>
  <c r="D177" i="4"/>
  <c r="C170" i="4"/>
  <c r="C164" i="4"/>
  <c r="C163" i="4"/>
  <c r="C162" i="4"/>
  <c r="C155" i="4"/>
  <c r="C156" i="4"/>
  <c r="E155" i="4"/>
  <c r="E156" i="4"/>
  <c r="E157" i="4"/>
  <c r="E158" i="4"/>
  <c r="C158" i="4"/>
  <c r="D145" i="4"/>
  <c r="C140" i="4"/>
  <c r="C141" i="4"/>
  <c r="C135" i="4"/>
  <c r="C142" i="4" s="1"/>
  <c r="C133" i="4"/>
  <c r="C115" i="4"/>
  <c r="C119" i="4" s="1"/>
  <c r="D106" i="4"/>
  <c r="C104" i="4"/>
  <c r="C97" i="4"/>
  <c r="C79" i="4"/>
  <c r="E115" i="3"/>
  <c r="E116" i="3"/>
  <c r="C103" i="3"/>
  <c r="E109" i="3"/>
  <c r="E108" i="3"/>
  <c r="E110" i="3"/>
  <c r="E100" i="3"/>
  <c r="C95" i="3"/>
  <c r="C93" i="3"/>
  <c r="E84" i="3"/>
  <c r="C85" i="3"/>
  <c r="C84" i="3"/>
  <c r="D83" i="3"/>
  <c r="C83" i="3"/>
  <c r="C79" i="3"/>
  <c r="D74" i="3"/>
  <c r="C71" i="3"/>
  <c r="C66" i="3"/>
  <c r="C64" i="3"/>
  <c r="D56" i="3"/>
  <c r="D121" i="2"/>
  <c r="E104" i="2"/>
  <c r="E126" i="2"/>
  <c r="E125" i="2"/>
  <c r="C112" i="2"/>
  <c r="C127" i="2"/>
  <c r="C128" i="2"/>
  <c r="C125" i="2"/>
  <c r="E128" i="2"/>
  <c r="E109" i="2"/>
  <c r="D64" i="2"/>
  <c r="E61" i="2"/>
  <c r="D65" i="2" s="1"/>
  <c r="D55" i="2"/>
  <c r="F45" i="1"/>
  <c r="C55" i="1"/>
  <c r="C54" i="1"/>
  <c r="E55" i="1"/>
  <c r="C56" i="1"/>
  <c r="E56" i="1" s="1"/>
  <c r="E54" i="1"/>
  <c r="E28" i="1"/>
  <c r="E34" i="1" s="1"/>
  <c r="I23" i="1"/>
  <c r="E31" i="1" s="1"/>
  <c r="C23" i="1"/>
  <c r="C139" i="4" l="1"/>
  <c r="C149" i="4" s="1"/>
  <c r="D66" i="2"/>
  <c r="E40" i="1"/>
  <c r="E37" i="1"/>
  <c r="C73" i="2" l="1"/>
  <c r="C76" i="2" s="1"/>
  <c r="E103" i="2"/>
  <c r="E47" i="1"/>
  <c r="E50" i="1" s="1"/>
  <c r="C82" i="2" l="1"/>
  <c r="C103" i="2"/>
  <c r="C109" i="2" l="1"/>
  <c r="C85" i="2"/>
  <c r="C91" i="2" l="1"/>
  <c r="C105" i="2"/>
  <c r="C99" i="2"/>
  <c r="D94" i="2"/>
  <c r="E85" i="3" l="1"/>
  <c r="E112" i="2"/>
  <c r="C110" i="2"/>
  <c r="C126" i="2" s="1"/>
  <c r="C104" i="2"/>
  <c r="D116" i="2" s="1"/>
  <c r="E105" i="2"/>
</calcChain>
</file>

<file path=xl/sharedStrings.xml><?xml version="1.0" encoding="utf-8"?>
<sst xmlns="http://schemas.openxmlformats.org/spreadsheetml/2006/main" count="522" uniqueCount="232">
  <si>
    <t xml:space="preserve">Dati i seguenti indicatori di un'impresa industriale, presenta lo Stato Patrimoniale sintetico </t>
  </si>
  <si>
    <t xml:space="preserve">Capitale proprio: </t>
  </si>
  <si>
    <t xml:space="preserve">ROE: </t>
  </si>
  <si>
    <t xml:space="preserve">ROI: </t>
  </si>
  <si>
    <t>Leverage:</t>
  </si>
  <si>
    <t>SP sintetico</t>
  </si>
  <si>
    <t>Impieghi</t>
  </si>
  <si>
    <t>Attivo immobilizzato</t>
  </si>
  <si>
    <t>Attivo corrente</t>
  </si>
  <si>
    <t>Totale Impieghi</t>
  </si>
  <si>
    <t>Patrimonio netto</t>
  </si>
  <si>
    <t>Capitale di debito</t>
  </si>
  <si>
    <t>Totale fonti finanziamento</t>
  </si>
  <si>
    <t>Fonti</t>
  </si>
  <si>
    <t xml:space="preserve">1) Scrivo gli indici sottoforma di formule: </t>
  </si>
  <si>
    <t>Utile d'es.</t>
  </si>
  <si>
    <t>Capitale proprio</t>
  </si>
  <si>
    <t xml:space="preserve">ROE = </t>
  </si>
  <si>
    <t xml:space="preserve">ROI  = </t>
  </si>
  <si>
    <t>Reddito operativo</t>
  </si>
  <si>
    <t>Totale impieghi</t>
  </si>
  <si>
    <t xml:space="preserve">Leverage = </t>
  </si>
  <si>
    <t xml:space="preserve">4% = </t>
  </si>
  <si>
    <t xml:space="preserve">Utile d'es. </t>
  </si>
  <si>
    <t xml:space="preserve">10% = </t>
  </si>
  <si>
    <t>1,7  =</t>
  </si>
  <si>
    <t>Risolvendo l'equazione del ROE calcolo l'utile d'esercizio</t>
  </si>
  <si>
    <t>Utile d'esercizio = 25.000.000 x 4/100 = &gt;</t>
  </si>
  <si>
    <t>Risolvendo l'equazione del leverage calcolo il totale impieghi</t>
  </si>
  <si>
    <t>Totale impieghi = 1,7 x 25.000.000 =&gt;</t>
  </si>
  <si>
    <t>Calcolo il patrimonio netto sommando utile d'esercizio e capitale proprio</t>
  </si>
  <si>
    <t>Patrimonio netto = 25.000.000 + 1.000.000 = &gt;</t>
  </si>
  <si>
    <t>Conoscendo il totale impieghi conosco anche il totale fonti di finanziamento, in quanto coincidenti</t>
  </si>
  <si>
    <t xml:space="preserve">Totale fonti di finanziamento =&gt; </t>
  </si>
  <si>
    <t>Conoscendo il totale impieghi e il patrimonio netto, calcolo il capitale di debito per differenza</t>
  </si>
  <si>
    <t>Capitale di debito = 42.000.000 - 26.000.000 = &gt;</t>
  </si>
  <si>
    <t xml:space="preserve">Grado di rigidità = </t>
  </si>
  <si>
    <t>Per calcolare l'attivo immobilizzaro e sapendo che l'azienda è industriale, ipotizzo un grado di rigidità degli impieghi pari a 60%</t>
  </si>
  <si>
    <t xml:space="preserve">60% = </t>
  </si>
  <si>
    <t>Attivo immobilizzato = 42.500.000 x 60/100 =&gt;</t>
  </si>
  <si>
    <t>Conoscendo il totale impieghi e l'attivo immobilizzato, calcolo l'attivo corrente per differenza</t>
  </si>
  <si>
    <t>Attivo corrente = 42.5.000.000 - 25.500.000 =&gt;</t>
  </si>
  <si>
    <t>E' buona pratica andare a compilare lo SP sintetico man mano che si individuano le varie parti che lo compongono!</t>
  </si>
  <si>
    <t>Esempio 1 di pagina 434</t>
  </si>
  <si>
    <t>Esempio 2 di pagina 435</t>
  </si>
  <si>
    <t>Indice di liquidità secondaria</t>
  </si>
  <si>
    <t>Rigidità degli impieghi</t>
  </si>
  <si>
    <t>Patrimonio circolante netto:</t>
  </si>
  <si>
    <t>Positivo</t>
  </si>
  <si>
    <t>Indice di autocopertura delle immobilizzazioni</t>
  </si>
  <si>
    <t>Disp. finanz + DL</t>
  </si>
  <si>
    <t>Debiti a breve termine</t>
  </si>
  <si>
    <t xml:space="preserve">Ind. liquid. Second = </t>
  </si>
  <si>
    <t xml:space="preserve">1 = </t>
  </si>
  <si>
    <t xml:space="preserve">Autocop. Immobilizz. = </t>
  </si>
  <si>
    <t>Immobilizzazioni</t>
  </si>
  <si>
    <t>VINCOLI</t>
  </si>
  <si>
    <t>PCN = Attivo corrente - Passivo corrente</t>
  </si>
  <si>
    <t>Attivo corrente - debiti breve termine &gt; 0</t>
  </si>
  <si>
    <t>Notiamo che non è possibile risolvere nessuna delle equazioni precedenti</t>
  </si>
  <si>
    <t>Conoscendo il totale del Patrimonio netto e conoscendo la relazione tra Capitale proprio ed Utile di esercizio (attraverso il ROE) è possibile calcolare il capitale proprio o l'utile</t>
  </si>
  <si>
    <t>Patrimonio netto : Capitale proprio = Patrimonio netto : Capitale proprio</t>
  </si>
  <si>
    <t xml:space="preserve">Utile d'esercizio </t>
  </si>
  <si>
    <t>Capitale proprip</t>
  </si>
  <si>
    <t>= 10%</t>
  </si>
  <si>
    <t>Capitale proprio + Utile d'esercizio = Patrimonio netto</t>
  </si>
  <si>
    <t>100 + 10 = 110</t>
  </si>
  <si>
    <t xml:space="preserve">110 : 100 = 1.500.000 = X </t>
  </si>
  <si>
    <t>Risolvendo ottengo che il capitale proprio è pari a 1.363.636 euro</t>
  </si>
  <si>
    <t xml:space="preserve">Allo stesso modo calcolo l'utile d'esercizio, che potrei anche calcolare per differenza: </t>
  </si>
  <si>
    <t>Patrimonio netto : Utile d'es. = Patrimonio netto : Utile d'es.</t>
  </si>
  <si>
    <t xml:space="preserve">110 : 10 = 1.500.000 = X </t>
  </si>
  <si>
    <t>Risolvendo ottengo che l'utile d'esercizio è: 136.364 euro</t>
  </si>
  <si>
    <t>Utile d'esercizio</t>
  </si>
  <si>
    <t xml:space="preserve">Verifico </t>
  </si>
  <si>
    <t>Capitale proprio +</t>
  </si>
  <si>
    <t>Utile d'esercizio =</t>
  </si>
  <si>
    <t>Gli indici patrimoniali e finanziari utilizzano lo SP riclassificato che tiene conto della delibera degli utili, pertanto il capitale proprio da utilizzare negli indici è quello che contiene anche la parte di utile destinata alle riserve dell'azienda.</t>
  </si>
  <si>
    <t xml:space="preserve">Ipotizzando che si accantoni a riserva il 10% dell'utile: </t>
  </si>
  <si>
    <t xml:space="preserve">Utile accantonato = Utile d'esercizio x 10/100 = 136.364 x 10/100 = </t>
  </si>
  <si>
    <t>Capitale proprio dopo la destinazione dell'utile</t>
  </si>
  <si>
    <t>Capitale proprio prima della destinazione</t>
  </si>
  <si>
    <t>Utile accantonato a riserva</t>
  </si>
  <si>
    <t xml:space="preserve">0,5 = </t>
  </si>
  <si>
    <t>Utilizziamo l'indice di autocopertura per ricavare il valore delle immobilizzazioni</t>
  </si>
  <si>
    <t xml:space="preserve">Immobilizzazioni = </t>
  </si>
  <si>
    <t>Utilizzo la rigidità degli impieghi per ricavare il totale degli impieghi</t>
  </si>
  <si>
    <t xml:space="preserve">Totale impieghi = </t>
  </si>
  <si>
    <t>Attivo corrente = Totale impieghi - Attivo immobilizzato</t>
  </si>
  <si>
    <t>Attivo corrente = 4.590.908 - 2.754.545</t>
  </si>
  <si>
    <t xml:space="preserve">Attivo corrente = </t>
  </si>
  <si>
    <t>Conoscendo il totale impieghi e l'attivo immobilizzato calcolo per differenza l'attivo corrente</t>
  </si>
  <si>
    <t>Conoscendo il totale fonti di finanziamento e il totale capitale proprio calcolo per differenza il capitale di debito</t>
  </si>
  <si>
    <t xml:space="preserve">Capitale di debito = Totale fonti di finanziamento - Capitale proprio </t>
  </si>
  <si>
    <t>Capitale di debito = 4.590.908 - 1.377.272</t>
  </si>
  <si>
    <t xml:space="preserve">Capitale di debito = </t>
  </si>
  <si>
    <t>Sviluppiamo il capitale di debito in breve termine e medio lungo termine, considerando che il PCN &gt; 0</t>
  </si>
  <si>
    <t>Ipotizziamo Debiti  breve scadenza per 1.685.363 euro</t>
  </si>
  <si>
    <t xml:space="preserve">PCN = 1.836.363 - 1.685.363 = </t>
  </si>
  <si>
    <t>è maggiore di zero!</t>
  </si>
  <si>
    <t>Debiti a medio lungo termine</t>
  </si>
  <si>
    <t xml:space="preserve">? </t>
  </si>
  <si>
    <t>Infine per differenza ci calcoliamo i debiti a media lunga scadenza</t>
  </si>
  <si>
    <t xml:space="preserve">Debiti a media lunga scadenza = Capitale di debito - Debiti a breve scadenza </t>
  </si>
  <si>
    <t>Debiti a media lunga scadenza = 3.213.636 - 1.685.363</t>
  </si>
  <si>
    <t xml:space="preserve">Debiti a media lunga scadenza = </t>
  </si>
  <si>
    <t>Esempio 3 di pagina 436</t>
  </si>
  <si>
    <t>A) Valore della produzione</t>
  </si>
  <si>
    <t>B) Costi della produzione</t>
  </si>
  <si>
    <t xml:space="preserve">Differenza tra valore della produzione e costi della produzione (A - B) </t>
  </si>
  <si>
    <t>C) Proventi e oneri finanziari</t>
  </si>
  <si>
    <t>D) Rettifiche di valore di attività e passività finanziarie</t>
  </si>
  <si>
    <t>Risultato prima delle imposte</t>
  </si>
  <si>
    <t>CE Sintetico</t>
  </si>
  <si>
    <t>20) Imposte dell'esercizio</t>
  </si>
  <si>
    <t>21) Reddito d'esercizio</t>
  </si>
  <si>
    <t xml:space="preserve">Dati i seguenti indicatori di un'impresa industriale, presenta lo Stato Patrimoniale e il conto economico sintetico </t>
  </si>
  <si>
    <t>Leverage</t>
  </si>
  <si>
    <t>ROE</t>
  </si>
  <si>
    <t>Valore della produzione</t>
  </si>
  <si>
    <t xml:space="preserve">ROI </t>
  </si>
  <si>
    <t xml:space="preserve">Scrivo gli indici sottoforma di formule: </t>
  </si>
  <si>
    <t xml:space="preserve">2,2 = </t>
  </si>
  <si>
    <t xml:space="preserve">ROI = </t>
  </si>
  <si>
    <t xml:space="preserve">8% = </t>
  </si>
  <si>
    <t xml:space="preserve">110 : 100 = 1.482.800 = X </t>
  </si>
  <si>
    <t>Risolvendo ottengo che il capitale proprio è pari a 1.348.000 euro</t>
  </si>
  <si>
    <t xml:space="preserve">110 : 10 = 1.482.800 = X </t>
  </si>
  <si>
    <t>Risolvendo ottengo che l'utile d'esercizio è: 134.800 euro</t>
  </si>
  <si>
    <t>Conoscendo il leverage e il totale capitale proprio, calcolo il totale impieghi</t>
  </si>
  <si>
    <t>Leverage =</t>
  </si>
  <si>
    <t xml:space="preserve">Attivo corrente = Totale impieghi - Attivo immobilizzato </t>
  </si>
  <si>
    <t>Attivo corrente = 2.965.600 - 1.850.000</t>
  </si>
  <si>
    <t>Conoscendo il totale delle fonti di finanziamento e l'importo del patrimonio netto, calcolo il capitale di debito</t>
  </si>
  <si>
    <t xml:space="preserve">Capitale di debito = Totale fonti di finanziamento - Patrimonio netto </t>
  </si>
  <si>
    <t>Capitale di debito = 2.965.600 - 1.482.800</t>
  </si>
  <si>
    <t>Capitale di debito =</t>
  </si>
  <si>
    <t>Conoscendo il ROI e il totale degli impieghi è possibile calcolare il reddito operativo</t>
  </si>
  <si>
    <t xml:space="preserve">Reddito operativo = </t>
  </si>
  <si>
    <t xml:space="preserve">Ipotizziamo che non ci siano elementi nella gestione accessoria e nella gestione non corrente, pertanto il reddito operativo coincide con la differenza tra valore della produzione e costi della produzione (A - B) </t>
  </si>
  <si>
    <t>Differenza tra valore della produzione e costi della produzione (A - B) =</t>
  </si>
  <si>
    <t>Per differenza calcoliamo i costi della produzione</t>
  </si>
  <si>
    <t>Costi della produzione =</t>
  </si>
  <si>
    <t>Considerando un reddito di esercizio di 134.800 ipotizziamo la sezione C) , D) e le imposte dell'esercizio</t>
  </si>
  <si>
    <t>Esempio 4 di pagina 438</t>
  </si>
  <si>
    <t>SP sintetico riclassificato</t>
  </si>
  <si>
    <t>SP sintetico art. 2424</t>
  </si>
  <si>
    <t>Attivo circolante</t>
  </si>
  <si>
    <t>Fondi per rischi e oneri</t>
  </si>
  <si>
    <t>A) Patrimonio netto</t>
  </si>
  <si>
    <t>B) Fondi per rischi e oneri</t>
  </si>
  <si>
    <t>C) TFR</t>
  </si>
  <si>
    <t>D) Debiti</t>
  </si>
  <si>
    <t>E) Ratei e risconti passivi</t>
  </si>
  <si>
    <t>A) Crediti verso soci</t>
  </si>
  <si>
    <t>B) Immobilizzzioni</t>
  </si>
  <si>
    <t>C) Attivo circolante</t>
  </si>
  <si>
    <t>D) Ratei e risconti attivi</t>
  </si>
  <si>
    <t>Caitale sociale interamente versato</t>
  </si>
  <si>
    <t>Immobilizzazioni materiali = 80% delle immobilizzazioni</t>
  </si>
  <si>
    <t>Crediti = 38% dell'attivo circolante</t>
  </si>
  <si>
    <t>Rimanenze = 60% dell'attivo circolante</t>
  </si>
  <si>
    <t>Ratei ei risconti attivi (tutti di breve termine)</t>
  </si>
  <si>
    <t>Ratei ei risconti passivi (tutti di breve termine)</t>
  </si>
  <si>
    <t>Fondi per rischi e oneri (tutti di breve termine)</t>
  </si>
  <si>
    <t>TFR (tutti di lunga scadenza)</t>
  </si>
  <si>
    <t>Indice di copertura globale delle immobilizzazioni</t>
  </si>
  <si>
    <t xml:space="preserve">Indice di rotazione dell'attivo corrente </t>
  </si>
  <si>
    <t>Non sono stati effettuati investimenti in immobilizzazioni finanziarie e in attività finanziarie che non costituiscono immobilizzioni</t>
  </si>
  <si>
    <t>Immateriali</t>
  </si>
  <si>
    <t>Materiali</t>
  </si>
  <si>
    <t>Finanziarie</t>
  </si>
  <si>
    <t>TOT Immobilizzazioni</t>
  </si>
  <si>
    <t>Rimanenze</t>
  </si>
  <si>
    <t>Crediti</t>
  </si>
  <si>
    <t>Attività finanz. che non costituiscono immobiliz.</t>
  </si>
  <si>
    <t>Disponibilità liquide</t>
  </si>
  <si>
    <t>TOT Attivo circolante</t>
  </si>
  <si>
    <t>Totale attivo</t>
  </si>
  <si>
    <t xml:space="preserve">Capitale </t>
  </si>
  <si>
    <t>Utile</t>
  </si>
  <si>
    <t>Riserve</t>
  </si>
  <si>
    <t>Totale Patrimoio netto</t>
  </si>
  <si>
    <t>E) Ratei e risconti</t>
  </si>
  <si>
    <t>Totale passivo</t>
  </si>
  <si>
    <t xml:space="preserve">60%  = </t>
  </si>
  <si>
    <t xml:space="preserve">0,80 = </t>
  </si>
  <si>
    <t>Totale immobilizzazioni</t>
  </si>
  <si>
    <t xml:space="preserve">Capitale proprio + Debiti a media lunga scadenza </t>
  </si>
  <si>
    <t xml:space="preserve">Copertura globale delle immobilizz. = </t>
  </si>
  <si>
    <t xml:space="preserve">1,20 = </t>
  </si>
  <si>
    <t xml:space="preserve">12% = </t>
  </si>
  <si>
    <t xml:space="preserve">Indice rotazione attivo corrente = </t>
  </si>
  <si>
    <t>Ricavi di vendita</t>
  </si>
  <si>
    <t xml:space="preserve">3,20 = </t>
  </si>
  <si>
    <t>Calcoliamo il capitale proprio utilizzando l'importo dell'attivo immobilizzato e l'indice di autocopertura delle immobilizzazioni</t>
  </si>
  <si>
    <t xml:space="preserve">Autocopertura immobilizz. = </t>
  </si>
  <si>
    <t xml:space="preserve">Capitale proprio = </t>
  </si>
  <si>
    <t>Calcoliamo i debiti a media lunga scadenza utilizzando l'indice di copertura globale, il capitale proprio e le immobilizzazioni</t>
  </si>
  <si>
    <t xml:space="preserve">2.400.000 + Debiti a media lunga scadenza </t>
  </si>
  <si>
    <t>Calcoliamo il totale impieghi utilizzando il grado di rigidità degli impieghi e il totale delle immobilizzazioni</t>
  </si>
  <si>
    <t>Calcolo l'attivo corrente per differenza, usando il totale impieghi e l'attivo immobilizzato</t>
  </si>
  <si>
    <t>Considerando il capitale proprio di 2.400.000 euro e il capitale sociale di 2.000.000 calcoliamo le riserve per differenza</t>
  </si>
  <si>
    <t>Capitale sociale</t>
  </si>
  <si>
    <t>Dalla formula del ROE calcoliamo il reddito dell'esercizio</t>
  </si>
  <si>
    <t xml:space="preserve">Utile d'esercizio = </t>
  </si>
  <si>
    <t>Calcolo il valore del patrimonio netto</t>
  </si>
  <si>
    <t>Conoscendo il totale fonti, il patrimonio netto e i debiti a media e lunga scadenza, calcolo i debiti a breve scadenza per differenza</t>
  </si>
  <si>
    <t xml:space="preserve">Debiti a breve scadenza = </t>
  </si>
  <si>
    <t>Debiti a media lunga scadenza</t>
  </si>
  <si>
    <t>Debiti a breve scadenza</t>
  </si>
  <si>
    <t>Compiliamo lo SP sintetico riclassificato</t>
  </si>
  <si>
    <t xml:space="preserve">L'attivo immobilizzato è composto per l' 80% da immobilizzazioni materiali, pertanto: </t>
  </si>
  <si>
    <t xml:space="preserve">Attivo immobilizzato: </t>
  </si>
  <si>
    <t>Immobilizzazioni materiali</t>
  </si>
  <si>
    <t>Immobilizzazioni immateriali</t>
  </si>
  <si>
    <t>Immobilizzazioni finanziarie</t>
  </si>
  <si>
    <t>(vedere i vincoli)</t>
  </si>
  <si>
    <t>Calcolo l'attivo circolante considerando utilizzando l'attivo corrente e i ratei e risconti attivi</t>
  </si>
  <si>
    <t>Attivo circolante = Attivo corrente - Ratei e risconti attivi</t>
  </si>
  <si>
    <t xml:space="preserve">Attivo circolante = </t>
  </si>
  <si>
    <t xml:space="preserve">L'attivo circolante è composto dal 60% di rimanenze e dal 38% di crediti, pertanto: </t>
  </si>
  <si>
    <t>(Ottenuto per differenza)</t>
  </si>
  <si>
    <t>Calcolo il capitale di debito usando i debiti a breve scadenza e i debiti a media lunga scadenza</t>
  </si>
  <si>
    <t>TFR</t>
  </si>
  <si>
    <t>Voce dello SP D) Debiti</t>
  </si>
  <si>
    <t>Calcolati per differenza</t>
  </si>
  <si>
    <t>Calcolo la voce di SP " D) Debiti utilizzando il capitale di debito, il TFR,  i fondi rischi e oneri e i ratei e risconti</t>
  </si>
  <si>
    <t>Ratei e risconti passivi</t>
  </si>
  <si>
    <t>Attraverso l'indice di rotazione dell'attivo corrente è possibile calcolare i ricavi di vendita</t>
  </si>
  <si>
    <t xml:space="preserve">Ricavi di vendita = </t>
  </si>
  <si>
    <t>I ricavi di vendita sono il valore principale con cui calcolare il                       A) Valore della produzione del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</si>
</sst>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\ _€_-;\-* #,##0\ _€_-;_-* &quot;-&quot;??\ _€_-;_-@_-"/>
    <numFmt numFmtId="167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164" fontId="3" fillId="0" borderId="0" xfId="1" applyNumberFormat="1" applyFont="1" applyAlignment="1">
      <alignment vertical="center" wrapText="1"/>
    </xf>
    <xf numFmtId="164" fontId="0" fillId="0" borderId="0" xfId="1" applyNumberFormat="1" applyFont="1"/>
    <xf numFmtId="164" fontId="0" fillId="0" borderId="1" xfId="1" applyNumberFormat="1" applyFont="1" applyBorder="1"/>
    <xf numFmtId="164" fontId="2" fillId="0" borderId="1" xfId="1" applyNumberFormat="1" applyFont="1" applyBorder="1"/>
    <xf numFmtId="43" fontId="0" fillId="0" borderId="0" xfId="1" applyFont="1"/>
    <xf numFmtId="9" fontId="0" fillId="0" borderId="0" xfId="1" applyNumberFormat="1" applyFont="1"/>
    <xf numFmtId="164" fontId="0" fillId="0" borderId="0" xfId="1" applyNumberFormat="1" applyFont="1" applyAlignment="1">
      <alignment horizontal="right"/>
    </xf>
    <xf numFmtId="164" fontId="0" fillId="0" borderId="2" xfId="1" applyNumberFormat="1" applyFont="1" applyBorder="1"/>
    <xf numFmtId="165" fontId="0" fillId="0" borderId="0" xfId="2" applyNumberFormat="1" applyFont="1"/>
    <xf numFmtId="166" fontId="0" fillId="0" borderId="0" xfId="1" applyNumberFormat="1" applyFont="1"/>
    <xf numFmtId="164" fontId="0" fillId="0" borderId="0" xfId="1" applyNumberFormat="1" applyFont="1" applyAlignment="1"/>
    <xf numFmtId="164" fontId="0" fillId="0" borderId="3" xfId="1" applyNumberFormat="1" applyFont="1" applyBorder="1"/>
    <xf numFmtId="164" fontId="0" fillId="0" borderId="2" xfId="1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2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164" fontId="0" fillId="0" borderId="10" xfId="1" applyNumberFormat="1" applyFont="1" applyBorder="1" applyAlignment="1">
      <alignment horizontal="center"/>
    </xf>
    <xf numFmtId="43" fontId="0" fillId="0" borderId="11" xfId="1" applyFont="1" applyBorder="1"/>
    <xf numFmtId="164" fontId="0" fillId="0" borderId="4" xfId="1" applyNumberFormat="1" applyFont="1" applyBorder="1"/>
    <xf numFmtId="164" fontId="0" fillId="0" borderId="12" xfId="1" applyNumberFormat="1" applyFont="1" applyBorder="1"/>
    <xf numFmtId="164" fontId="0" fillId="0" borderId="5" xfId="1" applyNumberFormat="1" applyFont="1" applyBorder="1"/>
    <xf numFmtId="43" fontId="0" fillId="0" borderId="5" xfId="1" applyFont="1" applyBorder="1"/>
    <xf numFmtId="9" fontId="0" fillId="0" borderId="5" xfId="1" applyNumberFormat="1" applyFont="1" applyBorder="1"/>
    <xf numFmtId="43" fontId="0" fillId="0" borderId="5" xfId="1" applyFont="1" applyBorder="1" applyAlignment="1">
      <alignment horizontal="right"/>
    </xf>
    <xf numFmtId="164" fontId="0" fillId="0" borderId="5" xfId="1" applyNumberFormat="1" applyFont="1" applyBorder="1" applyAlignment="1">
      <alignment horizontal="center"/>
    </xf>
    <xf numFmtId="164" fontId="0" fillId="0" borderId="9" xfId="1" applyNumberFormat="1" applyFont="1" applyBorder="1"/>
    <xf numFmtId="164" fontId="0" fillId="0" borderId="8" xfId="1" applyNumberFormat="1" applyFont="1" applyBorder="1" applyAlignment="1">
      <alignment horizontal="right"/>
    </xf>
    <xf numFmtId="164" fontId="0" fillId="0" borderId="10" xfId="1" applyNumberFormat="1" applyFont="1" applyBorder="1"/>
    <xf numFmtId="164" fontId="0" fillId="0" borderId="6" xfId="1" applyNumberFormat="1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1" xfId="1" applyNumberFormat="1" applyFont="1" applyBorder="1"/>
    <xf numFmtId="164" fontId="0" fillId="0" borderId="0" xfId="1" quotePrefix="1" applyNumberFormat="1" applyFont="1"/>
    <xf numFmtId="164" fontId="0" fillId="0" borderId="7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left" vertical="center"/>
    </xf>
    <xf numFmtId="164" fontId="0" fillId="0" borderId="0" xfId="1" applyNumberFormat="1" applyFont="1" applyBorder="1" applyAlignment="1">
      <alignment horizontal="right"/>
    </xf>
    <xf numFmtId="164" fontId="0" fillId="3" borderId="0" xfId="1" applyNumberFormat="1" applyFont="1" applyFill="1"/>
    <xf numFmtId="164" fontId="1" fillId="3" borderId="1" xfId="1" applyNumberFormat="1" applyFont="1" applyFill="1" applyBorder="1"/>
    <xf numFmtId="164" fontId="7" fillId="0" borderId="1" xfId="1" applyNumberFormat="1" applyFont="1" applyBorder="1"/>
    <xf numFmtId="9" fontId="0" fillId="0" borderId="5" xfId="2" applyFont="1" applyBorder="1"/>
    <xf numFmtId="9" fontId="0" fillId="0" borderId="5" xfId="1" applyNumberFormat="1" applyFont="1" applyBorder="1" applyAlignment="1">
      <alignment horizontal="right"/>
    </xf>
    <xf numFmtId="164" fontId="0" fillId="0" borderId="6" xfId="1" applyNumberFormat="1" applyFont="1" applyBorder="1" applyAlignment="1">
      <alignment horizontal="right" vertical="center"/>
    </xf>
    <xf numFmtId="164" fontId="0" fillId="0" borderId="6" xfId="1" applyNumberFormat="1" applyFont="1" applyBorder="1" applyAlignment="1">
      <alignment horizontal="right"/>
    </xf>
    <xf numFmtId="164" fontId="0" fillId="0" borderId="9" xfId="1" applyNumberFormat="1" applyFont="1" applyBorder="1" applyAlignment="1">
      <alignment horizontal="center"/>
    </xf>
    <xf numFmtId="164" fontId="0" fillId="3" borderId="0" xfId="1" applyNumberFormat="1" applyFont="1" applyFill="1" applyAlignment="1">
      <alignment horizontal="right"/>
    </xf>
    <xf numFmtId="164" fontId="0" fillId="3" borderId="0" xfId="1" applyNumberFormat="1" applyFont="1" applyFill="1" applyAlignment="1">
      <alignment horizontal="center"/>
    </xf>
    <xf numFmtId="0" fontId="0" fillId="0" borderId="0" xfId="1" applyNumberFormat="1" applyFont="1"/>
    <xf numFmtId="164" fontId="4" fillId="0" borderId="1" xfId="1" applyNumberFormat="1" applyFont="1" applyBorder="1"/>
    <xf numFmtId="9" fontId="0" fillId="0" borderId="11" xfId="2" applyFont="1" applyBorder="1"/>
    <xf numFmtId="164" fontId="7" fillId="0" borderId="1" xfId="1" applyNumberFormat="1" applyFont="1" applyBorder="1" applyAlignment="1">
      <alignment horizontal="right"/>
    </xf>
    <xf numFmtId="164" fontId="0" fillId="0" borderId="3" xfId="1" applyNumberFormat="1" applyFont="1" applyBorder="1" applyAlignment="1">
      <alignment horizontal="right"/>
    </xf>
    <xf numFmtId="164" fontId="0" fillId="0" borderId="3" xfId="1" applyNumberFormat="1" applyFont="1" applyBorder="1" applyAlignment="1">
      <alignment horizontal="right" vertical="center"/>
    </xf>
    <xf numFmtId="167" fontId="0" fillId="0" borderId="5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right" vertical="center" wrapText="1"/>
    </xf>
    <xf numFmtId="164" fontId="0" fillId="0" borderId="10" xfId="1" applyNumberFormat="1" applyFont="1" applyBorder="1" applyAlignment="1">
      <alignment vertical="center" wrapText="1"/>
    </xf>
    <xf numFmtId="167" fontId="0" fillId="0" borderId="9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64" fontId="0" fillId="3" borderId="1" xfId="1" applyNumberFormat="1" applyFont="1" applyFill="1" applyBorder="1"/>
    <xf numFmtId="164" fontId="3" fillId="0" borderId="6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164" fontId="3" fillId="0" borderId="9" xfId="1" applyNumberFormat="1" applyFont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 wrapText="1"/>
    </xf>
    <xf numFmtId="164" fontId="6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left" wrapText="1"/>
    </xf>
    <xf numFmtId="164" fontId="0" fillId="0" borderId="1" xfId="1" applyNumberFormat="1" applyFont="1" applyBorder="1" applyAlignment="1">
      <alignment horizontal="center"/>
    </xf>
    <xf numFmtId="164" fontId="1" fillId="3" borderId="1" xfId="1" applyNumberFormat="1" applyFont="1" applyFill="1" applyBorder="1" applyAlignment="1">
      <alignment horizontal="center"/>
    </xf>
    <xf numFmtId="164" fontId="0" fillId="0" borderId="4" xfId="1" applyNumberFormat="1" applyFont="1" applyBorder="1" applyAlignment="1">
      <alignment horizontal="left"/>
    </xf>
    <xf numFmtId="164" fontId="0" fillId="0" borderId="12" xfId="1" applyNumberFormat="1" applyFont="1" applyBorder="1" applyAlignment="1">
      <alignment horizontal="left"/>
    </xf>
    <xf numFmtId="164" fontId="0" fillId="0" borderId="10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left" vertical="center" wrapText="1"/>
    </xf>
    <xf numFmtId="164" fontId="0" fillId="0" borderId="6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5" fillId="0" borderId="4" xfId="1" applyNumberFormat="1" applyFont="1" applyBorder="1" applyAlignment="1">
      <alignment horizontal="center"/>
    </xf>
    <xf numFmtId="164" fontId="5" fillId="0" borderId="12" xfId="1" applyNumberFormat="1" applyFont="1" applyBorder="1" applyAlignment="1">
      <alignment horizontal="center"/>
    </xf>
    <xf numFmtId="164" fontId="5" fillId="0" borderId="5" xfId="1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/>
    </xf>
    <xf numFmtId="164" fontId="0" fillId="3" borderId="12" xfId="1" applyNumberFormat="1" applyFont="1" applyFill="1" applyBorder="1" applyAlignment="1">
      <alignment horizontal="center"/>
    </xf>
    <xf numFmtId="164" fontId="0" fillId="3" borderId="5" xfId="1" applyNumberFormat="1" applyFont="1" applyFill="1" applyBorder="1" applyAlignment="1">
      <alignment horizontal="center"/>
    </xf>
    <xf numFmtId="164" fontId="4" fillId="0" borderId="1" xfId="1" applyNumberFormat="1" applyFont="1" applyBorder="1" applyAlignment="1">
      <alignment horizontal="left" vertical="center" wrapText="1"/>
    </xf>
    <xf numFmtId="164" fontId="2" fillId="0" borderId="0" xfId="1" applyNumberFormat="1" applyFont="1" applyAlignment="1">
      <alignment horizontal="center" vertical="center" wrapText="1"/>
    </xf>
    <xf numFmtId="164" fontId="2" fillId="0" borderId="9" xfId="1" applyNumberFormat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left" vertical="center" wrapText="1"/>
    </xf>
    <xf numFmtId="164" fontId="0" fillId="0" borderId="10" xfId="1" applyNumberFormat="1" applyFont="1" applyBorder="1" applyAlignment="1">
      <alignment horizontal="left"/>
    </xf>
    <xf numFmtId="164" fontId="0" fillId="0" borderId="2" xfId="1" applyNumberFormat="1" applyFont="1" applyBorder="1" applyAlignment="1">
      <alignment horizontal="left"/>
    </xf>
    <xf numFmtId="164" fontId="7" fillId="0" borderId="1" xfId="1" applyNumberFormat="1" applyFont="1" applyBorder="1" applyAlignment="1">
      <alignment horizontal="right" vertical="center" wrapText="1"/>
    </xf>
    <xf numFmtId="164" fontId="0" fillId="0" borderId="6" xfId="1" applyNumberFormat="1" applyFont="1" applyBorder="1" applyAlignment="1">
      <alignment horizontal="center" vertical="center" wrapText="1"/>
    </xf>
    <xf numFmtId="164" fontId="0" fillId="0" borderId="8" xfId="1" applyNumberFormat="1" applyFont="1" applyBorder="1" applyAlignment="1">
      <alignment horizontal="center" vertical="center" wrapText="1"/>
    </xf>
    <xf numFmtId="164" fontId="4" fillId="0" borderId="8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 wrapText="1"/>
    </xf>
    <xf numFmtId="167" fontId="0" fillId="0" borderId="12" xfId="1" applyNumberFormat="1" applyFont="1" applyBorder="1" applyAlignment="1">
      <alignment horizontal="center"/>
    </xf>
    <xf numFmtId="167" fontId="0" fillId="0" borderId="5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 vertical="center" wrapText="1"/>
    </xf>
    <xf numFmtId="164" fontId="0" fillId="0" borderId="7" xfId="1" applyNumberFormat="1" applyFont="1" applyBorder="1" applyAlignment="1">
      <alignment horizontal="center" vertical="center" wrapText="1"/>
    </xf>
    <xf numFmtId="164" fontId="0" fillId="0" borderId="10" xfId="1" applyNumberFormat="1" applyFont="1" applyBorder="1" applyAlignment="1">
      <alignment horizontal="center" vertical="center" wrapText="1"/>
    </xf>
    <xf numFmtId="164" fontId="0" fillId="0" borderId="2" xfId="1" applyNumberFormat="1" applyFont="1" applyBorder="1" applyAlignment="1">
      <alignment horizontal="center" vertical="center" wrapText="1"/>
    </xf>
    <xf numFmtId="164" fontId="0" fillId="0" borderId="11" xfId="1" applyNumberFormat="1" applyFont="1" applyBorder="1" applyAlignment="1">
      <alignment horizontal="center" vertical="center" wrapText="1"/>
    </xf>
    <xf numFmtId="164" fontId="0" fillId="3" borderId="0" xfId="1" applyNumberFormat="1" applyFont="1" applyFill="1" applyAlignment="1">
      <alignment horizontal="center"/>
    </xf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6"/>
  <sheetViews>
    <sheetView tabSelected="1" workbookViewId="0">
      <selection activeCell="I34" sqref="I34"/>
    </sheetView>
  </sheetViews>
  <sheetFormatPr defaultRowHeight="14.4" x14ac:dyDescent="0.3"/>
  <cols>
    <col min="1" max="1" width="8.88671875" style="2"/>
    <col min="2" max="2" width="17.88671875" style="2" bestFit="1" customWidth="1"/>
    <col min="3" max="3" width="19.21875" style="2" bestFit="1" customWidth="1"/>
    <col min="4" max="4" width="24.88671875" style="2" bestFit="1" customWidth="1"/>
    <col min="5" max="5" width="12.88671875" style="2" bestFit="1" customWidth="1"/>
    <col min="6" max="6" width="19.21875" style="2" bestFit="1" customWidth="1"/>
    <col min="7" max="7" width="8.88671875" style="2"/>
    <col min="8" max="8" width="11.5546875" style="2" bestFit="1" customWidth="1"/>
    <col min="9" max="9" width="15.5546875" style="2" bestFit="1" customWidth="1"/>
    <col min="10" max="16384" width="8.88671875" style="2"/>
  </cols>
  <sheetData>
    <row r="1" spans="2:12" ht="18" x14ac:dyDescent="0.35">
      <c r="B1" s="81" t="s">
        <v>43</v>
      </c>
      <c r="C1" s="81"/>
    </row>
    <row r="2" spans="2:12" ht="21" customHeight="1" x14ac:dyDescent="0.3">
      <c r="B2" s="72" t="s">
        <v>0</v>
      </c>
      <c r="C2" s="73"/>
      <c r="D2" s="73"/>
      <c r="E2" s="74"/>
      <c r="F2" s="1"/>
      <c r="G2" s="1"/>
      <c r="H2" s="1"/>
      <c r="I2" s="1"/>
      <c r="J2" s="1"/>
      <c r="K2" s="1"/>
    </row>
    <row r="3" spans="2:12" ht="24" customHeight="1" x14ac:dyDescent="0.3">
      <c r="B3" s="75"/>
      <c r="C3" s="76"/>
      <c r="D3" s="76"/>
      <c r="E3" s="77"/>
      <c r="F3" s="1"/>
      <c r="G3" s="1"/>
      <c r="H3" s="1"/>
      <c r="I3" s="1"/>
      <c r="J3" s="1"/>
      <c r="K3" s="1"/>
    </row>
    <row r="4" spans="2:12" ht="24" customHeight="1" x14ac:dyDescent="0.3">
      <c r="B4" s="78"/>
      <c r="C4" s="79"/>
      <c r="D4" s="79"/>
      <c r="E4" s="80"/>
      <c r="F4" s="1"/>
      <c r="G4" s="1"/>
      <c r="H4" s="1"/>
      <c r="I4" s="1"/>
      <c r="J4" s="1"/>
      <c r="K4" s="1"/>
    </row>
    <row r="6" spans="2:12" ht="15.6" x14ac:dyDescent="0.3">
      <c r="B6" s="84" t="s">
        <v>5</v>
      </c>
      <c r="C6" s="84"/>
      <c r="D6" s="84"/>
      <c r="E6" s="84"/>
    </row>
    <row r="7" spans="2:12" x14ac:dyDescent="0.3">
      <c r="B7" s="85" t="s">
        <v>6</v>
      </c>
      <c r="C7" s="85"/>
      <c r="D7" s="85" t="s">
        <v>13</v>
      </c>
      <c r="E7" s="85"/>
    </row>
    <row r="8" spans="2:12" x14ac:dyDescent="0.3">
      <c r="B8" s="3" t="s">
        <v>7</v>
      </c>
      <c r="C8" s="3"/>
      <c r="D8" s="3" t="s">
        <v>10</v>
      </c>
      <c r="E8" s="3"/>
    </row>
    <row r="9" spans="2:12" x14ac:dyDescent="0.3">
      <c r="B9" s="3" t="s">
        <v>8</v>
      </c>
      <c r="C9" s="3"/>
      <c r="D9" s="3" t="s">
        <v>11</v>
      </c>
      <c r="E9" s="3"/>
    </row>
    <row r="10" spans="2:12" x14ac:dyDescent="0.3">
      <c r="B10" s="4" t="s">
        <v>9</v>
      </c>
      <c r="C10" s="4"/>
      <c r="D10" s="4" t="s">
        <v>12</v>
      </c>
      <c r="E10" s="4"/>
    </row>
    <row r="12" spans="2:12" x14ac:dyDescent="0.3">
      <c r="B12" s="2" t="s">
        <v>1</v>
      </c>
      <c r="C12" s="2">
        <v>25000000</v>
      </c>
    </row>
    <row r="13" spans="2:12" x14ac:dyDescent="0.3">
      <c r="B13" s="2" t="s">
        <v>2</v>
      </c>
      <c r="C13" s="6">
        <v>0.04</v>
      </c>
      <c r="L13" s="9"/>
    </row>
    <row r="14" spans="2:12" x14ac:dyDescent="0.3">
      <c r="B14" s="2" t="s">
        <v>3</v>
      </c>
      <c r="C14" s="6">
        <v>0.1</v>
      </c>
    </row>
    <row r="15" spans="2:12" x14ac:dyDescent="0.3">
      <c r="B15" s="2" t="s">
        <v>4</v>
      </c>
      <c r="C15" s="5">
        <v>1.7</v>
      </c>
    </row>
    <row r="17" spans="2:9" x14ac:dyDescent="0.3">
      <c r="B17" s="2" t="s">
        <v>14</v>
      </c>
    </row>
    <row r="19" spans="2:9" x14ac:dyDescent="0.3">
      <c r="B19" s="7" t="s">
        <v>17</v>
      </c>
      <c r="C19" s="13" t="s">
        <v>15</v>
      </c>
      <c r="E19" s="7" t="s">
        <v>18</v>
      </c>
      <c r="F19" s="8" t="s">
        <v>19</v>
      </c>
      <c r="H19" s="7" t="s">
        <v>21</v>
      </c>
      <c r="I19" s="8" t="s">
        <v>20</v>
      </c>
    </row>
    <row r="20" spans="2:9" x14ac:dyDescent="0.3">
      <c r="C20" s="2" t="s">
        <v>16</v>
      </c>
      <c r="F20" s="2" t="s">
        <v>20</v>
      </c>
      <c r="I20" s="2" t="s">
        <v>16</v>
      </c>
    </row>
    <row r="22" spans="2:9" x14ac:dyDescent="0.3">
      <c r="B22" s="7" t="s">
        <v>22</v>
      </c>
      <c r="C22" s="13" t="s">
        <v>23</v>
      </c>
      <c r="E22" s="7" t="s">
        <v>24</v>
      </c>
      <c r="F22" s="8" t="s">
        <v>19</v>
      </c>
      <c r="H22" s="7" t="s">
        <v>25</v>
      </c>
      <c r="I22" s="8" t="s">
        <v>20</v>
      </c>
    </row>
    <row r="23" spans="2:9" x14ac:dyDescent="0.3">
      <c r="C23" s="14">
        <f>+C12</f>
        <v>25000000</v>
      </c>
      <c r="F23" s="2" t="s">
        <v>20</v>
      </c>
      <c r="I23" s="2">
        <f>+C12</f>
        <v>25000000</v>
      </c>
    </row>
    <row r="25" spans="2:9" x14ac:dyDescent="0.3">
      <c r="B25" s="83" t="s">
        <v>42</v>
      </c>
      <c r="C25" s="83"/>
      <c r="D25" s="83"/>
      <c r="E25" s="83"/>
      <c r="F25" s="83"/>
      <c r="G25" s="83"/>
    </row>
    <row r="27" spans="2:9" x14ac:dyDescent="0.3">
      <c r="B27" s="82" t="s">
        <v>26</v>
      </c>
      <c r="C27" s="82"/>
      <c r="D27" s="82"/>
      <c r="E27" s="82"/>
    </row>
    <row r="28" spans="2:9" x14ac:dyDescent="0.3">
      <c r="B28" s="11" t="s">
        <v>27</v>
      </c>
      <c r="C28" s="11"/>
      <c r="D28" s="11"/>
      <c r="E28" s="2">
        <f>+C12*C13</f>
        <v>1000000</v>
      </c>
    </row>
    <row r="30" spans="2:9" x14ac:dyDescent="0.3">
      <c r="B30" s="82" t="s">
        <v>28</v>
      </c>
      <c r="C30" s="82"/>
      <c r="D30" s="82"/>
    </row>
    <row r="31" spans="2:9" x14ac:dyDescent="0.3">
      <c r="B31" s="2" t="s">
        <v>29</v>
      </c>
      <c r="E31" s="10">
        <f>+I23*C15</f>
        <v>42500000</v>
      </c>
    </row>
    <row r="33" spans="2:8" x14ac:dyDescent="0.3">
      <c r="B33" s="82" t="s">
        <v>30</v>
      </c>
      <c r="C33" s="82"/>
      <c r="D33" s="82"/>
      <c r="E33" s="82"/>
    </row>
    <row r="34" spans="2:8" x14ac:dyDescent="0.3">
      <c r="B34" s="2" t="s">
        <v>31</v>
      </c>
      <c r="E34" s="2">
        <f>+E28+C12</f>
        <v>26000000</v>
      </c>
    </row>
    <row r="36" spans="2:8" x14ac:dyDescent="0.3">
      <c r="B36" s="82" t="s">
        <v>32</v>
      </c>
      <c r="C36" s="82"/>
      <c r="D36" s="82"/>
      <c r="E36" s="82"/>
      <c r="F36" s="82"/>
    </row>
    <row r="37" spans="2:8" x14ac:dyDescent="0.3">
      <c r="B37" s="2" t="s">
        <v>33</v>
      </c>
      <c r="E37" s="2">
        <f>+E31</f>
        <v>42500000</v>
      </c>
    </row>
    <row r="39" spans="2:8" x14ac:dyDescent="0.3">
      <c r="B39" s="86" t="s">
        <v>34</v>
      </c>
      <c r="C39" s="86"/>
      <c r="D39" s="86"/>
      <c r="E39" s="86"/>
      <c r="F39" s="86"/>
    </row>
    <row r="40" spans="2:8" x14ac:dyDescent="0.3">
      <c r="B40" s="2" t="s">
        <v>35</v>
      </c>
      <c r="E40" s="2">
        <f>+E31-E34</f>
        <v>16500000</v>
      </c>
    </row>
    <row r="42" spans="2:8" x14ac:dyDescent="0.3">
      <c r="B42" s="86" t="s">
        <v>37</v>
      </c>
      <c r="C42" s="86"/>
      <c r="D42" s="86"/>
      <c r="E42" s="86"/>
      <c r="F42" s="86"/>
      <c r="G42" s="86"/>
      <c r="H42" s="86"/>
    </row>
    <row r="44" spans="2:8" x14ac:dyDescent="0.3">
      <c r="B44" s="2" t="s">
        <v>36</v>
      </c>
      <c r="C44" s="2" t="s">
        <v>7</v>
      </c>
      <c r="E44" s="7" t="s">
        <v>38</v>
      </c>
      <c r="F44" s="2" t="s">
        <v>7</v>
      </c>
    </row>
    <row r="45" spans="2:8" x14ac:dyDescent="0.3">
      <c r="C45" s="12" t="s">
        <v>20</v>
      </c>
      <c r="F45" s="12">
        <f>+E37</f>
        <v>42500000</v>
      </c>
    </row>
    <row r="47" spans="2:8" x14ac:dyDescent="0.3">
      <c r="B47" s="2" t="s">
        <v>39</v>
      </c>
      <c r="E47" s="2">
        <f>+F45*60%</f>
        <v>25500000</v>
      </c>
    </row>
    <row r="49" spans="2:6" x14ac:dyDescent="0.3">
      <c r="B49" s="86" t="s">
        <v>40</v>
      </c>
      <c r="C49" s="86"/>
      <c r="D49" s="86"/>
      <c r="E49" s="86"/>
      <c r="F49" s="86"/>
    </row>
    <row r="50" spans="2:6" x14ac:dyDescent="0.3">
      <c r="B50" s="2" t="s">
        <v>41</v>
      </c>
      <c r="E50" s="2">
        <f>+E37-E47</f>
        <v>17000000</v>
      </c>
    </row>
    <row r="52" spans="2:6" ht="15.6" x14ac:dyDescent="0.3">
      <c r="B52" s="84" t="s">
        <v>5</v>
      </c>
      <c r="C52" s="84"/>
      <c r="D52" s="84"/>
      <c r="E52" s="84"/>
    </row>
    <row r="53" spans="2:6" x14ac:dyDescent="0.3">
      <c r="B53" s="85" t="s">
        <v>6</v>
      </c>
      <c r="C53" s="85"/>
      <c r="D53" s="85" t="s">
        <v>13</v>
      </c>
      <c r="E53" s="85"/>
    </row>
    <row r="54" spans="2:6" x14ac:dyDescent="0.3">
      <c r="B54" s="3" t="s">
        <v>7</v>
      </c>
      <c r="C54" s="3">
        <f>+E47</f>
        <v>25500000</v>
      </c>
      <c r="D54" s="3" t="s">
        <v>10</v>
      </c>
      <c r="E54" s="3">
        <f>+C12+E28</f>
        <v>26000000</v>
      </c>
    </row>
    <row r="55" spans="2:6" x14ac:dyDescent="0.3">
      <c r="B55" s="3" t="s">
        <v>8</v>
      </c>
      <c r="C55" s="3">
        <f>+C56-C54</f>
        <v>17000000</v>
      </c>
      <c r="D55" s="3" t="s">
        <v>11</v>
      </c>
      <c r="E55" s="3">
        <f>+E56-E54</f>
        <v>16500000</v>
      </c>
    </row>
    <row r="56" spans="2:6" x14ac:dyDescent="0.3">
      <c r="B56" s="4" t="s">
        <v>9</v>
      </c>
      <c r="C56" s="4">
        <f>+E31</f>
        <v>42500000</v>
      </c>
      <c r="D56" s="4" t="s">
        <v>12</v>
      </c>
      <c r="E56" s="4">
        <f>+C56</f>
        <v>42500000</v>
      </c>
    </row>
  </sheetData>
  <mergeCells count="16">
    <mergeCell ref="B52:E52"/>
    <mergeCell ref="B53:C53"/>
    <mergeCell ref="D53:E53"/>
    <mergeCell ref="B36:F36"/>
    <mergeCell ref="B39:F39"/>
    <mergeCell ref="B42:H42"/>
    <mergeCell ref="B49:F49"/>
    <mergeCell ref="B2:E4"/>
    <mergeCell ref="B1:C1"/>
    <mergeCell ref="B30:D30"/>
    <mergeCell ref="B33:E33"/>
    <mergeCell ref="B27:E27"/>
    <mergeCell ref="B25:G25"/>
    <mergeCell ref="B6:E6"/>
    <mergeCell ref="B7:C7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1341-2799-4BAC-97D6-0642EC5D0938}">
  <dimension ref="B1:L128"/>
  <sheetViews>
    <sheetView topLeftCell="A81" workbookViewId="0">
      <selection activeCell="B93" sqref="B93:F94"/>
    </sheetView>
  </sheetViews>
  <sheetFormatPr defaultRowHeight="14.4" x14ac:dyDescent="0.3"/>
  <cols>
    <col min="1" max="1" width="8.88671875" style="2"/>
    <col min="2" max="2" width="20.21875" style="2" customWidth="1"/>
    <col min="3" max="3" width="19.21875" style="2" bestFit="1" customWidth="1"/>
    <col min="4" max="4" width="25.77734375" style="2" customWidth="1"/>
    <col min="5" max="5" width="12.88671875" style="2" bestFit="1" customWidth="1"/>
    <col min="6" max="6" width="19.21875" style="2" bestFit="1" customWidth="1"/>
    <col min="7" max="7" width="20.5546875" style="2" bestFit="1" customWidth="1"/>
    <col min="8" max="8" width="11.5546875" style="2" bestFit="1" customWidth="1"/>
    <col min="9" max="9" width="15.5546875" style="2" bestFit="1" customWidth="1"/>
    <col min="10" max="10" width="10.44140625" style="2" bestFit="1" customWidth="1"/>
    <col min="11" max="16384" width="8.88671875" style="2"/>
  </cols>
  <sheetData>
    <row r="1" spans="2:12" ht="18" x14ac:dyDescent="0.35">
      <c r="B1" s="81" t="s">
        <v>44</v>
      </c>
      <c r="C1" s="81"/>
    </row>
    <row r="2" spans="2:12" ht="21" customHeight="1" x14ac:dyDescent="0.3">
      <c r="B2" s="72" t="s">
        <v>0</v>
      </c>
      <c r="C2" s="73"/>
      <c r="D2" s="73"/>
      <c r="E2" s="74"/>
      <c r="F2" s="1"/>
      <c r="G2" s="1"/>
      <c r="H2" s="1"/>
      <c r="I2" s="1"/>
      <c r="J2" s="1"/>
      <c r="K2" s="1"/>
    </row>
    <row r="3" spans="2:12" ht="24" customHeight="1" x14ac:dyDescent="0.3">
      <c r="B3" s="75"/>
      <c r="C3" s="76"/>
      <c r="D3" s="76"/>
      <c r="E3" s="77"/>
      <c r="F3" s="1"/>
      <c r="G3" s="1"/>
      <c r="H3" s="1"/>
      <c r="I3" s="1"/>
      <c r="J3" s="1"/>
      <c r="K3" s="1"/>
    </row>
    <row r="4" spans="2:12" ht="24" customHeight="1" x14ac:dyDescent="0.3">
      <c r="B4" s="78"/>
      <c r="C4" s="79"/>
      <c r="D4" s="79"/>
      <c r="E4" s="80"/>
      <c r="F4" s="1"/>
      <c r="G4" s="1"/>
      <c r="H4" s="1"/>
      <c r="I4" s="1"/>
      <c r="J4" s="1"/>
      <c r="K4" s="1"/>
    </row>
    <row r="6" spans="2:12" ht="15.6" x14ac:dyDescent="0.3">
      <c r="B6" s="84" t="s">
        <v>5</v>
      </c>
      <c r="C6" s="84"/>
      <c r="D6" s="84"/>
      <c r="E6" s="84"/>
    </row>
    <row r="7" spans="2:12" x14ac:dyDescent="0.3">
      <c r="B7" s="85" t="s">
        <v>6</v>
      </c>
      <c r="C7" s="85"/>
      <c r="D7" s="85" t="s">
        <v>13</v>
      </c>
      <c r="E7" s="85"/>
    </row>
    <row r="8" spans="2:12" x14ac:dyDescent="0.3">
      <c r="B8" s="3" t="s">
        <v>7</v>
      </c>
      <c r="C8" s="3"/>
      <c r="D8" s="3" t="s">
        <v>16</v>
      </c>
      <c r="E8" s="3"/>
    </row>
    <row r="9" spans="2:12" x14ac:dyDescent="0.3">
      <c r="B9" s="3" t="s">
        <v>8</v>
      </c>
      <c r="C9" s="3"/>
      <c r="D9" s="3" t="s">
        <v>11</v>
      </c>
      <c r="E9" s="3"/>
    </row>
    <row r="10" spans="2:12" x14ac:dyDescent="0.3">
      <c r="B10" s="4" t="s">
        <v>9</v>
      </c>
      <c r="C10" s="4"/>
      <c r="D10" s="4" t="s">
        <v>12</v>
      </c>
      <c r="E10" s="4"/>
    </row>
    <row r="12" spans="2:12" ht="15.6" x14ac:dyDescent="0.3">
      <c r="B12" s="101" t="s">
        <v>56</v>
      </c>
      <c r="C12" s="102"/>
      <c r="D12" s="103"/>
    </row>
    <row r="13" spans="2:12" x14ac:dyDescent="0.3">
      <c r="B13" s="23" t="s">
        <v>10</v>
      </c>
      <c r="C13" s="24"/>
      <c r="D13" s="25">
        <v>1500000</v>
      </c>
    </row>
    <row r="14" spans="2:12" x14ac:dyDescent="0.3">
      <c r="B14" s="92" t="s">
        <v>45</v>
      </c>
      <c r="C14" s="93"/>
      <c r="D14" s="26">
        <v>1</v>
      </c>
      <c r="L14" s="9"/>
    </row>
    <row r="15" spans="2:12" x14ac:dyDescent="0.3">
      <c r="B15" s="23" t="s">
        <v>46</v>
      </c>
      <c r="C15" s="24"/>
      <c r="D15" s="27">
        <v>0.6</v>
      </c>
    </row>
    <row r="16" spans="2:12" x14ac:dyDescent="0.3">
      <c r="B16" s="23" t="s">
        <v>47</v>
      </c>
      <c r="C16" s="24"/>
      <c r="D16" s="28" t="s">
        <v>48</v>
      </c>
    </row>
    <row r="17" spans="2:7" x14ac:dyDescent="0.3">
      <c r="B17" s="94" t="s">
        <v>49</v>
      </c>
      <c r="C17" s="95"/>
      <c r="D17" s="22">
        <v>0.5</v>
      </c>
    </row>
    <row r="19" spans="2:7" x14ac:dyDescent="0.3">
      <c r="B19" s="2" t="s">
        <v>14</v>
      </c>
    </row>
    <row r="21" spans="2:7" x14ac:dyDescent="0.3">
      <c r="B21" s="18" t="s">
        <v>36</v>
      </c>
      <c r="C21" s="19" t="s">
        <v>7</v>
      </c>
      <c r="F21" s="18" t="s">
        <v>52</v>
      </c>
      <c r="G21" s="19" t="s">
        <v>50</v>
      </c>
    </row>
    <row r="22" spans="2:7" x14ac:dyDescent="0.3">
      <c r="B22" s="20"/>
      <c r="C22" s="19" t="s">
        <v>20</v>
      </c>
      <c r="F22" s="20"/>
      <c r="G22" s="19" t="s">
        <v>51</v>
      </c>
    </row>
    <row r="23" spans="2:7" x14ac:dyDescent="0.3">
      <c r="B23" s="20"/>
      <c r="C23" s="30"/>
      <c r="F23" s="20"/>
      <c r="G23" s="30"/>
    </row>
    <row r="24" spans="2:7" x14ac:dyDescent="0.3">
      <c r="B24" s="31" t="s">
        <v>38</v>
      </c>
      <c r="C24" s="30" t="s">
        <v>7</v>
      </c>
      <c r="F24" s="31" t="s">
        <v>53</v>
      </c>
      <c r="G24" s="30" t="s">
        <v>50</v>
      </c>
    </row>
    <row r="25" spans="2:7" x14ac:dyDescent="0.3">
      <c r="B25" s="32"/>
      <c r="C25" s="25" t="s">
        <v>20</v>
      </c>
      <c r="F25" s="32"/>
      <c r="G25" s="25" t="s">
        <v>51</v>
      </c>
    </row>
    <row r="26" spans="2:7" customFormat="1" x14ac:dyDescent="0.3"/>
    <row r="27" spans="2:7" customFormat="1" x14ac:dyDescent="0.3">
      <c r="B27" s="33" t="s">
        <v>54</v>
      </c>
      <c r="C27" s="19" t="s">
        <v>16</v>
      </c>
      <c r="F27" s="34" t="s">
        <v>57</v>
      </c>
      <c r="G27" s="35"/>
    </row>
    <row r="28" spans="2:7" customFormat="1" x14ac:dyDescent="0.3">
      <c r="B28" s="20"/>
      <c r="C28" s="19" t="s">
        <v>55</v>
      </c>
      <c r="F28" s="36"/>
      <c r="G28" s="37"/>
    </row>
    <row r="29" spans="2:7" x14ac:dyDescent="0.3">
      <c r="B29" s="20"/>
      <c r="C29" s="30"/>
      <c r="F29" s="20"/>
      <c r="G29" s="30"/>
    </row>
    <row r="30" spans="2:7" x14ac:dyDescent="0.3">
      <c r="B30" s="31" t="s">
        <v>83</v>
      </c>
      <c r="C30" s="30" t="s">
        <v>16</v>
      </c>
      <c r="F30" s="32" t="s">
        <v>58</v>
      </c>
      <c r="G30" s="38"/>
    </row>
    <row r="31" spans="2:7" x14ac:dyDescent="0.3">
      <c r="B31" s="32"/>
      <c r="C31" s="25" t="s">
        <v>55</v>
      </c>
      <c r="G31" s="17"/>
    </row>
    <row r="33" spans="2:7" x14ac:dyDescent="0.3">
      <c r="B33" s="83" t="s">
        <v>42</v>
      </c>
      <c r="C33" s="83"/>
      <c r="D33" s="83"/>
      <c r="E33" s="83"/>
      <c r="F33" s="83"/>
      <c r="G33" s="83"/>
    </row>
    <row r="35" spans="2:7" x14ac:dyDescent="0.3">
      <c r="B35" s="2" t="s">
        <v>59</v>
      </c>
    </row>
    <row r="37" spans="2:7" x14ac:dyDescent="0.3">
      <c r="B37" s="96" t="s">
        <v>60</v>
      </c>
      <c r="C37" s="96"/>
      <c r="D37" s="96"/>
      <c r="E37" s="96"/>
      <c r="F37" s="96"/>
      <c r="G37" s="96"/>
    </row>
    <row r="38" spans="2:7" x14ac:dyDescent="0.3">
      <c r="B38" s="96"/>
      <c r="C38" s="96"/>
      <c r="D38" s="96"/>
      <c r="E38" s="96"/>
      <c r="F38" s="96"/>
      <c r="G38" s="96"/>
    </row>
    <row r="40" spans="2:7" x14ac:dyDescent="0.3">
      <c r="B40" s="7" t="s">
        <v>17</v>
      </c>
      <c r="C40" s="2" t="s">
        <v>62</v>
      </c>
      <c r="D40" s="39" t="s">
        <v>64</v>
      </c>
      <c r="E40" s="97" t="s">
        <v>65</v>
      </c>
      <c r="F40" s="98"/>
      <c r="G40" s="99"/>
    </row>
    <row r="41" spans="2:7" x14ac:dyDescent="0.3">
      <c r="C41" s="12" t="s">
        <v>63</v>
      </c>
      <c r="E41" s="94" t="s">
        <v>66</v>
      </c>
      <c r="F41" s="95"/>
      <c r="G41" s="100"/>
    </row>
    <row r="43" spans="2:7" x14ac:dyDescent="0.3">
      <c r="B43" s="97" t="s">
        <v>61</v>
      </c>
      <c r="C43" s="98"/>
      <c r="D43" s="99"/>
    </row>
    <row r="44" spans="2:7" x14ac:dyDescent="0.3">
      <c r="B44" s="94" t="s">
        <v>67</v>
      </c>
      <c r="C44" s="95"/>
      <c r="D44" s="100"/>
    </row>
    <row r="45" spans="2:7" x14ac:dyDescent="0.3">
      <c r="B45" s="32" t="s">
        <v>68</v>
      </c>
      <c r="C45" s="8"/>
      <c r="D45" s="38"/>
    </row>
    <row r="47" spans="2:7" x14ac:dyDescent="0.3">
      <c r="B47" s="15" t="s">
        <v>69</v>
      </c>
    </row>
    <row r="49" spans="2:7" x14ac:dyDescent="0.3">
      <c r="B49" s="97" t="s">
        <v>70</v>
      </c>
      <c r="C49" s="98"/>
      <c r="D49" s="99"/>
    </row>
    <row r="50" spans="2:7" x14ac:dyDescent="0.3">
      <c r="B50" s="94" t="s">
        <v>71</v>
      </c>
      <c r="C50" s="95"/>
      <c r="D50" s="100"/>
    </row>
    <row r="51" spans="2:7" x14ac:dyDescent="0.3">
      <c r="B51" s="32" t="s">
        <v>72</v>
      </c>
      <c r="C51" s="8"/>
      <c r="D51" s="38"/>
    </row>
    <row r="53" spans="2:7" x14ac:dyDescent="0.3">
      <c r="B53" s="88" t="s">
        <v>74</v>
      </c>
      <c r="C53" s="88"/>
      <c r="D53" s="88"/>
    </row>
    <row r="54" spans="2:7" x14ac:dyDescent="0.3">
      <c r="B54" s="42" t="s">
        <v>75</v>
      </c>
      <c r="C54" s="42" t="s">
        <v>76</v>
      </c>
      <c r="D54" s="42" t="s">
        <v>10</v>
      </c>
    </row>
    <row r="55" spans="2:7" x14ac:dyDescent="0.3">
      <c r="B55" s="4">
        <v>1363636</v>
      </c>
      <c r="C55" s="4">
        <v>136364</v>
      </c>
      <c r="D55" s="4">
        <f>+B55+C55</f>
        <v>1500000</v>
      </c>
    </row>
    <row r="57" spans="2:7" x14ac:dyDescent="0.3">
      <c r="B57" s="89" t="s">
        <v>77</v>
      </c>
      <c r="C57" s="89"/>
      <c r="D57" s="89"/>
      <c r="E57" s="89"/>
      <c r="F57" s="89"/>
      <c r="G57" s="89"/>
    </row>
    <row r="58" spans="2:7" x14ac:dyDescent="0.3">
      <c r="B58" s="89"/>
      <c r="C58" s="89"/>
      <c r="D58" s="89"/>
      <c r="E58" s="89"/>
      <c r="F58" s="89"/>
      <c r="G58" s="89"/>
    </row>
    <row r="60" spans="2:7" x14ac:dyDescent="0.3">
      <c r="B60" s="2" t="s">
        <v>78</v>
      </c>
    </row>
    <row r="61" spans="2:7" x14ac:dyDescent="0.3">
      <c r="B61" s="2" t="s">
        <v>79</v>
      </c>
      <c r="E61" s="2">
        <f>+C55*0.1</f>
        <v>13636.400000000001</v>
      </c>
    </row>
    <row r="63" spans="2:7" x14ac:dyDescent="0.3">
      <c r="B63" s="88" t="s">
        <v>80</v>
      </c>
      <c r="C63" s="88"/>
      <c r="D63" s="88"/>
    </row>
    <row r="64" spans="2:7" x14ac:dyDescent="0.3">
      <c r="B64" s="90" t="s">
        <v>81</v>
      </c>
      <c r="C64" s="90"/>
      <c r="D64" s="3">
        <f>+B55</f>
        <v>1363636</v>
      </c>
    </row>
    <row r="65" spans="2:4" x14ac:dyDescent="0.3">
      <c r="B65" s="90" t="s">
        <v>82</v>
      </c>
      <c r="C65" s="90"/>
      <c r="D65" s="3">
        <f>+E61</f>
        <v>13636.400000000001</v>
      </c>
    </row>
    <row r="66" spans="2:4" x14ac:dyDescent="0.3">
      <c r="B66" s="91" t="s">
        <v>80</v>
      </c>
      <c r="C66" s="91"/>
      <c r="D66" s="47">
        <f>+D64+D65</f>
        <v>1377272.4</v>
      </c>
    </row>
    <row r="69" spans="2:4" x14ac:dyDescent="0.3">
      <c r="B69" s="15" t="s">
        <v>84</v>
      </c>
    </row>
    <row r="70" spans="2:4" x14ac:dyDescent="0.3">
      <c r="B70" s="44" t="s">
        <v>54</v>
      </c>
      <c r="C70" s="17" t="s">
        <v>16</v>
      </c>
    </row>
    <row r="71" spans="2:4" x14ac:dyDescent="0.3">
      <c r="B71" s="17"/>
      <c r="C71" s="12" t="s">
        <v>55</v>
      </c>
    </row>
    <row r="72" spans="2:4" x14ac:dyDescent="0.3">
      <c r="B72" s="17"/>
      <c r="C72" s="17"/>
    </row>
    <row r="73" spans="2:4" x14ac:dyDescent="0.3">
      <c r="B73" s="45" t="s">
        <v>83</v>
      </c>
      <c r="C73" s="8">
        <f>+D66</f>
        <v>1377272.4</v>
      </c>
    </row>
    <row r="74" spans="2:4" x14ac:dyDescent="0.3">
      <c r="B74" s="17"/>
      <c r="C74" s="17" t="s">
        <v>55</v>
      </c>
    </row>
    <row r="76" spans="2:4" x14ac:dyDescent="0.3">
      <c r="B76" s="46" t="s">
        <v>85</v>
      </c>
      <c r="C76" s="46">
        <f>+C73/0.5</f>
        <v>2754544.8</v>
      </c>
    </row>
    <row r="78" spans="2:4" x14ac:dyDescent="0.3">
      <c r="B78" s="15" t="s">
        <v>86</v>
      </c>
    </row>
    <row r="79" spans="2:4" x14ac:dyDescent="0.3">
      <c r="B79" s="44" t="s">
        <v>36</v>
      </c>
      <c r="C79" s="17" t="s">
        <v>7</v>
      </c>
    </row>
    <row r="80" spans="2:4" x14ac:dyDescent="0.3">
      <c r="B80" s="17"/>
      <c r="C80" s="12" t="s">
        <v>20</v>
      </c>
    </row>
    <row r="81" spans="2:6" x14ac:dyDescent="0.3">
      <c r="B81" s="17"/>
      <c r="C81" s="17"/>
    </row>
    <row r="82" spans="2:6" x14ac:dyDescent="0.3">
      <c r="B82" s="45" t="s">
        <v>38</v>
      </c>
      <c r="C82" s="8">
        <f>+C76</f>
        <v>2754544.8</v>
      </c>
    </row>
    <row r="83" spans="2:6" x14ac:dyDescent="0.3">
      <c r="B83" s="17"/>
      <c r="C83" s="17" t="s">
        <v>20</v>
      </c>
    </row>
    <row r="85" spans="2:6" x14ac:dyDescent="0.3">
      <c r="B85" s="46" t="s">
        <v>87</v>
      </c>
      <c r="C85" s="46">
        <f>+C82/0.6</f>
        <v>4590908</v>
      </c>
    </row>
    <row r="88" spans="2:6" x14ac:dyDescent="0.3">
      <c r="B88" s="15" t="s">
        <v>91</v>
      </c>
    </row>
    <row r="89" spans="2:6" x14ac:dyDescent="0.3">
      <c r="B89" s="2" t="s">
        <v>88</v>
      </c>
    </row>
    <row r="90" spans="2:6" x14ac:dyDescent="0.3">
      <c r="B90" s="2" t="s">
        <v>89</v>
      </c>
    </row>
    <row r="91" spans="2:6" x14ac:dyDescent="0.3">
      <c r="B91" s="46" t="s">
        <v>90</v>
      </c>
      <c r="C91" s="46">
        <f>+C85-C76</f>
        <v>1836363.2000000002</v>
      </c>
    </row>
    <row r="93" spans="2:6" x14ac:dyDescent="0.3">
      <c r="B93" s="82" t="s">
        <v>32</v>
      </c>
      <c r="C93" s="82"/>
      <c r="D93" s="82"/>
      <c r="E93" s="82"/>
      <c r="F93" s="82"/>
    </row>
    <row r="94" spans="2:6" x14ac:dyDescent="0.3">
      <c r="B94" s="2" t="s">
        <v>33</v>
      </c>
      <c r="D94" s="2">
        <f>+C85</f>
        <v>4590908</v>
      </c>
    </row>
    <row r="96" spans="2:6" x14ac:dyDescent="0.3">
      <c r="B96" s="2" t="s">
        <v>92</v>
      </c>
    </row>
    <row r="97" spans="2:5" x14ac:dyDescent="0.3">
      <c r="B97" s="2" t="s">
        <v>93</v>
      </c>
    </row>
    <row r="98" spans="2:5" x14ac:dyDescent="0.3">
      <c r="B98" s="2" t="s">
        <v>94</v>
      </c>
    </row>
    <row r="99" spans="2:5" x14ac:dyDescent="0.3">
      <c r="B99" s="46" t="s">
        <v>95</v>
      </c>
      <c r="C99" s="46">
        <f>+C85-D66</f>
        <v>3213635.6</v>
      </c>
    </row>
    <row r="101" spans="2:5" ht="15.6" x14ac:dyDescent="0.3">
      <c r="B101" s="84" t="s">
        <v>5</v>
      </c>
      <c r="C101" s="84"/>
      <c r="D101" s="84"/>
      <c r="E101" s="84"/>
    </row>
    <row r="102" spans="2:5" x14ac:dyDescent="0.3">
      <c r="B102" s="85" t="s">
        <v>6</v>
      </c>
      <c r="C102" s="85"/>
      <c r="D102" s="85" t="s">
        <v>13</v>
      </c>
      <c r="E102" s="85"/>
    </row>
    <row r="103" spans="2:5" x14ac:dyDescent="0.3">
      <c r="B103" s="3" t="s">
        <v>7</v>
      </c>
      <c r="C103" s="3">
        <f>+C76</f>
        <v>2754544.8</v>
      </c>
      <c r="D103" s="3" t="s">
        <v>16</v>
      </c>
      <c r="E103" s="3">
        <f>+D66</f>
        <v>1377272.4</v>
      </c>
    </row>
    <row r="104" spans="2:5" x14ac:dyDescent="0.3">
      <c r="B104" s="3" t="s">
        <v>8</v>
      </c>
      <c r="C104" s="3">
        <f>+C105-C103</f>
        <v>1836363.2000000002</v>
      </c>
      <c r="D104" s="3" t="s">
        <v>11</v>
      </c>
      <c r="E104" s="3">
        <f>+E105-E103</f>
        <v>3213635.6</v>
      </c>
    </row>
    <row r="105" spans="2:5" x14ac:dyDescent="0.3">
      <c r="B105" s="4" t="s">
        <v>9</v>
      </c>
      <c r="C105" s="4">
        <f>+C85</f>
        <v>4590908</v>
      </c>
      <c r="D105" s="4" t="s">
        <v>12</v>
      </c>
      <c r="E105" s="4">
        <f>+C105</f>
        <v>4590908</v>
      </c>
    </row>
    <row r="107" spans="2:5" ht="15.6" x14ac:dyDescent="0.3">
      <c r="B107" s="84" t="s">
        <v>5</v>
      </c>
      <c r="C107" s="84"/>
      <c r="D107" s="84"/>
      <c r="E107" s="84"/>
    </row>
    <row r="108" spans="2:5" x14ac:dyDescent="0.3">
      <c r="B108" s="85" t="s">
        <v>6</v>
      </c>
      <c r="C108" s="85"/>
      <c r="D108" s="85" t="s">
        <v>13</v>
      </c>
      <c r="E108" s="85"/>
    </row>
    <row r="109" spans="2:5" x14ac:dyDescent="0.3">
      <c r="B109" s="3" t="s">
        <v>7</v>
      </c>
      <c r="C109" s="3">
        <f>+C82</f>
        <v>2754544.8</v>
      </c>
      <c r="D109" s="3" t="s">
        <v>16</v>
      </c>
      <c r="E109" s="3">
        <f>+E103</f>
        <v>1377272.4</v>
      </c>
    </row>
    <row r="110" spans="2:5" x14ac:dyDescent="0.3">
      <c r="B110" s="3" t="s">
        <v>8</v>
      </c>
      <c r="C110" s="3">
        <f>+C112-C109</f>
        <v>1836363.2000000002</v>
      </c>
      <c r="D110" s="3" t="s">
        <v>100</v>
      </c>
      <c r="E110" s="43" t="s">
        <v>101</v>
      </c>
    </row>
    <row r="111" spans="2:5" x14ac:dyDescent="0.3">
      <c r="B111" s="3"/>
      <c r="C111" s="3"/>
      <c r="D111" s="3" t="s">
        <v>51</v>
      </c>
      <c r="E111" s="43" t="s">
        <v>101</v>
      </c>
    </row>
    <row r="112" spans="2:5" x14ac:dyDescent="0.3">
      <c r="B112" s="4" t="s">
        <v>9</v>
      </c>
      <c r="C112" s="4">
        <f>+C105</f>
        <v>4590908</v>
      </c>
      <c r="D112" s="4" t="s">
        <v>12</v>
      </c>
      <c r="E112" s="4">
        <f>+C112</f>
        <v>4590908</v>
      </c>
    </row>
    <row r="114" spans="2:5" x14ac:dyDescent="0.3">
      <c r="B114" s="2" t="s">
        <v>96</v>
      </c>
    </row>
    <row r="115" spans="2:5" x14ac:dyDescent="0.3">
      <c r="B115" s="46" t="s">
        <v>97</v>
      </c>
      <c r="C115" s="46"/>
    </row>
    <row r="116" spans="2:5" x14ac:dyDescent="0.3">
      <c r="B116" s="87" t="s">
        <v>98</v>
      </c>
      <c r="C116" s="87"/>
      <c r="D116" s="2">
        <f>+C104-1685363</f>
        <v>151000.20000000019</v>
      </c>
      <c r="E116" s="2" t="s">
        <v>99</v>
      </c>
    </row>
    <row r="118" spans="2:5" x14ac:dyDescent="0.3">
      <c r="B118" s="2" t="s">
        <v>102</v>
      </c>
    </row>
    <row r="119" spans="2:5" x14ac:dyDescent="0.3">
      <c r="B119" s="2" t="s">
        <v>103</v>
      </c>
    </row>
    <row r="120" spans="2:5" x14ac:dyDescent="0.3">
      <c r="B120" s="2" t="s">
        <v>104</v>
      </c>
    </row>
    <row r="121" spans="2:5" x14ac:dyDescent="0.3">
      <c r="B121" s="46" t="s">
        <v>105</v>
      </c>
      <c r="C121" s="46"/>
      <c r="D121" s="46">
        <f>+E104-E127</f>
        <v>1528272.6</v>
      </c>
    </row>
    <row r="123" spans="2:5" ht="15.6" x14ac:dyDescent="0.3">
      <c r="B123" s="84" t="s">
        <v>5</v>
      </c>
      <c r="C123" s="84"/>
      <c r="D123" s="84"/>
      <c r="E123" s="84"/>
    </row>
    <row r="124" spans="2:5" x14ac:dyDescent="0.3">
      <c r="B124" s="85" t="s">
        <v>6</v>
      </c>
      <c r="C124" s="85"/>
      <c r="D124" s="85" t="s">
        <v>13</v>
      </c>
      <c r="E124" s="85"/>
    </row>
    <row r="125" spans="2:5" x14ac:dyDescent="0.3">
      <c r="B125" s="3" t="s">
        <v>7</v>
      </c>
      <c r="C125" s="3">
        <f>+C109</f>
        <v>2754544.8</v>
      </c>
      <c r="D125" s="3" t="s">
        <v>16</v>
      </c>
      <c r="E125" s="3">
        <f>+E109</f>
        <v>1377272.4</v>
      </c>
    </row>
    <row r="126" spans="2:5" x14ac:dyDescent="0.3">
      <c r="B126" s="3" t="s">
        <v>8</v>
      </c>
      <c r="C126" s="3">
        <f>+C110</f>
        <v>1836363.2000000002</v>
      </c>
      <c r="D126" s="3" t="s">
        <v>100</v>
      </c>
      <c r="E126" s="3">
        <f>+E128-E125-E127</f>
        <v>1528272.6</v>
      </c>
    </row>
    <row r="127" spans="2:5" x14ac:dyDescent="0.3">
      <c r="B127" s="3"/>
      <c r="C127" s="3">
        <f>+C111</f>
        <v>0</v>
      </c>
      <c r="D127" s="3" t="s">
        <v>51</v>
      </c>
      <c r="E127" s="3">
        <v>1685363</v>
      </c>
    </row>
    <row r="128" spans="2:5" x14ac:dyDescent="0.3">
      <c r="B128" s="4" t="s">
        <v>9</v>
      </c>
      <c r="C128" s="3">
        <f>+C112</f>
        <v>4590908</v>
      </c>
      <c r="D128" s="4" t="s">
        <v>12</v>
      </c>
      <c r="E128" s="4">
        <f>+C128</f>
        <v>4590908</v>
      </c>
    </row>
  </sheetData>
  <mergeCells count="33">
    <mergeCell ref="B44:D44"/>
    <mergeCell ref="B49:D49"/>
    <mergeCell ref="B50:D50"/>
    <mergeCell ref="B1:C1"/>
    <mergeCell ref="B2:E4"/>
    <mergeCell ref="B6:E6"/>
    <mergeCell ref="B7:C7"/>
    <mergeCell ref="D7:E7"/>
    <mergeCell ref="B33:G33"/>
    <mergeCell ref="B12:D12"/>
    <mergeCell ref="B14:C14"/>
    <mergeCell ref="B17:C17"/>
    <mergeCell ref="B37:G38"/>
    <mergeCell ref="B43:D43"/>
    <mergeCell ref="E40:G40"/>
    <mergeCell ref="E41:G41"/>
    <mergeCell ref="B123:E123"/>
    <mergeCell ref="B124:C124"/>
    <mergeCell ref="D124:E124"/>
    <mergeCell ref="B53:D53"/>
    <mergeCell ref="B57:G58"/>
    <mergeCell ref="B63:D63"/>
    <mergeCell ref="B64:C64"/>
    <mergeCell ref="B65:C65"/>
    <mergeCell ref="B66:C66"/>
    <mergeCell ref="B101:E101"/>
    <mergeCell ref="B102:C102"/>
    <mergeCell ref="D102:E102"/>
    <mergeCell ref="B93:F93"/>
    <mergeCell ref="B116:C116"/>
    <mergeCell ref="B107:E107"/>
    <mergeCell ref="B108:C108"/>
    <mergeCell ref="D108:E1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7D-86A8-4380-8B2E-969583EDED8E}">
  <dimension ref="B1:L117"/>
  <sheetViews>
    <sheetView topLeftCell="A66" workbookViewId="0">
      <selection activeCell="B73" sqref="B73:F74"/>
    </sheetView>
  </sheetViews>
  <sheetFormatPr defaultRowHeight="14.4" x14ac:dyDescent="0.3"/>
  <cols>
    <col min="1" max="1" width="8.88671875" style="2"/>
    <col min="2" max="2" width="21" style="2" customWidth="1"/>
    <col min="3" max="3" width="19.21875" style="2" bestFit="1" customWidth="1"/>
    <col min="4" max="4" width="25.77734375" style="2" customWidth="1"/>
    <col min="5" max="5" width="12.88671875" style="2" bestFit="1" customWidth="1"/>
    <col min="6" max="6" width="19.21875" style="2" bestFit="1" customWidth="1"/>
    <col min="7" max="7" width="35.44140625" style="2" customWidth="1"/>
    <col min="8" max="8" width="11.5546875" style="2" bestFit="1" customWidth="1"/>
    <col min="9" max="9" width="15.5546875" style="2" bestFit="1" customWidth="1"/>
    <col min="10" max="10" width="10.44140625" style="2" bestFit="1" customWidth="1"/>
    <col min="11" max="16384" width="8.88671875" style="2"/>
  </cols>
  <sheetData>
    <row r="1" spans="2:12" ht="18" x14ac:dyDescent="0.35">
      <c r="B1" s="81" t="s">
        <v>106</v>
      </c>
      <c r="C1" s="81"/>
    </row>
    <row r="2" spans="2:12" ht="21" customHeight="1" x14ac:dyDescent="0.3">
      <c r="B2" s="72" t="s">
        <v>116</v>
      </c>
      <c r="C2" s="73"/>
      <c r="D2" s="73"/>
      <c r="E2" s="74"/>
      <c r="F2" s="1"/>
      <c r="G2" s="1"/>
      <c r="H2" s="1"/>
      <c r="I2" s="1"/>
      <c r="J2" s="1"/>
      <c r="K2" s="1"/>
    </row>
    <row r="3" spans="2:12" ht="24" customHeight="1" x14ac:dyDescent="0.3">
      <c r="B3" s="75"/>
      <c r="C3" s="76"/>
      <c r="D3" s="76"/>
      <c r="E3" s="77"/>
      <c r="F3" s="1"/>
      <c r="G3" s="1"/>
      <c r="H3" s="1"/>
      <c r="I3" s="1"/>
      <c r="J3" s="1"/>
      <c r="K3" s="1"/>
    </row>
    <row r="4" spans="2:12" ht="24" customHeight="1" x14ac:dyDescent="0.3">
      <c r="B4" s="78"/>
      <c r="C4" s="79"/>
      <c r="D4" s="79"/>
      <c r="E4" s="80"/>
      <c r="F4" s="1"/>
      <c r="G4" s="1"/>
      <c r="H4" s="1"/>
      <c r="I4" s="1"/>
      <c r="J4" s="1"/>
      <c r="K4" s="1"/>
    </row>
    <row r="5" spans="2:12" x14ac:dyDescent="0.3">
      <c r="G5" s="85" t="s">
        <v>113</v>
      </c>
      <c r="H5" s="85"/>
    </row>
    <row r="6" spans="2:12" ht="15.6" x14ac:dyDescent="0.3">
      <c r="B6" s="84" t="s">
        <v>5</v>
      </c>
      <c r="C6" s="84"/>
      <c r="D6" s="84"/>
      <c r="E6" s="84"/>
      <c r="G6" s="3" t="s">
        <v>107</v>
      </c>
      <c r="H6" s="3"/>
    </row>
    <row r="7" spans="2:12" x14ac:dyDescent="0.3">
      <c r="B7" s="85" t="s">
        <v>6</v>
      </c>
      <c r="C7" s="85"/>
      <c r="D7" s="85" t="s">
        <v>13</v>
      </c>
      <c r="E7" s="85"/>
      <c r="G7" s="3" t="s">
        <v>108</v>
      </c>
      <c r="H7" s="3"/>
    </row>
    <row r="8" spans="2:12" x14ac:dyDescent="0.3">
      <c r="B8" s="3" t="s">
        <v>7</v>
      </c>
      <c r="C8" s="3"/>
      <c r="D8" s="3" t="s">
        <v>10</v>
      </c>
      <c r="E8" s="3"/>
      <c r="G8" s="110" t="s">
        <v>109</v>
      </c>
      <c r="H8" s="90"/>
    </row>
    <row r="9" spans="2:12" x14ac:dyDescent="0.3">
      <c r="B9" s="3" t="s">
        <v>8</v>
      </c>
      <c r="C9" s="3"/>
      <c r="D9" s="3" t="s">
        <v>11</v>
      </c>
      <c r="E9" s="3"/>
      <c r="G9" s="110"/>
      <c r="H9" s="90"/>
    </row>
    <row r="10" spans="2:12" x14ac:dyDescent="0.3">
      <c r="B10" s="4" t="s">
        <v>9</v>
      </c>
      <c r="C10" s="4"/>
      <c r="D10" s="4" t="s">
        <v>12</v>
      </c>
      <c r="E10" s="4"/>
      <c r="G10" s="3" t="s">
        <v>110</v>
      </c>
      <c r="H10" s="3"/>
    </row>
    <row r="11" spans="2:12" x14ac:dyDescent="0.3">
      <c r="G11" s="111" t="s">
        <v>111</v>
      </c>
      <c r="H11" s="90"/>
    </row>
    <row r="12" spans="2:12" ht="15.6" x14ac:dyDescent="0.3">
      <c r="B12" s="101" t="s">
        <v>56</v>
      </c>
      <c r="C12" s="102"/>
      <c r="D12" s="103"/>
      <c r="G12" s="111"/>
      <c r="H12" s="90"/>
    </row>
    <row r="13" spans="2:12" x14ac:dyDescent="0.3">
      <c r="B13" s="23" t="s">
        <v>10</v>
      </c>
      <c r="C13" s="24"/>
      <c r="D13" s="25">
        <v>1482000</v>
      </c>
      <c r="G13" s="48" t="s">
        <v>112</v>
      </c>
      <c r="H13" s="3"/>
    </row>
    <row r="14" spans="2:12" x14ac:dyDescent="0.3">
      <c r="B14" s="92" t="s">
        <v>55</v>
      </c>
      <c r="C14" s="93"/>
      <c r="D14" s="25">
        <v>1850000</v>
      </c>
      <c r="G14" s="3" t="s">
        <v>114</v>
      </c>
      <c r="H14" s="3"/>
      <c r="L14" s="9"/>
    </row>
    <row r="15" spans="2:12" x14ac:dyDescent="0.3">
      <c r="B15" s="23" t="s">
        <v>117</v>
      </c>
      <c r="C15" s="24"/>
      <c r="D15" s="26">
        <v>2.2000000000000002</v>
      </c>
      <c r="G15" s="3" t="s">
        <v>115</v>
      </c>
      <c r="H15" s="3"/>
    </row>
    <row r="16" spans="2:12" x14ac:dyDescent="0.3">
      <c r="B16" s="23" t="s">
        <v>118</v>
      </c>
      <c r="C16" s="24"/>
      <c r="D16" s="50">
        <v>0.1</v>
      </c>
    </row>
    <row r="17" spans="2:7" x14ac:dyDescent="0.3">
      <c r="B17" s="112" t="s">
        <v>119</v>
      </c>
      <c r="C17" s="113"/>
      <c r="D17" s="22">
        <v>2197500</v>
      </c>
    </row>
    <row r="18" spans="2:7" x14ac:dyDescent="0.3">
      <c r="B18" s="23" t="s">
        <v>120</v>
      </c>
      <c r="C18" s="24"/>
      <c r="D18" s="49">
        <v>0.08</v>
      </c>
    </row>
    <row r="20" spans="2:7" x14ac:dyDescent="0.3">
      <c r="B20" s="2" t="s">
        <v>121</v>
      </c>
    </row>
    <row r="22" spans="2:7" x14ac:dyDescent="0.3">
      <c r="B22" s="52" t="s">
        <v>130</v>
      </c>
      <c r="C22" s="19" t="s">
        <v>20</v>
      </c>
      <c r="E22" s="52" t="s">
        <v>123</v>
      </c>
      <c r="F22" s="19" t="s">
        <v>19</v>
      </c>
    </row>
    <row r="23" spans="2:7" x14ac:dyDescent="0.3">
      <c r="B23" s="20"/>
      <c r="C23" s="19" t="s">
        <v>16</v>
      </c>
      <c r="E23" s="20"/>
      <c r="F23" s="19" t="s">
        <v>20</v>
      </c>
    </row>
    <row r="24" spans="2:7" x14ac:dyDescent="0.3">
      <c r="B24" s="20"/>
      <c r="C24" s="30"/>
      <c r="E24" s="20"/>
      <c r="F24" s="30"/>
    </row>
    <row r="25" spans="2:7" x14ac:dyDescent="0.3">
      <c r="B25" s="31" t="s">
        <v>122</v>
      </c>
      <c r="C25" s="30" t="s">
        <v>20</v>
      </c>
      <c r="E25" s="31" t="s">
        <v>124</v>
      </c>
      <c r="F25" s="30" t="s">
        <v>19</v>
      </c>
    </row>
    <row r="26" spans="2:7" x14ac:dyDescent="0.3">
      <c r="B26" s="32"/>
      <c r="C26" s="25" t="s">
        <v>16</v>
      </c>
      <c r="E26" s="32"/>
      <c r="F26" s="25" t="s">
        <v>20</v>
      </c>
    </row>
    <row r="27" spans="2:7" customFormat="1" x14ac:dyDescent="0.3"/>
    <row r="28" spans="2:7" customFormat="1" x14ac:dyDescent="0.3">
      <c r="B28" s="51" t="s">
        <v>17</v>
      </c>
      <c r="C28" s="19" t="s">
        <v>15</v>
      </c>
      <c r="F28" s="2"/>
      <c r="G28" s="2"/>
    </row>
    <row r="29" spans="2:7" customFormat="1" x14ac:dyDescent="0.3">
      <c r="B29" s="20"/>
      <c r="C29" s="19" t="s">
        <v>16</v>
      </c>
      <c r="F29" s="2"/>
      <c r="G29" s="2"/>
    </row>
    <row r="30" spans="2:7" x14ac:dyDescent="0.3">
      <c r="B30" s="20"/>
      <c r="C30" s="30"/>
    </row>
    <row r="31" spans="2:7" x14ac:dyDescent="0.3">
      <c r="B31" s="31" t="s">
        <v>24</v>
      </c>
      <c r="C31" s="30" t="s">
        <v>15</v>
      </c>
    </row>
    <row r="32" spans="2:7" x14ac:dyDescent="0.3">
      <c r="B32" s="32"/>
      <c r="C32" s="25" t="s">
        <v>16</v>
      </c>
    </row>
    <row r="34" spans="2:7" x14ac:dyDescent="0.3">
      <c r="B34" s="83" t="s">
        <v>42</v>
      </c>
      <c r="C34" s="83"/>
      <c r="D34" s="83"/>
      <c r="E34" s="83"/>
      <c r="F34" s="83"/>
      <c r="G34" s="83"/>
    </row>
    <row r="36" spans="2:7" x14ac:dyDescent="0.3">
      <c r="B36" s="2" t="s">
        <v>59</v>
      </c>
    </row>
    <row r="38" spans="2:7" x14ac:dyDescent="0.3">
      <c r="B38" s="96" t="s">
        <v>60</v>
      </c>
      <c r="C38" s="96"/>
      <c r="D38" s="96"/>
      <c r="E38" s="96"/>
      <c r="F38" s="96"/>
      <c r="G38" s="96"/>
    </row>
    <row r="39" spans="2:7" x14ac:dyDescent="0.3">
      <c r="B39" s="96"/>
      <c r="C39" s="96"/>
      <c r="D39" s="96"/>
      <c r="E39" s="96"/>
      <c r="F39" s="96"/>
      <c r="G39" s="96"/>
    </row>
    <row r="41" spans="2:7" x14ac:dyDescent="0.3">
      <c r="B41" s="7" t="s">
        <v>17</v>
      </c>
      <c r="C41" s="2" t="s">
        <v>62</v>
      </c>
      <c r="D41" s="39" t="s">
        <v>64</v>
      </c>
      <c r="E41" s="97" t="s">
        <v>65</v>
      </c>
      <c r="F41" s="98"/>
      <c r="G41" s="99"/>
    </row>
    <row r="42" spans="2:7" x14ac:dyDescent="0.3">
      <c r="C42" s="12" t="s">
        <v>63</v>
      </c>
      <c r="E42" s="94" t="s">
        <v>66</v>
      </c>
      <c r="F42" s="95"/>
      <c r="G42" s="100"/>
    </row>
    <row r="44" spans="2:7" x14ac:dyDescent="0.3">
      <c r="B44" s="97" t="s">
        <v>61</v>
      </c>
      <c r="C44" s="98"/>
      <c r="D44" s="99"/>
    </row>
    <row r="45" spans="2:7" x14ac:dyDescent="0.3">
      <c r="B45" s="94" t="s">
        <v>125</v>
      </c>
      <c r="C45" s="95"/>
      <c r="D45" s="100"/>
    </row>
    <row r="46" spans="2:7" x14ac:dyDescent="0.3">
      <c r="B46" s="104" t="s">
        <v>126</v>
      </c>
      <c r="C46" s="105"/>
      <c r="D46" s="106"/>
    </row>
    <row r="48" spans="2:7" x14ac:dyDescent="0.3">
      <c r="B48" s="15" t="s">
        <v>69</v>
      </c>
    </row>
    <row r="50" spans="2:4" x14ac:dyDescent="0.3">
      <c r="B50" s="97" t="s">
        <v>70</v>
      </c>
      <c r="C50" s="98"/>
      <c r="D50" s="99"/>
    </row>
    <row r="51" spans="2:4" x14ac:dyDescent="0.3">
      <c r="B51" s="94" t="s">
        <v>127</v>
      </c>
      <c r="C51" s="95"/>
      <c r="D51" s="100"/>
    </row>
    <row r="52" spans="2:4" x14ac:dyDescent="0.3">
      <c r="B52" s="32" t="s">
        <v>128</v>
      </c>
      <c r="C52" s="8"/>
      <c r="D52" s="38"/>
    </row>
    <row r="54" spans="2:4" x14ac:dyDescent="0.3">
      <c r="B54" s="88" t="s">
        <v>74</v>
      </c>
      <c r="C54" s="88"/>
      <c r="D54" s="88"/>
    </row>
    <row r="55" spans="2:4" x14ac:dyDescent="0.3">
      <c r="B55" s="42" t="s">
        <v>75</v>
      </c>
      <c r="C55" s="42" t="s">
        <v>76</v>
      </c>
      <c r="D55" s="42" t="s">
        <v>10</v>
      </c>
    </row>
    <row r="56" spans="2:4" x14ac:dyDescent="0.3">
      <c r="B56" s="4">
        <v>1348000</v>
      </c>
      <c r="C56" s="4">
        <v>134800</v>
      </c>
      <c r="D56" s="4">
        <f>+B56+C56</f>
        <v>1482800</v>
      </c>
    </row>
    <row r="58" spans="2:4" x14ac:dyDescent="0.3">
      <c r="B58" s="15" t="s">
        <v>129</v>
      </c>
    </row>
    <row r="60" spans="2:4" x14ac:dyDescent="0.3">
      <c r="B60" s="52" t="s">
        <v>21</v>
      </c>
      <c r="C60" s="40" t="s">
        <v>20</v>
      </c>
    </row>
    <row r="61" spans="2:4" x14ac:dyDescent="0.3">
      <c r="B61" s="20"/>
      <c r="C61" s="40" t="s">
        <v>16</v>
      </c>
    </row>
    <row r="62" spans="2:4" x14ac:dyDescent="0.3">
      <c r="B62" s="20"/>
      <c r="C62" s="53"/>
    </row>
    <row r="63" spans="2:4" x14ac:dyDescent="0.3">
      <c r="B63" s="31" t="s">
        <v>122</v>
      </c>
      <c r="C63" s="53" t="s">
        <v>20</v>
      </c>
    </row>
    <row r="64" spans="2:4" x14ac:dyDescent="0.3">
      <c r="B64" s="32"/>
      <c r="C64" s="29">
        <f>+B56</f>
        <v>1348000</v>
      </c>
    </row>
    <row r="66" spans="2:6" x14ac:dyDescent="0.3">
      <c r="B66" s="54" t="s">
        <v>87</v>
      </c>
      <c r="C66" s="46">
        <f>+C64*2.2</f>
        <v>2965600.0000000005</v>
      </c>
    </row>
    <row r="68" spans="2:6" x14ac:dyDescent="0.3">
      <c r="B68" s="15" t="s">
        <v>40</v>
      </c>
    </row>
    <row r="69" spans="2:6" x14ac:dyDescent="0.3">
      <c r="B69" s="2" t="s">
        <v>131</v>
      </c>
    </row>
    <row r="70" spans="2:6" x14ac:dyDescent="0.3">
      <c r="B70" s="2" t="s">
        <v>132</v>
      </c>
    </row>
    <row r="71" spans="2:6" x14ac:dyDescent="0.3">
      <c r="B71" s="55" t="s">
        <v>90</v>
      </c>
      <c r="C71" s="55">
        <f>2965600-1850000</f>
        <v>1115600</v>
      </c>
    </row>
    <row r="73" spans="2:6" x14ac:dyDescent="0.3">
      <c r="B73" s="82" t="s">
        <v>32</v>
      </c>
      <c r="C73" s="82"/>
      <c r="D73" s="82"/>
      <c r="E73" s="82"/>
      <c r="F73" s="82"/>
    </row>
    <row r="74" spans="2:6" x14ac:dyDescent="0.3">
      <c r="B74" s="2" t="s">
        <v>33</v>
      </c>
      <c r="D74" s="2">
        <f>+C66</f>
        <v>2965600.0000000005</v>
      </c>
    </row>
    <row r="76" spans="2:6" x14ac:dyDescent="0.3">
      <c r="B76" s="15" t="s">
        <v>133</v>
      </c>
    </row>
    <row r="77" spans="2:6" x14ac:dyDescent="0.3">
      <c r="B77" s="2" t="s">
        <v>134</v>
      </c>
    </row>
    <row r="78" spans="2:6" x14ac:dyDescent="0.3">
      <c r="B78" s="2" t="s">
        <v>135</v>
      </c>
    </row>
    <row r="79" spans="2:6" x14ac:dyDescent="0.3">
      <c r="B79" s="46" t="s">
        <v>136</v>
      </c>
      <c r="C79" s="46">
        <f>2965600-1482800</f>
        <v>1482800</v>
      </c>
    </row>
    <row r="81" spans="2:5" ht="15.6" x14ac:dyDescent="0.3">
      <c r="B81" s="84" t="s">
        <v>5</v>
      </c>
      <c r="C81" s="84"/>
      <c r="D81" s="84"/>
      <c r="E81" s="84"/>
    </row>
    <row r="82" spans="2:5" x14ac:dyDescent="0.3">
      <c r="B82" s="85" t="s">
        <v>6</v>
      </c>
      <c r="C82" s="85"/>
      <c r="D82" s="85" t="s">
        <v>13</v>
      </c>
      <c r="E82" s="85"/>
    </row>
    <row r="83" spans="2:5" x14ac:dyDescent="0.3">
      <c r="B83" s="3" t="s">
        <v>7</v>
      </c>
      <c r="C83" s="3">
        <f>+D14</f>
        <v>1850000</v>
      </c>
      <c r="D83" s="3" t="str">
        <f>+D8</f>
        <v>Patrimonio netto</v>
      </c>
      <c r="E83" s="3">
        <v>1482000</v>
      </c>
    </row>
    <row r="84" spans="2:5" x14ac:dyDescent="0.3">
      <c r="B84" s="3" t="s">
        <v>8</v>
      </c>
      <c r="C84" s="3">
        <f>+C71</f>
        <v>1115600</v>
      </c>
      <c r="D84" s="3" t="s">
        <v>11</v>
      </c>
      <c r="E84" s="3">
        <f>+C79</f>
        <v>1482800</v>
      </c>
    </row>
    <row r="85" spans="2:5" x14ac:dyDescent="0.3">
      <c r="B85" s="4" t="s">
        <v>9</v>
      </c>
      <c r="C85" s="4">
        <f>+C83+C84</f>
        <v>2965600</v>
      </c>
      <c r="D85" s="4" t="s">
        <v>12</v>
      </c>
      <c r="E85" s="4">
        <f>+C85</f>
        <v>2965600</v>
      </c>
    </row>
    <row r="87" spans="2:5" x14ac:dyDescent="0.3">
      <c r="B87" s="2" t="s">
        <v>137</v>
      </c>
    </row>
    <row r="89" spans="2:5" x14ac:dyDescent="0.3">
      <c r="B89" s="52" t="s">
        <v>123</v>
      </c>
      <c r="C89" s="19" t="s">
        <v>19</v>
      </c>
    </row>
    <row r="90" spans="2:5" x14ac:dyDescent="0.3">
      <c r="B90" s="20"/>
      <c r="C90" s="19" t="s">
        <v>20</v>
      </c>
    </row>
    <row r="91" spans="2:5" x14ac:dyDescent="0.3">
      <c r="B91" s="20"/>
      <c r="C91" s="30"/>
    </row>
    <row r="92" spans="2:5" x14ac:dyDescent="0.3">
      <c r="B92" s="31" t="s">
        <v>124</v>
      </c>
      <c r="C92" s="30" t="s">
        <v>19</v>
      </c>
    </row>
    <row r="93" spans="2:5" x14ac:dyDescent="0.3">
      <c r="B93" s="32"/>
      <c r="C93" s="25">
        <f>+C85</f>
        <v>2965600</v>
      </c>
    </row>
    <row r="94" spans="2:5" x14ac:dyDescent="0.3">
      <c r="C94" s="56"/>
    </row>
    <row r="95" spans="2:5" x14ac:dyDescent="0.3">
      <c r="B95" s="46" t="s">
        <v>138</v>
      </c>
      <c r="C95" s="46">
        <f>+C93*0.08</f>
        <v>237248</v>
      </c>
    </row>
    <row r="97" spans="2:6" x14ac:dyDescent="0.3">
      <c r="B97" s="108" t="s">
        <v>139</v>
      </c>
      <c r="C97" s="108"/>
      <c r="D97" s="108"/>
      <c r="E97" s="108"/>
      <c r="F97" s="109"/>
    </row>
    <row r="98" spans="2:6" x14ac:dyDescent="0.3">
      <c r="B98" s="108"/>
      <c r="C98" s="108"/>
      <c r="D98" s="108"/>
      <c r="E98" s="108"/>
      <c r="F98" s="109"/>
    </row>
    <row r="100" spans="2:6" x14ac:dyDescent="0.3">
      <c r="B100" s="2" t="s">
        <v>140</v>
      </c>
      <c r="E100" s="2">
        <f>+C95</f>
        <v>237248</v>
      </c>
    </row>
    <row r="102" spans="2:6" x14ac:dyDescent="0.3">
      <c r="B102" s="15" t="s">
        <v>141</v>
      </c>
      <c r="C102" s="15"/>
    </row>
    <row r="103" spans="2:6" x14ac:dyDescent="0.3">
      <c r="B103" s="2" t="s">
        <v>142</v>
      </c>
      <c r="C103" s="2">
        <f>+E108-E110</f>
        <v>1960252</v>
      </c>
    </row>
    <row r="105" spans="2:6" x14ac:dyDescent="0.3">
      <c r="B105" s="15" t="s">
        <v>143</v>
      </c>
    </row>
    <row r="107" spans="2:6" x14ac:dyDescent="0.3">
      <c r="D107" s="85" t="s">
        <v>113</v>
      </c>
      <c r="E107" s="85"/>
    </row>
    <row r="108" spans="2:6" x14ac:dyDescent="0.3">
      <c r="D108" s="3" t="s">
        <v>107</v>
      </c>
      <c r="E108" s="3">
        <f>+D17</f>
        <v>2197500</v>
      </c>
    </row>
    <row r="109" spans="2:6" x14ac:dyDescent="0.3">
      <c r="D109" s="3" t="s">
        <v>108</v>
      </c>
      <c r="E109" s="3">
        <f>+E108-E110</f>
        <v>1960252</v>
      </c>
    </row>
    <row r="110" spans="2:6" x14ac:dyDescent="0.3">
      <c r="D110" s="107" t="s">
        <v>109</v>
      </c>
      <c r="E110" s="88">
        <f>+C95</f>
        <v>237248</v>
      </c>
    </row>
    <row r="111" spans="2:6" x14ac:dyDescent="0.3">
      <c r="D111" s="107"/>
      <c r="E111" s="88"/>
    </row>
    <row r="112" spans="2:6" x14ac:dyDescent="0.3">
      <c r="D112" s="3" t="s">
        <v>110</v>
      </c>
      <c r="E112" s="3">
        <v>-90000</v>
      </c>
    </row>
    <row r="113" spans="4:5" x14ac:dyDescent="0.3">
      <c r="D113" s="111" t="s">
        <v>111</v>
      </c>
      <c r="E113" s="90">
        <v>97427</v>
      </c>
    </row>
    <row r="114" spans="4:5" x14ac:dyDescent="0.3">
      <c r="D114" s="111"/>
      <c r="E114" s="90"/>
    </row>
    <row r="115" spans="4:5" x14ac:dyDescent="0.3">
      <c r="D115" s="57" t="s">
        <v>112</v>
      </c>
      <c r="E115" s="4">
        <f>+E110+E112+E113</f>
        <v>244675</v>
      </c>
    </row>
    <row r="116" spans="4:5" x14ac:dyDescent="0.3">
      <c r="D116" s="3" t="s">
        <v>114</v>
      </c>
      <c r="E116" s="3">
        <f>-E108*0.05</f>
        <v>-109875</v>
      </c>
    </row>
    <row r="117" spans="4:5" x14ac:dyDescent="0.3">
      <c r="D117" s="4" t="s">
        <v>115</v>
      </c>
      <c r="E117" s="4">
        <v>134800</v>
      </c>
    </row>
  </sheetData>
  <mergeCells count="33">
    <mergeCell ref="B34:G34"/>
    <mergeCell ref="B38:G39"/>
    <mergeCell ref="E41:G41"/>
    <mergeCell ref="E42:G42"/>
    <mergeCell ref="B1:C1"/>
    <mergeCell ref="B2:E4"/>
    <mergeCell ref="B6:E6"/>
    <mergeCell ref="B7:C7"/>
    <mergeCell ref="D7:E7"/>
    <mergeCell ref="B12:D12"/>
    <mergeCell ref="D113:D114"/>
    <mergeCell ref="E113:E114"/>
    <mergeCell ref="B44:D44"/>
    <mergeCell ref="B45:D45"/>
    <mergeCell ref="B50:D50"/>
    <mergeCell ref="B51:D51"/>
    <mergeCell ref="B54:D54"/>
    <mergeCell ref="G5:H5"/>
    <mergeCell ref="B46:D46"/>
    <mergeCell ref="B73:F73"/>
    <mergeCell ref="D107:E107"/>
    <mergeCell ref="D110:D111"/>
    <mergeCell ref="E110:E111"/>
    <mergeCell ref="B97:F98"/>
    <mergeCell ref="B81:E81"/>
    <mergeCell ref="B82:C82"/>
    <mergeCell ref="D82:E82"/>
    <mergeCell ref="G8:G9"/>
    <mergeCell ref="G11:G12"/>
    <mergeCell ref="H8:H9"/>
    <mergeCell ref="H11:H12"/>
    <mergeCell ref="B14:C14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27FF-2617-43F4-8187-CF981F9BD1A1}">
  <dimension ref="A1:Q217"/>
  <sheetViews>
    <sheetView workbookViewId="0">
      <selection activeCell="G20" sqref="G20"/>
    </sheetView>
  </sheetViews>
  <sheetFormatPr defaultRowHeight="14.4" x14ac:dyDescent="0.3"/>
  <cols>
    <col min="1" max="1" width="8.88671875" style="2"/>
    <col min="2" max="2" width="25.21875" style="2" customWidth="1"/>
    <col min="3" max="3" width="21.6640625" style="2" bestFit="1" customWidth="1"/>
    <col min="4" max="4" width="25.77734375" style="2" customWidth="1"/>
    <col min="5" max="5" width="12.88671875" style="2" bestFit="1" customWidth="1"/>
    <col min="6" max="6" width="19.21875" style="2" bestFit="1" customWidth="1"/>
    <col min="7" max="7" width="35.44140625" style="2" customWidth="1"/>
    <col min="8" max="8" width="11.5546875" style="2" bestFit="1" customWidth="1"/>
    <col min="9" max="9" width="15.5546875" style="2" bestFit="1" customWidth="1"/>
    <col min="10" max="10" width="10.44140625" style="2" bestFit="1" customWidth="1"/>
    <col min="11" max="16384" width="8.88671875" style="2"/>
  </cols>
  <sheetData>
    <row r="1" spans="2:12" ht="18" x14ac:dyDescent="0.35">
      <c r="B1" s="81" t="s">
        <v>144</v>
      </c>
      <c r="C1" s="81"/>
    </row>
    <row r="2" spans="2:12" ht="21" customHeight="1" x14ac:dyDescent="0.3">
      <c r="B2" s="72" t="s">
        <v>116</v>
      </c>
      <c r="C2" s="73"/>
      <c r="D2" s="73"/>
      <c r="E2" s="74"/>
      <c r="F2" s="1"/>
      <c r="G2" s="1"/>
      <c r="H2" s="1"/>
      <c r="I2" s="1"/>
      <c r="J2" s="1"/>
      <c r="K2" s="1"/>
    </row>
    <row r="3" spans="2:12" ht="24" customHeight="1" x14ac:dyDescent="0.3">
      <c r="B3" s="75"/>
      <c r="C3" s="76"/>
      <c r="D3" s="76"/>
      <c r="E3" s="77"/>
      <c r="F3" s="1"/>
      <c r="G3" s="1"/>
      <c r="H3" s="1"/>
      <c r="I3" s="1"/>
      <c r="J3" s="1"/>
      <c r="K3" s="1"/>
    </row>
    <row r="4" spans="2:12" ht="24" customHeight="1" x14ac:dyDescent="0.3">
      <c r="B4" s="78"/>
      <c r="C4" s="79"/>
      <c r="D4" s="79"/>
      <c r="E4" s="80"/>
      <c r="F4" s="1"/>
      <c r="G4" s="1"/>
      <c r="H4" s="1"/>
      <c r="I4" s="1"/>
      <c r="J4" s="1"/>
      <c r="K4" s="1"/>
    </row>
    <row r="5" spans="2:12" x14ac:dyDescent="0.3">
      <c r="G5" s="85" t="s">
        <v>113</v>
      </c>
      <c r="H5" s="85"/>
    </row>
    <row r="6" spans="2:12" ht="15.6" x14ac:dyDescent="0.3">
      <c r="B6" s="84" t="s">
        <v>145</v>
      </c>
      <c r="C6" s="84"/>
      <c r="D6" s="84"/>
      <c r="E6" s="84"/>
      <c r="G6" s="3" t="s">
        <v>107</v>
      </c>
      <c r="H6" s="3"/>
    </row>
    <row r="7" spans="2:12" x14ac:dyDescent="0.3">
      <c r="B7" s="85" t="s">
        <v>6</v>
      </c>
      <c r="C7" s="85"/>
      <c r="D7" s="85" t="s">
        <v>13</v>
      </c>
      <c r="E7" s="85"/>
      <c r="G7" s="3" t="s">
        <v>108</v>
      </c>
      <c r="H7" s="3"/>
    </row>
    <row r="8" spans="2:12" x14ac:dyDescent="0.3">
      <c r="B8" s="3" t="s">
        <v>7</v>
      </c>
      <c r="C8" s="3"/>
      <c r="D8" s="3" t="s">
        <v>10</v>
      </c>
      <c r="E8" s="3"/>
      <c r="G8" s="110" t="s">
        <v>109</v>
      </c>
      <c r="H8" s="90"/>
    </row>
    <row r="9" spans="2:12" x14ac:dyDescent="0.3">
      <c r="B9" s="3" t="s">
        <v>8</v>
      </c>
      <c r="C9" s="3"/>
      <c r="D9" s="3" t="s">
        <v>209</v>
      </c>
      <c r="E9" s="3"/>
      <c r="G9" s="110"/>
      <c r="H9" s="90"/>
    </row>
    <row r="10" spans="2:12" x14ac:dyDescent="0.3">
      <c r="B10" s="3"/>
      <c r="C10" s="3"/>
      <c r="D10" s="3" t="s">
        <v>210</v>
      </c>
      <c r="E10" s="3"/>
      <c r="G10" s="3" t="s">
        <v>110</v>
      </c>
      <c r="H10" s="3"/>
    </row>
    <row r="11" spans="2:12" x14ac:dyDescent="0.3">
      <c r="B11" s="4" t="s">
        <v>9</v>
      </c>
      <c r="C11" s="4"/>
      <c r="D11" s="4" t="s">
        <v>12</v>
      </c>
      <c r="E11" s="4"/>
      <c r="G11" s="3"/>
      <c r="H11" s="3"/>
    </row>
    <row r="12" spans="2:12" x14ac:dyDescent="0.3">
      <c r="G12" s="111" t="s">
        <v>111</v>
      </c>
      <c r="H12" s="90"/>
    </row>
    <row r="13" spans="2:12" ht="15.6" x14ac:dyDescent="0.3">
      <c r="B13" s="84" t="s">
        <v>146</v>
      </c>
      <c r="C13" s="84"/>
      <c r="D13" s="84"/>
      <c r="E13" s="84"/>
      <c r="G13" s="111"/>
      <c r="H13" s="90"/>
    </row>
    <row r="14" spans="2:12" x14ac:dyDescent="0.3">
      <c r="B14" s="85" t="s">
        <v>6</v>
      </c>
      <c r="C14" s="85"/>
      <c r="D14" s="85" t="s">
        <v>13</v>
      </c>
      <c r="E14" s="85"/>
      <c r="G14" s="48" t="s">
        <v>112</v>
      </c>
      <c r="H14" s="3"/>
    </row>
    <row r="15" spans="2:12" x14ac:dyDescent="0.3">
      <c r="B15" s="3" t="s">
        <v>154</v>
      </c>
      <c r="C15" s="3"/>
      <c r="D15" s="3" t="s">
        <v>149</v>
      </c>
      <c r="E15" s="3"/>
      <c r="G15" s="3" t="s">
        <v>114</v>
      </c>
      <c r="H15" s="3"/>
      <c r="L15" s="9"/>
    </row>
    <row r="16" spans="2:12" x14ac:dyDescent="0.3">
      <c r="B16" s="3" t="s">
        <v>155</v>
      </c>
      <c r="C16" s="3"/>
      <c r="D16" s="3" t="s">
        <v>150</v>
      </c>
      <c r="E16" s="3"/>
      <c r="G16" s="3" t="s">
        <v>115</v>
      </c>
      <c r="H16" s="3"/>
    </row>
    <row r="17" spans="2:17" x14ac:dyDescent="0.3">
      <c r="B17" s="3" t="s">
        <v>156</v>
      </c>
      <c r="C17" s="3"/>
      <c r="D17" s="3" t="s">
        <v>151</v>
      </c>
      <c r="E17" s="3"/>
    </row>
    <row r="18" spans="2:17" x14ac:dyDescent="0.3">
      <c r="B18" s="3" t="s">
        <v>157</v>
      </c>
      <c r="C18" s="3"/>
      <c r="D18" s="3" t="s">
        <v>152</v>
      </c>
      <c r="E18" s="3"/>
    </row>
    <row r="19" spans="2:17" x14ac:dyDescent="0.3">
      <c r="B19" s="3"/>
      <c r="C19" s="3"/>
      <c r="D19" s="3" t="s">
        <v>153</v>
      </c>
      <c r="E19" s="3"/>
    </row>
    <row r="20" spans="2:17" x14ac:dyDescent="0.3">
      <c r="B20" s="4" t="s">
        <v>9</v>
      </c>
      <c r="C20" s="4"/>
      <c r="D20" s="4" t="s">
        <v>12</v>
      </c>
      <c r="E20" s="4"/>
    </row>
    <row r="22" spans="2:17" ht="15.6" x14ac:dyDescent="0.3">
      <c r="B22" s="84" t="s">
        <v>146</v>
      </c>
      <c r="C22" s="84"/>
      <c r="D22" s="84"/>
      <c r="E22" s="84"/>
    </row>
    <row r="23" spans="2:17" x14ac:dyDescent="0.3">
      <c r="B23" s="85" t="s">
        <v>6</v>
      </c>
      <c r="C23" s="85"/>
      <c r="D23" s="85" t="s">
        <v>13</v>
      </c>
      <c r="E23" s="85"/>
    </row>
    <row r="24" spans="2:17" x14ac:dyDescent="0.3">
      <c r="B24" s="4" t="s">
        <v>154</v>
      </c>
      <c r="C24" s="3"/>
      <c r="D24" s="3" t="s">
        <v>149</v>
      </c>
      <c r="E24" s="3"/>
    </row>
    <row r="25" spans="2:17" x14ac:dyDescent="0.3">
      <c r="B25" s="3" t="s">
        <v>155</v>
      </c>
      <c r="C25" s="3"/>
      <c r="D25" s="3" t="s">
        <v>179</v>
      </c>
      <c r="E25" s="3"/>
    </row>
    <row r="26" spans="2:17" x14ac:dyDescent="0.3">
      <c r="B26" s="59" t="s">
        <v>169</v>
      </c>
      <c r="C26" s="3"/>
      <c r="D26" s="3" t="s">
        <v>181</v>
      </c>
      <c r="E26" s="3"/>
    </row>
    <row r="27" spans="2:17" x14ac:dyDescent="0.3">
      <c r="B27" s="59" t="s">
        <v>170</v>
      </c>
      <c r="C27" s="3"/>
      <c r="D27" s="3" t="s">
        <v>180</v>
      </c>
      <c r="E27" s="3"/>
    </row>
    <row r="28" spans="2:17" x14ac:dyDescent="0.3">
      <c r="B28" s="59" t="s">
        <v>171</v>
      </c>
      <c r="C28" s="3"/>
      <c r="D28" s="3" t="s">
        <v>182</v>
      </c>
      <c r="E28" s="3"/>
    </row>
    <row r="29" spans="2:17" customFormat="1" x14ac:dyDescent="0.3">
      <c r="B29" s="4" t="s">
        <v>172</v>
      </c>
      <c r="C29" s="4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customFormat="1" x14ac:dyDescent="0.3">
      <c r="B30" s="3"/>
      <c r="C30" s="3"/>
      <c r="D30" s="3" t="s">
        <v>150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customFormat="1" x14ac:dyDescent="0.3">
      <c r="B31" s="3" t="s">
        <v>156</v>
      </c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3">
      <c r="B32" s="59" t="s">
        <v>173</v>
      </c>
      <c r="C32" s="3"/>
      <c r="D32" s="3" t="s">
        <v>151</v>
      </c>
      <c r="E32" s="3"/>
    </row>
    <row r="33" spans="1:5" x14ac:dyDescent="0.3">
      <c r="B33" s="59" t="s">
        <v>174</v>
      </c>
      <c r="C33" s="3"/>
      <c r="D33" s="3"/>
      <c r="E33" s="3"/>
    </row>
    <row r="34" spans="1:5" x14ac:dyDescent="0.3">
      <c r="B34" s="114" t="s">
        <v>175</v>
      </c>
      <c r="C34" s="3"/>
      <c r="D34" s="3" t="s">
        <v>152</v>
      </c>
      <c r="E34" s="3"/>
    </row>
    <row r="35" spans="1:5" x14ac:dyDescent="0.3">
      <c r="B35" s="114"/>
      <c r="C35" s="3"/>
      <c r="D35" s="3"/>
      <c r="E35" s="3"/>
    </row>
    <row r="36" spans="1:5" x14ac:dyDescent="0.3">
      <c r="B36" s="59" t="s">
        <v>176</v>
      </c>
      <c r="C36" s="3"/>
      <c r="D36" s="3" t="s">
        <v>183</v>
      </c>
      <c r="E36" s="3"/>
    </row>
    <row r="37" spans="1:5" x14ac:dyDescent="0.3">
      <c r="B37" s="4" t="s">
        <v>177</v>
      </c>
      <c r="C37" s="4"/>
      <c r="D37" s="3"/>
      <c r="E37" s="3"/>
    </row>
    <row r="38" spans="1:5" x14ac:dyDescent="0.3">
      <c r="B38" s="3"/>
      <c r="C38" s="3"/>
      <c r="D38" s="3"/>
      <c r="E38" s="3"/>
    </row>
    <row r="39" spans="1:5" x14ac:dyDescent="0.3">
      <c r="B39" s="4" t="s">
        <v>157</v>
      </c>
      <c r="C39" s="3"/>
      <c r="D39" s="3"/>
      <c r="E39" s="3"/>
    </row>
    <row r="40" spans="1:5" x14ac:dyDescent="0.3">
      <c r="B40" s="3"/>
      <c r="C40" s="3"/>
      <c r="D40" s="3"/>
      <c r="E40" s="3"/>
    </row>
    <row r="41" spans="1:5" x14ac:dyDescent="0.3">
      <c r="B41" s="4" t="s">
        <v>178</v>
      </c>
      <c r="C41" s="3"/>
      <c r="D41" s="4" t="s">
        <v>184</v>
      </c>
      <c r="E41" s="3"/>
    </row>
    <row r="43" spans="1:5" ht="15.6" x14ac:dyDescent="0.3">
      <c r="A43" s="30"/>
      <c r="B43" s="102" t="s">
        <v>56</v>
      </c>
      <c r="C43" s="102"/>
      <c r="D43" s="103"/>
    </row>
    <row r="44" spans="1:5" x14ac:dyDescent="0.3">
      <c r="A44" s="30"/>
      <c r="B44" s="24" t="s">
        <v>158</v>
      </c>
      <c r="C44" s="24"/>
      <c r="D44" s="25">
        <v>2000000</v>
      </c>
    </row>
    <row r="45" spans="1:5" x14ac:dyDescent="0.3">
      <c r="A45" s="30"/>
      <c r="B45" s="93" t="s">
        <v>55</v>
      </c>
      <c r="C45" s="93"/>
      <c r="D45" s="25">
        <v>3000000</v>
      </c>
    </row>
    <row r="46" spans="1:5" x14ac:dyDescent="0.3">
      <c r="A46" s="30"/>
      <c r="B46" s="24" t="s">
        <v>46</v>
      </c>
      <c r="C46" s="24"/>
      <c r="D46" s="27">
        <v>0.6</v>
      </c>
    </row>
    <row r="47" spans="1:5" x14ac:dyDescent="0.3">
      <c r="B47" s="23" t="s">
        <v>159</v>
      </c>
      <c r="C47" s="24"/>
      <c r="D47" s="50"/>
    </row>
    <row r="48" spans="1:5" x14ac:dyDescent="0.3">
      <c r="B48" s="112" t="s">
        <v>160</v>
      </c>
      <c r="C48" s="113"/>
      <c r="D48" s="22"/>
    </row>
    <row r="49" spans="1:6" x14ac:dyDescent="0.3">
      <c r="B49" s="23" t="s">
        <v>161</v>
      </c>
      <c r="C49" s="24"/>
      <c r="D49" s="49"/>
    </row>
    <row r="50" spans="1:6" x14ac:dyDescent="0.3">
      <c r="B50" s="18" t="s">
        <v>162</v>
      </c>
      <c r="C50" s="12"/>
      <c r="D50" s="19">
        <v>5400</v>
      </c>
    </row>
    <row r="51" spans="1:6" x14ac:dyDescent="0.3">
      <c r="B51" s="23" t="s">
        <v>163</v>
      </c>
      <c r="C51" s="24"/>
      <c r="D51" s="25">
        <v>7000</v>
      </c>
    </row>
    <row r="52" spans="1:6" x14ac:dyDescent="0.3">
      <c r="B52" s="18" t="s">
        <v>164</v>
      </c>
      <c r="C52" s="12"/>
      <c r="D52" s="19">
        <v>75000</v>
      </c>
    </row>
    <row r="53" spans="1:6" x14ac:dyDescent="0.3">
      <c r="B53" s="23" t="s">
        <v>165</v>
      </c>
      <c r="C53" s="24"/>
      <c r="D53" s="25">
        <v>300000</v>
      </c>
    </row>
    <row r="54" spans="1:6" x14ac:dyDescent="0.3">
      <c r="B54" s="32" t="s">
        <v>49</v>
      </c>
      <c r="C54" s="8"/>
      <c r="D54" s="22">
        <v>0.8</v>
      </c>
    </row>
    <row r="55" spans="1:6" x14ac:dyDescent="0.3">
      <c r="B55" s="23" t="s">
        <v>166</v>
      </c>
      <c r="C55" s="24"/>
      <c r="D55" s="26">
        <v>1.2</v>
      </c>
    </row>
    <row r="56" spans="1:6" x14ac:dyDescent="0.3">
      <c r="B56" s="32" t="s">
        <v>118</v>
      </c>
      <c r="C56" s="8"/>
      <c r="D56" s="58">
        <v>0.12</v>
      </c>
    </row>
    <row r="57" spans="1:6" x14ac:dyDescent="0.3">
      <c r="B57" s="32" t="s">
        <v>167</v>
      </c>
      <c r="C57" s="8"/>
      <c r="D57" s="22">
        <v>3.2</v>
      </c>
    </row>
    <row r="58" spans="1:6" x14ac:dyDescent="0.3">
      <c r="B58" s="115" t="s">
        <v>168</v>
      </c>
      <c r="C58" s="125"/>
      <c r="D58" s="126"/>
    </row>
    <row r="59" spans="1:6" x14ac:dyDescent="0.3">
      <c r="B59" s="127"/>
      <c r="C59" s="128"/>
      <c r="D59" s="129"/>
    </row>
    <row r="61" spans="1:6" x14ac:dyDescent="0.3">
      <c r="B61" s="2" t="s">
        <v>121</v>
      </c>
    </row>
    <row r="63" spans="1:6" x14ac:dyDescent="0.3">
      <c r="A63" s="30"/>
      <c r="B63" s="60" t="s">
        <v>46</v>
      </c>
      <c r="C63" s="40" t="s">
        <v>7</v>
      </c>
      <c r="E63" s="52" t="s">
        <v>17</v>
      </c>
      <c r="F63" s="40" t="s">
        <v>73</v>
      </c>
    </row>
    <row r="64" spans="1:6" x14ac:dyDescent="0.3">
      <c r="A64" s="30"/>
      <c r="B64" s="17"/>
      <c r="C64" s="40" t="s">
        <v>20</v>
      </c>
      <c r="E64" s="20"/>
      <c r="F64" s="40" t="s">
        <v>16</v>
      </c>
    </row>
    <row r="65" spans="1:7" x14ac:dyDescent="0.3">
      <c r="A65" s="30"/>
      <c r="B65" s="17"/>
      <c r="C65" s="53"/>
      <c r="E65" s="20"/>
      <c r="F65" s="53"/>
    </row>
    <row r="66" spans="1:7" x14ac:dyDescent="0.3">
      <c r="A66" s="30"/>
      <c r="B66" s="45" t="s">
        <v>185</v>
      </c>
      <c r="C66" s="65">
        <v>3000000</v>
      </c>
      <c r="E66" s="31" t="s">
        <v>191</v>
      </c>
      <c r="F66" s="53" t="s">
        <v>73</v>
      </c>
    </row>
    <row r="67" spans="1:7" x14ac:dyDescent="0.3">
      <c r="A67" s="30"/>
      <c r="B67" s="8"/>
      <c r="C67" s="62" t="s">
        <v>20</v>
      </c>
      <c r="E67" s="32"/>
      <c r="F67" s="29" t="s">
        <v>16</v>
      </c>
    </row>
    <row r="68" spans="1:7" x14ac:dyDescent="0.3">
      <c r="B68"/>
      <c r="C68"/>
      <c r="D68"/>
      <c r="E68"/>
      <c r="F68"/>
      <c r="G68"/>
    </row>
    <row r="69" spans="1:7" x14ac:dyDescent="0.3">
      <c r="A69" s="30"/>
      <c r="B69" s="61" t="s">
        <v>196</v>
      </c>
      <c r="C69" s="40" t="s">
        <v>16</v>
      </c>
      <c r="D69"/>
      <c r="E69"/>
    </row>
    <row r="70" spans="1:7" x14ac:dyDescent="0.3">
      <c r="A70" s="30"/>
      <c r="B70" s="17"/>
      <c r="C70" s="40" t="s">
        <v>187</v>
      </c>
      <c r="D70"/>
      <c r="E70"/>
    </row>
    <row r="71" spans="1:7" x14ac:dyDescent="0.3">
      <c r="A71" s="30"/>
      <c r="B71" s="17"/>
      <c r="C71" s="53"/>
    </row>
    <row r="72" spans="1:7" x14ac:dyDescent="0.3">
      <c r="A72" s="30"/>
      <c r="B72" s="45" t="s">
        <v>186</v>
      </c>
      <c r="C72" s="53" t="s">
        <v>16</v>
      </c>
    </row>
    <row r="73" spans="1:7" x14ac:dyDescent="0.3">
      <c r="A73" s="30"/>
      <c r="B73" s="8"/>
      <c r="C73" s="62">
        <v>3000000</v>
      </c>
    </row>
    <row r="75" spans="1:7" x14ac:dyDescent="0.3">
      <c r="B75" s="115" t="s">
        <v>189</v>
      </c>
      <c r="C75" s="121" t="s">
        <v>188</v>
      </c>
      <c r="D75" s="122"/>
    </row>
    <row r="76" spans="1:7" x14ac:dyDescent="0.3">
      <c r="B76" s="116"/>
      <c r="C76" s="123" t="s">
        <v>55</v>
      </c>
      <c r="D76" s="124"/>
    </row>
    <row r="77" spans="1:7" x14ac:dyDescent="0.3">
      <c r="B77" s="20"/>
      <c r="C77" s="17"/>
      <c r="D77" s="30"/>
    </row>
    <row r="78" spans="1:7" x14ac:dyDescent="0.3">
      <c r="B78" s="63" t="s">
        <v>190</v>
      </c>
      <c r="C78" s="95" t="s">
        <v>188</v>
      </c>
      <c r="D78" s="100"/>
    </row>
    <row r="79" spans="1:7" x14ac:dyDescent="0.3">
      <c r="B79" s="64"/>
      <c r="C79" s="119">
        <f>+C73</f>
        <v>3000000</v>
      </c>
      <c r="D79" s="120"/>
      <c r="E79" s="17"/>
    </row>
    <row r="80" spans="1:7" x14ac:dyDescent="0.3">
      <c r="C80" s="17"/>
      <c r="D80" s="17"/>
    </row>
    <row r="81" spans="1:7" x14ac:dyDescent="0.3">
      <c r="B81" s="115" t="s">
        <v>192</v>
      </c>
      <c r="C81" s="40" t="s">
        <v>193</v>
      </c>
    </row>
    <row r="82" spans="1:7" x14ac:dyDescent="0.3">
      <c r="B82" s="116"/>
      <c r="C82" s="40" t="s">
        <v>8</v>
      </c>
    </row>
    <row r="83" spans="1:7" x14ac:dyDescent="0.3">
      <c r="B83" s="20"/>
      <c r="C83" s="53"/>
    </row>
    <row r="84" spans="1:7" x14ac:dyDescent="0.3">
      <c r="B84" s="31" t="s">
        <v>194</v>
      </c>
      <c r="C84" s="53" t="s">
        <v>193</v>
      </c>
    </row>
    <row r="85" spans="1:7" x14ac:dyDescent="0.3">
      <c r="B85" s="32"/>
      <c r="C85" s="29" t="s">
        <v>8</v>
      </c>
    </row>
    <row r="87" spans="1:7" x14ac:dyDescent="0.3">
      <c r="B87" s="83" t="s">
        <v>42</v>
      </c>
      <c r="C87" s="83"/>
      <c r="D87" s="83"/>
      <c r="E87" s="83"/>
      <c r="F87" s="83"/>
      <c r="G87" s="83"/>
    </row>
    <row r="89" spans="1:7" x14ac:dyDescent="0.3">
      <c r="B89" s="15" t="s">
        <v>195</v>
      </c>
    </row>
    <row r="91" spans="1:7" x14ac:dyDescent="0.3">
      <c r="A91" s="30"/>
      <c r="B91" s="61" t="s">
        <v>196</v>
      </c>
      <c r="C91" s="40" t="s">
        <v>16</v>
      </c>
    </row>
    <row r="92" spans="1:7" x14ac:dyDescent="0.3">
      <c r="A92" s="30"/>
      <c r="B92" s="17"/>
      <c r="C92" s="40" t="s">
        <v>187</v>
      </c>
    </row>
    <row r="93" spans="1:7" x14ac:dyDescent="0.3">
      <c r="A93" s="30"/>
      <c r="B93" s="17"/>
      <c r="C93" s="53"/>
    </row>
    <row r="94" spans="1:7" x14ac:dyDescent="0.3">
      <c r="A94" s="30"/>
      <c r="B94" s="45" t="s">
        <v>186</v>
      </c>
      <c r="C94" s="53" t="s">
        <v>16</v>
      </c>
    </row>
    <row r="95" spans="1:7" x14ac:dyDescent="0.3">
      <c r="A95" s="30"/>
      <c r="B95" s="8"/>
      <c r="C95" s="62">
        <v>3000000</v>
      </c>
    </row>
    <row r="97" spans="1:6" x14ac:dyDescent="0.3">
      <c r="B97" s="54" t="s">
        <v>197</v>
      </c>
      <c r="C97" s="46">
        <f>+C95*0.8</f>
        <v>2400000</v>
      </c>
    </row>
    <row r="99" spans="1:6" x14ac:dyDescent="0.3">
      <c r="B99" s="15" t="s">
        <v>198</v>
      </c>
      <c r="C99" s="15"/>
      <c r="D99" s="15"/>
      <c r="E99" s="15"/>
      <c r="F99" s="15"/>
    </row>
    <row r="100" spans="1:6" x14ac:dyDescent="0.3">
      <c r="B100" s="115" t="s">
        <v>189</v>
      </c>
      <c r="C100" s="121" t="s">
        <v>188</v>
      </c>
      <c r="D100" s="122"/>
    </row>
    <row r="101" spans="1:6" x14ac:dyDescent="0.3">
      <c r="B101" s="116"/>
      <c r="C101" s="123" t="s">
        <v>55</v>
      </c>
      <c r="D101" s="124"/>
    </row>
    <row r="102" spans="1:6" x14ac:dyDescent="0.3">
      <c r="B102" s="20"/>
      <c r="C102" s="17"/>
      <c r="D102" s="30"/>
    </row>
    <row r="103" spans="1:6" x14ac:dyDescent="0.3">
      <c r="B103" s="63" t="s">
        <v>190</v>
      </c>
      <c r="C103" s="95" t="s">
        <v>199</v>
      </c>
      <c r="D103" s="100"/>
    </row>
    <row r="104" spans="1:6" x14ac:dyDescent="0.3">
      <c r="B104" s="64"/>
      <c r="C104" s="119">
        <f>+C95</f>
        <v>3000000</v>
      </c>
      <c r="D104" s="120"/>
    </row>
    <row r="106" spans="1:6" x14ac:dyDescent="0.3">
      <c r="B106" s="130" t="s">
        <v>105</v>
      </c>
      <c r="C106" s="130"/>
      <c r="D106" s="46">
        <f>1.2*3000000-2400000</f>
        <v>1200000</v>
      </c>
    </row>
    <row r="108" spans="1:6" x14ac:dyDescent="0.3">
      <c r="B108" s="15" t="s">
        <v>200</v>
      </c>
    </row>
    <row r="109" spans="1:6" x14ac:dyDescent="0.3">
      <c r="A109" s="30"/>
      <c r="B109" s="60" t="s">
        <v>46</v>
      </c>
      <c r="C109" s="40" t="s">
        <v>7</v>
      </c>
    </row>
    <row r="110" spans="1:6" x14ac:dyDescent="0.3">
      <c r="A110" s="30"/>
      <c r="B110" s="17"/>
      <c r="C110" s="40" t="s">
        <v>20</v>
      </c>
    </row>
    <row r="111" spans="1:6" x14ac:dyDescent="0.3">
      <c r="A111" s="30"/>
      <c r="B111" s="17"/>
      <c r="C111" s="53"/>
    </row>
    <row r="112" spans="1:6" x14ac:dyDescent="0.3">
      <c r="A112" s="30"/>
      <c r="B112" s="45" t="s">
        <v>185</v>
      </c>
      <c r="C112" s="65">
        <v>3000000</v>
      </c>
    </row>
    <row r="113" spans="1:5" x14ac:dyDescent="0.3">
      <c r="A113" s="30"/>
      <c r="B113" s="8"/>
      <c r="C113" s="62" t="s">
        <v>20</v>
      </c>
    </row>
    <row r="115" spans="1:5" x14ac:dyDescent="0.3">
      <c r="B115" s="46" t="s">
        <v>87</v>
      </c>
      <c r="C115" s="46">
        <f>3000000/0.6</f>
        <v>5000000</v>
      </c>
    </row>
    <row r="117" spans="1:5" x14ac:dyDescent="0.3">
      <c r="B117" s="15" t="s">
        <v>201</v>
      </c>
    </row>
    <row r="119" spans="1:5" x14ac:dyDescent="0.3">
      <c r="B119" s="46" t="s">
        <v>90</v>
      </c>
      <c r="C119" s="46">
        <f>+C115-D45</f>
        <v>2000000</v>
      </c>
    </row>
    <row r="121" spans="1:5" x14ac:dyDescent="0.3">
      <c r="B121" s="15" t="s">
        <v>202</v>
      </c>
      <c r="C121" s="15"/>
      <c r="D121" s="15"/>
      <c r="E121" s="15"/>
    </row>
    <row r="123" spans="1:5" x14ac:dyDescent="0.3">
      <c r="B123" s="66" t="s">
        <v>16</v>
      </c>
      <c r="C123" s="67">
        <v>2400000</v>
      </c>
    </row>
    <row r="124" spans="1:5" x14ac:dyDescent="0.3">
      <c r="B124" s="68" t="s">
        <v>203</v>
      </c>
      <c r="C124" s="53">
        <v>2000000</v>
      </c>
    </row>
    <row r="125" spans="1:5" x14ac:dyDescent="0.3">
      <c r="B125" s="21" t="s">
        <v>181</v>
      </c>
      <c r="C125" s="41">
        <v>400000</v>
      </c>
    </row>
    <row r="127" spans="1:5" x14ac:dyDescent="0.3">
      <c r="B127" s="15" t="s">
        <v>204</v>
      </c>
    </row>
    <row r="129" spans="2:6" x14ac:dyDescent="0.3">
      <c r="B129" s="52" t="s">
        <v>17</v>
      </c>
      <c r="C129" s="40" t="s">
        <v>73</v>
      </c>
    </row>
    <row r="130" spans="2:6" x14ac:dyDescent="0.3">
      <c r="B130" s="20"/>
      <c r="C130" s="40" t="s">
        <v>16</v>
      </c>
    </row>
    <row r="131" spans="2:6" x14ac:dyDescent="0.3">
      <c r="B131" s="20"/>
      <c r="C131" s="53"/>
    </row>
    <row r="132" spans="2:6" x14ac:dyDescent="0.3">
      <c r="B132" s="31" t="s">
        <v>191</v>
      </c>
      <c r="C132" s="53" t="s">
        <v>73</v>
      </c>
    </row>
    <row r="133" spans="2:6" x14ac:dyDescent="0.3">
      <c r="B133" s="32"/>
      <c r="C133" s="29">
        <f>+C97</f>
        <v>2400000</v>
      </c>
    </row>
    <row r="135" spans="2:6" x14ac:dyDescent="0.3">
      <c r="B135" s="46" t="s">
        <v>205</v>
      </c>
      <c r="C135" s="46">
        <f>+C133*0.12</f>
        <v>288000</v>
      </c>
    </row>
    <row r="137" spans="2:6" x14ac:dyDescent="0.3">
      <c r="B137" s="15" t="s">
        <v>206</v>
      </c>
    </row>
    <row r="139" spans="2:6" x14ac:dyDescent="0.3">
      <c r="B139" s="4" t="s">
        <v>10</v>
      </c>
      <c r="C139" s="4">
        <f>+C140+C141+C142</f>
        <v>2688000</v>
      </c>
    </row>
    <row r="140" spans="2:6" x14ac:dyDescent="0.3">
      <c r="B140" s="3" t="s">
        <v>203</v>
      </c>
      <c r="C140" s="3">
        <f>+C124</f>
        <v>2000000</v>
      </c>
    </row>
    <row r="141" spans="2:6" x14ac:dyDescent="0.3">
      <c r="B141" s="3" t="s">
        <v>181</v>
      </c>
      <c r="C141" s="3">
        <f>+C125</f>
        <v>400000</v>
      </c>
    </row>
    <row r="142" spans="2:6" x14ac:dyDescent="0.3">
      <c r="B142" s="3" t="s">
        <v>73</v>
      </c>
      <c r="C142" s="3">
        <f>+C135</f>
        <v>288000</v>
      </c>
    </row>
    <row r="144" spans="2:6" x14ac:dyDescent="0.3">
      <c r="B144" s="82" t="s">
        <v>32</v>
      </c>
      <c r="C144" s="82"/>
      <c r="D144" s="82"/>
      <c r="E144" s="82"/>
      <c r="F144" s="82"/>
    </row>
    <row r="145" spans="2:5" x14ac:dyDescent="0.3">
      <c r="B145" s="46" t="s">
        <v>33</v>
      </c>
      <c r="C145" s="46"/>
      <c r="D145" s="46">
        <f>+C115</f>
        <v>5000000</v>
      </c>
    </row>
    <row r="147" spans="2:5" x14ac:dyDescent="0.3">
      <c r="B147" s="2" t="s">
        <v>207</v>
      </c>
    </row>
    <row r="149" spans="2:5" x14ac:dyDescent="0.3">
      <c r="B149" s="46" t="s">
        <v>208</v>
      </c>
      <c r="C149" s="46">
        <f>+D145-C139-D106</f>
        <v>1112000</v>
      </c>
    </row>
    <row r="151" spans="2:5" x14ac:dyDescent="0.3">
      <c r="B151" s="15" t="s">
        <v>211</v>
      </c>
    </row>
    <row r="153" spans="2:5" ht="15.6" x14ac:dyDescent="0.3">
      <c r="B153" s="84" t="s">
        <v>145</v>
      </c>
      <c r="C153" s="84"/>
      <c r="D153" s="84"/>
      <c r="E153" s="84"/>
    </row>
    <row r="154" spans="2:5" x14ac:dyDescent="0.3">
      <c r="B154" s="85" t="s">
        <v>6</v>
      </c>
      <c r="C154" s="85"/>
      <c r="D154" s="85" t="s">
        <v>13</v>
      </c>
      <c r="E154" s="85"/>
    </row>
    <row r="155" spans="2:5" x14ac:dyDescent="0.3">
      <c r="B155" s="3" t="s">
        <v>7</v>
      </c>
      <c r="C155" s="3">
        <f>+D45</f>
        <v>3000000</v>
      </c>
      <c r="D155" s="3" t="s">
        <v>10</v>
      </c>
      <c r="E155" s="3">
        <f>+C139</f>
        <v>2688000</v>
      </c>
    </row>
    <row r="156" spans="2:5" x14ac:dyDescent="0.3">
      <c r="B156" s="3" t="s">
        <v>8</v>
      </c>
      <c r="C156" s="3">
        <f>+C119</f>
        <v>2000000</v>
      </c>
      <c r="D156" s="3" t="s">
        <v>209</v>
      </c>
      <c r="E156" s="3">
        <f>+D106</f>
        <v>1200000</v>
      </c>
    </row>
    <row r="157" spans="2:5" x14ac:dyDescent="0.3">
      <c r="B157" s="3"/>
      <c r="C157" s="3"/>
      <c r="D157" s="3" t="s">
        <v>210</v>
      </c>
      <c r="E157" s="3">
        <f>+C149</f>
        <v>1112000</v>
      </c>
    </row>
    <row r="158" spans="2:5" x14ac:dyDescent="0.3">
      <c r="B158" s="4" t="s">
        <v>9</v>
      </c>
      <c r="C158" s="4">
        <f>+C115</f>
        <v>5000000</v>
      </c>
      <c r="D158" s="4" t="s">
        <v>12</v>
      </c>
      <c r="E158" s="4">
        <f>+C158</f>
        <v>5000000</v>
      </c>
    </row>
    <row r="160" spans="2:5" x14ac:dyDescent="0.3">
      <c r="B160" s="15" t="s">
        <v>212</v>
      </c>
    </row>
    <row r="162" spans="2:5" x14ac:dyDescent="0.3">
      <c r="B162" s="4" t="s">
        <v>213</v>
      </c>
      <c r="C162" s="4">
        <f>+C155</f>
        <v>3000000</v>
      </c>
      <c r="D162" s="70">
        <v>1</v>
      </c>
    </row>
    <row r="163" spans="2:5" x14ac:dyDescent="0.3">
      <c r="B163" s="3" t="s">
        <v>215</v>
      </c>
      <c r="C163" s="3">
        <f>+C162*D163</f>
        <v>600000</v>
      </c>
      <c r="D163" s="69">
        <v>0.2</v>
      </c>
    </row>
    <row r="164" spans="2:5" x14ac:dyDescent="0.3">
      <c r="B164" s="3" t="s">
        <v>214</v>
      </c>
      <c r="C164" s="3">
        <f>+C162*D164</f>
        <v>2400000</v>
      </c>
      <c r="D164" s="69">
        <v>0.8</v>
      </c>
    </row>
    <row r="165" spans="2:5" x14ac:dyDescent="0.3">
      <c r="B165" s="3" t="s">
        <v>216</v>
      </c>
      <c r="C165" s="3">
        <v>0</v>
      </c>
      <c r="D165" s="69">
        <v>0</v>
      </c>
      <c r="E165" s="2" t="s">
        <v>217</v>
      </c>
    </row>
    <row r="167" spans="2:5" x14ac:dyDescent="0.3">
      <c r="B167" s="15" t="s">
        <v>218</v>
      </c>
    </row>
    <row r="169" spans="2:5" x14ac:dyDescent="0.3">
      <c r="B169" s="2" t="s">
        <v>219</v>
      </c>
    </row>
    <row r="170" spans="2:5" x14ac:dyDescent="0.3">
      <c r="B170" s="46" t="s">
        <v>220</v>
      </c>
      <c r="C170" s="46">
        <f>+C156-D50</f>
        <v>1994600</v>
      </c>
    </row>
    <row r="172" spans="2:5" x14ac:dyDescent="0.3">
      <c r="B172" s="15" t="s">
        <v>221</v>
      </c>
    </row>
    <row r="174" spans="2:5" x14ac:dyDescent="0.3">
      <c r="B174" s="4" t="s">
        <v>147</v>
      </c>
      <c r="C174" s="4">
        <f>+C170</f>
        <v>1994600</v>
      </c>
      <c r="D174" s="70">
        <f>+D175+D176+D177</f>
        <v>1</v>
      </c>
    </row>
    <row r="175" spans="2:5" x14ac:dyDescent="0.3">
      <c r="B175" s="3" t="s">
        <v>174</v>
      </c>
      <c r="C175" s="3">
        <f>+C174*D175</f>
        <v>757948</v>
      </c>
      <c r="D175" s="69">
        <v>0.38</v>
      </c>
    </row>
    <row r="176" spans="2:5" x14ac:dyDescent="0.3">
      <c r="B176" s="3" t="s">
        <v>173</v>
      </c>
      <c r="C176" s="3">
        <f>+C174*D176</f>
        <v>1196760</v>
      </c>
      <c r="D176" s="69">
        <v>0.6</v>
      </c>
    </row>
    <row r="177" spans="2:5" x14ac:dyDescent="0.3">
      <c r="B177" s="71" t="s">
        <v>176</v>
      </c>
      <c r="C177" s="71">
        <f>+C174*D177</f>
        <v>39892.000000000036</v>
      </c>
      <c r="D177" s="69">
        <f>100%-D176-D175</f>
        <v>2.0000000000000018E-2</v>
      </c>
      <c r="E177" s="2" t="s">
        <v>222</v>
      </c>
    </row>
    <row r="179" spans="2:5" x14ac:dyDescent="0.3">
      <c r="B179" s="2" t="s">
        <v>223</v>
      </c>
    </row>
    <row r="180" spans="2:5" x14ac:dyDescent="0.3">
      <c r="B180" s="46" t="s">
        <v>95</v>
      </c>
      <c r="C180" s="46">
        <f>+E156+E157</f>
        <v>2312000</v>
      </c>
    </row>
    <row r="182" spans="2:5" x14ac:dyDescent="0.3">
      <c r="B182" s="15" t="s">
        <v>227</v>
      </c>
    </row>
    <row r="184" spans="2:5" x14ac:dyDescent="0.3">
      <c r="B184" s="4" t="s">
        <v>11</v>
      </c>
      <c r="C184" s="4">
        <f>+C180</f>
        <v>2312000</v>
      </c>
    </row>
    <row r="185" spans="2:5" x14ac:dyDescent="0.3">
      <c r="B185" s="3" t="s">
        <v>224</v>
      </c>
      <c r="C185" s="3">
        <f>+D53</f>
        <v>300000</v>
      </c>
    </row>
    <row r="186" spans="2:5" x14ac:dyDescent="0.3">
      <c r="B186" s="3" t="s">
        <v>148</v>
      </c>
      <c r="C186" s="3">
        <f>+D52</f>
        <v>75000</v>
      </c>
    </row>
    <row r="187" spans="2:5" x14ac:dyDescent="0.3">
      <c r="B187" s="3" t="s">
        <v>228</v>
      </c>
      <c r="C187" s="3">
        <f>+D51</f>
        <v>7000</v>
      </c>
    </row>
    <row r="188" spans="2:5" x14ac:dyDescent="0.3">
      <c r="B188" s="71" t="s">
        <v>225</v>
      </c>
      <c r="C188" s="71">
        <f>+C184-C185-C186-C187</f>
        <v>1930000</v>
      </c>
      <c r="D188" s="2" t="s">
        <v>226</v>
      </c>
    </row>
    <row r="190" spans="2:5" ht="15.6" x14ac:dyDescent="0.3">
      <c r="B190" s="84" t="s">
        <v>146</v>
      </c>
      <c r="C190" s="84"/>
      <c r="D190" s="84"/>
      <c r="E190" s="84"/>
    </row>
    <row r="191" spans="2:5" x14ac:dyDescent="0.3">
      <c r="B191" s="85" t="s">
        <v>6</v>
      </c>
      <c r="C191" s="85"/>
      <c r="D191" s="85" t="s">
        <v>13</v>
      </c>
      <c r="E191" s="85"/>
    </row>
    <row r="192" spans="2:5" x14ac:dyDescent="0.3">
      <c r="B192" s="4" t="s">
        <v>154</v>
      </c>
      <c r="C192" s="3"/>
      <c r="D192" s="3" t="s">
        <v>149</v>
      </c>
      <c r="E192" s="3"/>
    </row>
    <row r="193" spans="2:5" x14ac:dyDescent="0.3">
      <c r="B193" s="3" t="s">
        <v>155</v>
      </c>
      <c r="C193" s="3"/>
      <c r="D193" s="3" t="s">
        <v>179</v>
      </c>
      <c r="E193" s="3">
        <f>+D44</f>
        <v>2000000</v>
      </c>
    </row>
    <row r="194" spans="2:5" x14ac:dyDescent="0.3">
      <c r="B194" s="59" t="s">
        <v>169</v>
      </c>
      <c r="C194" s="3">
        <f>+C163</f>
        <v>600000</v>
      </c>
      <c r="D194" s="3" t="s">
        <v>181</v>
      </c>
      <c r="E194" s="3">
        <f>+C141</f>
        <v>400000</v>
      </c>
    </row>
    <row r="195" spans="2:5" x14ac:dyDescent="0.3">
      <c r="B195" s="59" t="s">
        <v>170</v>
      </c>
      <c r="C195" s="3">
        <f>+C164</f>
        <v>2400000</v>
      </c>
      <c r="D195" s="3" t="s">
        <v>180</v>
      </c>
      <c r="E195" s="3">
        <f>+C142</f>
        <v>288000</v>
      </c>
    </row>
    <row r="196" spans="2:5" x14ac:dyDescent="0.3">
      <c r="B196" s="59" t="s">
        <v>171</v>
      </c>
      <c r="C196" s="3"/>
      <c r="D196" s="4" t="s">
        <v>182</v>
      </c>
      <c r="E196" s="4">
        <f>+E193+E194+E195</f>
        <v>2688000</v>
      </c>
    </row>
    <row r="197" spans="2:5" x14ac:dyDescent="0.3">
      <c r="B197" s="4" t="s">
        <v>172</v>
      </c>
      <c r="C197" s="4">
        <f>+C194+C195</f>
        <v>3000000</v>
      </c>
      <c r="D197" s="3"/>
      <c r="E197" s="3"/>
    </row>
    <row r="198" spans="2:5" x14ac:dyDescent="0.3">
      <c r="B198" s="3"/>
      <c r="C198" s="3"/>
      <c r="D198" s="4" t="s">
        <v>150</v>
      </c>
      <c r="E198" s="4">
        <f>+D52</f>
        <v>75000</v>
      </c>
    </row>
    <row r="199" spans="2:5" x14ac:dyDescent="0.3">
      <c r="B199" s="3" t="s">
        <v>156</v>
      </c>
      <c r="C199" s="3"/>
      <c r="D199" s="4"/>
      <c r="E199" s="4"/>
    </row>
    <row r="200" spans="2:5" x14ac:dyDescent="0.3">
      <c r="B200" s="59" t="s">
        <v>173</v>
      </c>
      <c r="C200" s="3">
        <f>+C176</f>
        <v>1196760</v>
      </c>
      <c r="D200" s="4" t="s">
        <v>151</v>
      </c>
      <c r="E200" s="4">
        <f>+D53</f>
        <v>300000</v>
      </c>
    </row>
    <row r="201" spans="2:5" x14ac:dyDescent="0.3">
      <c r="B201" s="59" t="s">
        <v>174</v>
      </c>
      <c r="C201" s="3">
        <f>+C175</f>
        <v>757948</v>
      </c>
      <c r="D201" s="4"/>
      <c r="E201" s="4"/>
    </row>
    <row r="202" spans="2:5" x14ac:dyDescent="0.3">
      <c r="B202" s="114" t="s">
        <v>175</v>
      </c>
      <c r="C202" s="3"/>
      <c r="D202" s="4" t="s">
        <v>152</v>
      </c>
      <c r="E202" s="4">
        <f>+C188</f>
        <v>1930000</v>
      </c>
    </row>
    <row r="203" spans="2:5" x14ac:dyDescent="0.3">
      <c r="B203" s="114"/>
      <c r="C203" s="3"/>
      <c r="D203" s="4"/>
      <c r="E203" s="4"/>
    </row>
    <row r="204" spans="2:5" x14ac:dyDescent="0.3">
      <c r="B204" s="59" t="s">
        <v>176</v>
      </c>
      <c r="C204" s="3">
        <f>+C177</f>
        <v>39892.000000000036</v>
      </c>
      <c r="D204" s="4" t="s">
        <v>183</v>
      </c>
      <c r="E204" s="4">
        <f>+D51</f>
        <v>7000</v>
      </c>
    </row>
    <row r="205" spans="2:5" x14ac:dyDescent="0.3">
      <c r="B205" s="4" t="s">
        <v>177</v>
      </c>
      <c r="C205" s="4">
        <f>+C200+C201+C204</f>
        <v>1994600</v>
      </c>
      <c r="D205" s="3"/>
      <c r="E205" s="3"/>
    </row>
    <row r="206" spans="2:5" x14ac:dyDescent="0.3">
      <c r="B206" s="3"/>
      <c r="C206" s="3"/>
      <c r="D206" s="3"/>
      <c r="E206" s="3"/>
    </row>
    <row r="207" spans="2:5" x14ac:dyDescent="0.3">
      <c r="B207" s="4" t="s">
        <v>157</v>
      </c>
      <c r="C207" s="4">
        <f>+D50</f>
        <v>5400</v>
      </c>
      <c r="D207" s="3"/>
      <c r="E207" s="3"/>
    </row>
    <row r="208" spans="2:5" x14ac:dyDescent="0.3">
      <c r="B208" s="3"/>
      <c r="C208" s="3"/>
      <c r="D208" s="3"/>
      <c r="E208" s="3"/>
    </row>
    <row r="209" spans="2:6" x14ac:dyDescent="0.3">
      <c r="B209" s="4" t="s">
        <v>178</v>
      </c>
      <c r="C209" s="3">
        <f>+C197+C205+C207</f>
        <v>5000000</v>
      </c>
      <c r="D209" s="4" t="s">
        <v>184</v>
      </c>
      <c r="E209" s="3">
        <f>+E196+E198+E200+E202+E204</f>
        <v>5000000</v>
      </c>
    </row>
    <row r="211" spans="2:6" x14ac:dyDescent="0.3">
      <c r="B211" s="15" t="s">
        <v>229</v>
      </c>
    </row>
    <row r="213" spans="2:6" x14ac:dyDescent="0.3">
      <c r="B213" s="115" t="s">
        <v>192</v>
      </c>
      <c r="C213" s="40" t="s">
        <v>193</v>
      </c>
      <c r="D213" s="16" t="s">
        <v>230</v>
      </c>
      <c r="E213" s="2">
        <f>+C217*3.2</f>
        <v>6400000</v>
      </c>
    </row>
    <row r="214" spans="2:6" x14ac:dyDescent="0.3">
      <c r="B214" s="116"/>
      <c r="C214" s="40" t="s">
        <v>8</v>
      </c>
    </row>
    <row r="215" spans="2:6" x14ac:dyDescent="0.3">
      <c r="B215" s="20"/>
      <c r="C215" s="53"/>
      <c r="D215" s="117" t="s">
        <v>231</v>
      </c>
      <c r="E215" s="118"/>
      <c r="F215" s="118"/>
    </row>
    <row r="216" spans="2:6" x14ac:dyDescent="0.3">
      <c r="B216" s="31" t="s">
        <v>194</v>
      </c>
      <c r="C216" s="53" t="s">
        <v>193</v>
      </c>
      <c r="D216" s="117"/>
      <c r="E216" s="118"/>
      <c r="F216" s="118"/>
    </row>
    <row r="217" spans="2:6" x14ac:dyDescent="0.3">
      <c r="B217" s="32"/>
      <c r="C217" s="29">
        <f>+C156</f>
        <v>2000000</v>
      </c>
    </row>
  </sheetData>
  <mergeCells count="44">
    <mergeCell ref="B1:C1"/>
    <mergeCell ref="B2:E4"/>
    <mergeCell ref="G5:H5"/>
    <mergeCell ref="B6:E6"/>
    <mergeCell ref="B7:C7"/>
    <mergeCell ref="D7:E7"/>
    <mergeCell ref="G8:G9"/>
    <mergeCell ref="H8:H9"/>
    <mergeCell ref="G12:G13"/>
    <mergeCell ref="H12:H13"/>
    <mergeCell ref="B43:D43"/>
    <mergeCell ref="C103:D103"/>
    <mergeCell ref="C104:D104"/>
    <mergeCell ref="B106:C106"/>
    <mergeCell ref="B48:C48"/>
    <mergeCell ref="B87:G87"/>
    <mergeCell ref="B75:B76"/>
    <mergeCell ref="C76:D76"/>
    <mergeCell ref="C75:D75"/>
    <mergeCell ref="B13:E13"/>
    <mergeCell ref="B14:C14"/>
    <mergeCell ref="D14:E14"/>
    <mergeCell ref="B58:D59"/>
    <mergeCell ref="B22:E22"/>
    <mergeCell ref="B23:C23"/>
    <mergeCell ref="D23:E23"/>
    <mergeCell ref="B34:B35"/>
    <mergeCell ref="B45:C45"/>
    <mergeCell ref="C78:D78"/>
    <mergeCell ref="C79:D79"/>
    <mergeCell ref="B81:B82"/>
    <mergeCell ref="B100:B101"/>
    <mergeCell ref="C100:D100"/>
    <mergeCell ref="C101:D101"/>
    <mergeCell ref="B202:B203"/>
    <mergeCell ref="B213:B214"/>
    <mergeCell ref="D215:F216"/>
    <mergeCell ref="B144:F144"/>
    <mergeCell ref="B153:E153"/>
    <mergeCell ref="B154:C154"/>
    <mergeCell ref="D154:E154"/>
    <mergeCell ref="B190:E190"/>
    <mergeCell ref="B191:C191"/>
    <mergeCell ref="D191:E19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Es. 1</vt:lpstr>
      <vt:lpstr>Es. 2</vt:lpstr>
      <vt:lpstr>Es. 3</vt:lpstr>
      <vt:lpstr>Es.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Caruso</dc:creator>
  <cp:lastModifiedBy>Luigi Caruso</cp:lastModifiedBy>
  <dcterms:created xsi:type="dcterms:W3CDTF">2015-06-05T18:19:34Z</dcterms:created>
  <dcterms:modified xsi:type="dcterms:W3CDTF">2022-11-17T20:45:47Z</dcterms:modified>
</cp:coreProperties>
</file>