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165lu\Desktop\Scuola\Materiale Economia Aziendale\5. Classe quinta\4. Bilancio dati a scelta\"/>
    </mc:Choice>
  </mc:AlternateContent>
  <xr:revisionPtr revIDLastSave="0" documentId="13_ncr:1_{1DA04EA9-0E23-482E-A5B6-1E155BCF5E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" sheetId="1" r:id="rId1"/>
    <sheet name="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9" i="2" l="1"/>
  <c r="D358" i="2"/>
  <c r="D357" i="2"/>
  <c r="C354" i="2"/>
  <c r="C349" i="2"/>
  <c r="C137" i="2"/>
  <c r="C49" i="2"/>
  <c r="C81" i="2"/>
  <c r="E133" i="2"/>
  <c r="E132" i="2"/>
  <c r="C308" i="2"/>
  <c r="C309" i="2"/>
  <c r="C307" i="2"/>
  <c r="C306" i="2"/>
  <c r="C310" i="2"/>
  <c r="C311" i="2"/>
  <c r="C314" i="2"/>
  <c r="C315" i="2"/>
  <c r="C316" i="2"/>
  <c r="C318" i="2"/>
  <c r="C319" i="2"/>
  <c r="C320" i="2"/>
  <c r="C321" i="2"/>
  <c r="C322" i="2"/>
  <c r="C305" i="2"/>
  <c r="C299" i="2"/>
  <c r="C300" i="2"/>
  <c r="C301" i="2"/>
  <c r="C302" i="2"/>
  <c r="C303" i="2"/>
  <c r="C323" i="2"/>
  <c r="C324" i="2"/>
  <c r="C326" i="2"/>
  <c r="C327" i="2"/>
  <c r="C328" i="2"/>
  <c r="C329" i="2"/>
  <c r="C330" i="2"/>
  <c r="C331" i="2"/>
  <c r="C332" i="2"/>
  <c r="C333" i="2"/>
  <c r="C334" i="2"/>
  <c r="C336" i="2"/>
  <c r="C337" i="2"/>
  <c r="C338" i="2"/>
  <c r="C339" i="2"/>
  <c r="C340" i="2"/>
  <c r="C342" i="2"/>
  <c r="C343" i="2"/>
  <c r="C298" i="2"/>
  <c r="C279" i="2"/>
  <c r="C278" i="2"/>
  <c r="C276" i="2"/>
  <c r="C274" i="2" s="1"/>
  <c r="C275" i="2"/>
  <c r="C269" i="2"/>
  <c r="C265" i="2"/>
  <c r="E258" i="2"/>
  <c r="C282" i="2" s="1"/>
  <c r="C251" i="2"/>
  <c r="C281" i="2" s="1"/>
  <c r="D241" i="2"/>
  <c r="C223" i="2"/>
  <c r="C222" i="2"/>
  <c r="C221" i="2"/>
  <c r="C224" i="2" l="1"/>
  <c r="C271" i="2" s="1"/>
  <c r="C208" i="2" l="1"/>
  <c r="C270" i="2" s="1"/>
  <c r="C268" i="2" s="1"/>
  <c r="D289" i="2" s="1"/>
  <c r="C189" i="2"/>
  <c r="C186" i="2"/>
  <c r="C138" i="2"/>
  <c r="C188" i="2" s="1"/>
  <c r="C118" i="2"/>
  <c r="C147" i="2" s="1"/>
  <c r="C117" i="2"/>
  <c r="C146" i="2" s="1"/>
  <c r="C116" i="2"/>
  <c r="C145" i="2" s="1"/>
  <c r="D112" i="2"/>
  <c r="D111" i="2"/>
  <c r="D109" i="2" l="1"/>
  <c r="C119" i="2" s="1"/>
  <c r="C148" i="2" s="1"/>
  <c r="C65" i="2"/>
  <c r="C64" i="2"/>
  <c r="C51" i="2"/>
  <c r="C63" i="2" s="1"/>
  <c r="C25" i="2"/>
  <c r="D43" i="2"/>
  <c r="C46" i="2" s="1"/>
  <c r="C34" i="2"/>
  <c r="C50" i="2" s="1"/>
  <c r="C31" i="2"/>
  <c r="C48" i="2" s="1"/>
  <c r="C71" i="2" s="1"/>
  <c r="C171" i="1"/>
  <c r="C39" i="1"/>
  <c r="C72" i="2" l="1"/>
  <c r="C97" i="2"/>
  <c r="C98" i="2" s="1"/>
  <c r="C115" i="2" s="1"/>
  <c r="C70" i="2"/>
  <c r="C47" i="2"/>
  <c r="C135" i="2" s="1"/>
  <c r="C180" i="2" s="1"/>
  <c r="K262" i="1"/>
  <c r="K252" i="1"/>
  <c r="N231" i="1"/>
  <c r="N248" i="1"/>
  <c r="N229" i="1"/>
  <c r="N227" i="1"/>
  <c r="N228" i="1" s="1"/>
  <c r="N217" i="1"/>
  <c r="N216" i="1"/>
  <c r="N212" i="1"/>
  <c r="K228" i="1"/>
  <c r="K221" i="1"/>
  <c r="C69" i="2" l="1"/>
  <c r="C127" i="2" s="1"/>
  <c r="C134" i="2" s="1"/>
  <c r="C187" i="2" s="1"/>
  <c r="C341" i="2" s="1"/>
  <c r="C120" i="2"/>
  <c r="C125" i="2" s="1"/>
  <c r="C144" i="2"/>
  <c r="C149" i="2" s="1"/>
  <c r="K237" i="1"/>
  <c r="C186" i="1"/>
  <c r="C184" i="1"/>
  <c r="C153" i="1"/>
  <c r="D157" i="1" s="1"/>
  <c r="D160" i="1" s="1"/>
  <c r="C165" i="1" s="1"/>
  <c r="C172" i="1" s="1"/>
  <c r="C64" i="1"/>
  <c r="C77" i="1" s="1"/>
  <c r="E113" i="1" s="1"/>
  <c r="C63" i="1"/>
  <c r="C76" i="1" s="1"/>
  <c r="E112" i="1" s="1"/>
  <c r="C61" i="1"/>
  <c r="C51" i="1"/>
  <c r="C62" i="1" s="1"/>
  <c r="C132" i="2" l="1"/>
  <c r="C126" i="2"/>
  <c r="C133" i="2" s="1"/>
  <c r="C169" i="2" s="1"/>
  <c r="C75" i="1"/>
  <c r="E111" i="1" s="1"/>
  <c r="N215" i="1"/>
  <c r="N222" i="1" s="1"/>
  <c r="C190" i="1"/>
  <c r="C65" i="1"/>
  <c r="C74" i="1"/>
  <c r="E110" i="1" s="1"/>
  <c r="C170" i="2" l="1"/>
  <c r="C283" i="2"/>
  <c r="D288" i="2" s="1"/>
  <c r="D290" i="2" s="1"/>
  <c r="D293" i="2" s="1"/>
  <c r="C78" i="1"/>
  <c r="C70" i="1"/>
  <c r="C79" i="1" s="1"/>
  <c r="E114" i="1" s="1"/>
  <c r="E115" i="1" s="1"/>
  <c r="C80" i="1" l="1"/>
  <c r="E92" i="1" l="1"/>
  <c r="D86" i="1"/>
  <c r="E95" i="1" l="1"/>
  <c r="E102" i="1" s="1"/>
  <c r="K266" i="1" s="1"/>
  <c r="N249" i="1" s="1"/>
  <c r="C95" i="1"/>
  <c r="C102" i="1" s="1"/>
  <c r="C99" i="1" l="1"/>
  <c r="C126" i="1"/>
  <c r="E126" i="1" s="1"/>
  <c r="C100" i="1"/>
  <c r="C203" i="1" s="1"/>
  <c r="E101" i="1"/>
  <c r="C162" i="1" s="1"/>
  <c r="C169" i="1" s="1"/>
  <c r="E100" i="1"/>
  <c r="C145" i="1" s="1"/>
  <c r="C148" i="1" s="1"/>
  <c r="E99" i="1"/>
  <c r="C188" i="1" l="1"/>
  <c r="N247" i="1" s="1"/>
</calcChain>
</file>

<file path=xl/sharedStrings.xml><?xml version="1.0" encoding="utf-8"?>
<sst xmlns="http://schemas.openxmlformats.org/spreadsheetml/2006/main" count="586" uniqueCount="341">
  <si>
    <t>1) Redigere lo SP sintetico e riclassificato, a valori %, tenendo conto dei vincoli imposti dalla traccia</t>
  </si>
  <si>
    <t>2) Attribuire valori alle macrograndezze degli impieghi e delle fonti</t>
  </si>
  <si>
    <t>3) Compilare lo SP in forma sintetica, con le lettere maiuscole e i numeri romani</t>
  </si>
  <si>
    <t>4) Sviluppare la parte riemanente nel documento completo</t>
  </si>
  <si>
    <t>REDAZIONE DELLO SP CON DATI A SCELTA P. 441</t>
  </si>
  <si>
    <t>Vincoli</t>
  </si>
  <si>
    <t>Forma giuridica: SPA</t>
  </si>
  <si>
    <t>Attività svolta: industriale</t>
  </si>
  <si>
    <t>Struttura patrimoniale: equilibrata</t>
  </si>
  <si>
    <t>SP sintetico</t>
  </si>
  <si>
    <t>Impieghi</t>
  </si>
  <si>
    <t>Fonti</t>
  </si>
  <si>
    <t>Attivo immobilizzato</t>
  </si>
  <si>
    <t>Patrimonio netto</t>
  </si>
  <si>
    <t>Attivo corrente</t>
  </si>
  <si>
    <t>Totale Impieghi</t>
  </si>
  <si>
    <t>Totale fonti finanziamento</t>
  </si>
  <si>
    <t>Debiti a media lunga scad.</t>
  </si>
  <si>
    <t>Debiti a breve scadenza</t>
  </si>
  <si>
    <t>1) Notiamo che l'azienda ha un grado di rigidità coerente con l'attività svolta</t>
  </si>
  <si>
    <t>2) Notiamo che il patrimonio netto è pari al 50% del totale delle fonti, pertanto si presuppone un incidenza del capitale proprio coerente con una struttura patrimoniale equilibrata</t>
  </si>
  <si>
    <t>Ipotizziamo una remunerazione del capitale proprio soddisfacente, con un ROE del 12%.</t>
  </si>
  <si>
    <t>Capitale sociale</t>
  </si>
  <si>
    <t>Riserva legale</t>
  </si>
  <si>
    <t>Riserva statutaria</t>
  </si>
  <si>
    <t>Riserva straordinaria</t>
  </si>
  <si>
    <t>Capitale proprio</t>
  </si>
  <si>
    <t>Utile dell'esercizio</t>
  </si>
  <si>
    <t xml:space="preserve">? </t>
  </si>
  <si>
    <t>?</t>
  </si>
  <si>
    <t>Ipotizziamo che l'azienda svolga la sua attività già da diversi anni, pertanto non ha più l'obblgo di accantonare parte dell'utile alla riserva legale</t>
  </si>
  <si>
    <t>Riserva legale = 20% del capitale sociale</t>
  </si>
  <si>
    <t xml:space="preserve">Riserva legale = </t>
  </si>
  <si>
    <t>Ipotizziamo che l'azienda attui politiche di autofinanziamento in quanto non si trova in situazioni di difficoltà finanziarie</t>
  </si>
  <si>
    <t>(Valore ipotizzato)</t>
  </si>
  <si>
    <t xml:space="preserve">Calcolo il capitale proprio come segue: </t>
  </si>
  <si>
    <t xml:space="preserve">Attraverso il ROE del 12% e conoscendo il capitale proprio, calcolo l'utile d'esercizio: </t>
  </si>
  <si>
    <t xml:space="preserve">Utile d'esercizio = </t>
  </si>
  <si>
    <t>Calcolo il patrimonio netto come segue:</t>
  </si>
  <si>
    <t>Sapendo che il patrimonio netto è il 50% del totale delle fonti di finanziamento, calcolo il totale delle fonti di finanziamento, che coincide con il totale impieghi</t>
  </si>
  <si>
    <t xml:space="preserve">Totale fonti di finanziamento = Patrimonio netto x 2 </t>
  </si>
  <si>
    <t xml:space="preserve">Totale fonti di finanziamento = </t>
  </si>
  <si>
    <t>Usando le % attribuite in precedenza, attribuisco i valori a tutte le voci dello SP riclassificato sintetico</t>
  </si>
  <si>
    <t>SP sintetico riclassificato</t>
  </si>
  <si>
    <t>A) Crediti verso soci</t>
  </si>
  <si>
    <t>B) Immobilizzazioni</t>
  </si>
  <si>
    <t>C) Attivo circolante</t>
  </si>
  <si>
    <t>A) Patrimonio netto</t>
  </si>
  <si>
    <t>B) Fondi per rischi e oneri</t>
  </si>
  <si>
    <t>C) TFR</t>
  </si>
  <si>
    <t>D) Debiti</t>
  </si>
  <si>
    <t>E) Ratei e risconti passivi</t>
  </si>
  <si>
    <t>SP sintetico art. 2424</t>
  </si>
  <si>
    <t>B) Immobilizzzioni</t>
  </si>
  <si>
    <t xml:space="preserve">Capitale </t>
  </si>
  <si>
    <t>Immateriali</t>
  </si>
  <si>
    <t>Materiali</t>
  </si>
  <si>
    <t>Utile</t>
  </si>
  <si>
    <t>Finanziarie</t>
  </si>
  <si>
    <t>Totale Patrimoio netto</t>
  </si>
  <si>
    <t>TOT Immobilizzazioni</t>
  </si>
  <si>
    <t>Rimanenze</t>
  </si>
  <si>
    <t>Crediti</t>
  </si>
  <si>
    <t>Attività finanz. che non costituiscono immobiliz.</t>
  </si>
  <si>
    <t>Disponibilità liquide</t>
  </si>
  <si>
    <t>TOT Attivo circolante</t>
  </si>
  <si>
    <t>D) Ratei e risconti attivi</t>
  </si>
  <si>
    <t>Totale attivo</t>
  </si>
  <si>
    <t>Totale passivo e netto</t>
  </si>
  <si>
    <t>Attivo circolante</t>
  </si>
  <si>
    <t>Ratei e risconti attivi</t>
  </si>
  <si>
    <t>Fondi per rischi e oneri</t>
  </si>
  <si>
    <t>TFR</t>
  </si>
  <si>
    <t>Debiti</t>
  </si>
  <si>
    <t>Ratei e risconti passivi</t>
  </si>
  <si>
    <t>Civilistico</t>
  </si>
  <si>
    <t>Riclassificato</t>
  </si>
  <si>
    <t>Ipotizziamo un prestito obbligazionario di 584.000 euro, con interessi calcolati al tasso del 4% e godimento annuale al 01/09. L'obbligazione ha una durata di 5 anni e il metodo di rimborso è il rimborso integrale a scadenza.</t>
  </si>
  <si>
    <t>Debiti a media lunga scadenza</t>
  </si>
  <si>
    <t>Obbligazione</t>
  </si>
  <si>
    <t xml:space="preserve">TFR </t>
  </si>
  <si>
    <t>Altri debiti  med. lung. scad.</t>
  </si>
  <si>
    <t>Ipotizziamo che i 139.672 euro siano debiti verso le banche</t>
  </si>
  <si>
    <t>Calcoliamo il rateo passivo relativo agli interessi dell'obbligazione</t>
  </si>
  <si>
    <t xml:space="preserve">Importo del debito = </t>
  </si>
  <si>
    <t xml:space="preserve">Tasso interesse = </t>
  </si>
  <si>
    <t xml:space="preserve">Rateo passivo dell'obbligazione = </t>
  </si>
  <si>
    <t xml:space="preserve">Totale ratei e risconti passivi = </t>
  </si>
  <si>
    <t xml:space="preserve">Ipotizzando altri ratei e risconti passivi per 4.856 calcolo il totale dei ratei e risconti passivi: </t>
  </si>
  <si>
    <t>B) Fondi rischi e oneri</t>
  </si>
  <si>
    <t>Ipotizzo un fondo manutenzioni programmate di breve termine per 92.864 euro e calcolo per differenza l'importo dei D) Debiti di breve termine</t>
  </si>
  <si>
    <t>(Debiti a breve termine + Debiti a media lunga scadenza)</t>
  </si>
  <si>
    <t>CALCOLO DEL PASSIVO</t>
  </si>
  <si>
    <t>CALCOLO DELL'ATTIVO</t>
  </si>
  <si>
    <t>Attivo circolante = Attivo corrente - Ratei e risconti attivi</t>
  </si>
  <si>
    <t xml:space="preserve">Attivo circolante = </t>
  </si>
  <si>
    <t>Ipotizzo ratei e risconti attivi per 5.440 e calcolo per differenza l'importo dell'attivo circolante</t>
  </si>
  <si>
    <t xml:space="preserve">ATTIVO </t>
  </si>
  <si>
    <t>N</t>
  </si>
  <si>
    <t>PASSIVO</t>
  </si>
  <si>
    <t>A) Crediti verso soci per versamenti ancora dovuti, con separata indicazione della parte giù richiamata</t>
  </si>
  <si>
    <t>I) Capitale</t>
  </si>
  <si>
    <t>I) Immobilizzazioni immateriali</t>
  </si>
  <si>
    <t>II) Riserva da soprapprezzo azioni</t>
  </si>
  <si>
    <t>1) Costi di impianto e di ampliamento</t>
  </si>
  <si>
    <t>III) Riserve di rivalutazione</t>
  </si>
  <si>
    <t>2) Costi di sviluppo</t>
  </si>
  <si>
    <t>IV) Riserva legale</t>
  </si>
  <si>
    <t>3) diritti di brevetto industriale e diritti di utilizzazione delle opere di ingegno</t>
  </si>
  <si>
    <t>V) Riserva statutaria</t>
  </si>
  <si>
    <t>4) Concessioni, licenze, marchi e diritti simili</t>
  </si>
  <si>
    <t>5) Avviamento</t>
  </si>
  <si>
    <t>VII) Riserva per operazioni di copertura</t>
  </si>
  <si>
    <t>6) immobilizzazioni in corso e acconti</t>
  </si>
  <si>
    <t>VIII) Utili (perdite) portati a nuovo</t>
  </si>
  <si>
    <t>7) Altre</t>
  </si>
  <si>
    <t>IX) Utile (perdita) d'esercizio</t>
  </si>
  <si>
    <t xml:space="preserve">Totale: </t>
  </si>
  <si>
    <t>X) Riserva negativa per azioni proprie in portafoglio</t>
  </si>
  <si>
    <t>II) Immobilizzazioni materiali</t>
  </si>
  <si>
    <t>1) Terreni e fabbricati</t>
  </si>
  <si>
    <t>B) Fondi per rischi e oneri:</t>
  </si>
  <si>
    <t>2) Impianti e macchinari</t>
  </si>
  <si>
    <t>1) Per trattamento di quiescenza e obblighi simili</t>
  </si>
  <si>
    <t>3) Attrezzature industriali e commerciali</t>
  </si>
  <si>
    <t>2) per imposte, anche differite</t>
  </si>
  <si>
    <t>4) altri beni</t>
  </si>
  <si>
    <t>3) strumenti finanziari derivati passivi</t>
  </si>
  <si>
    <t>5) Immobilizzazioni in corso e acconti</t>
  </si>
  <si>
    <t>III) Immobilizzazioni finanziarie, con separata indicazione degli importi esigibili entro l'esercizio successivo</t>
  </si>
  <si>
    <t>C) Trattamento di fine rapporto subordinato</t>
  </si>
  <si>
    <t>1) Partecipazioni</t>
  </si>
  <si>
    <t>D) Debiti, con separata indicazione per gli importi esigibili oltre l'esercizio successivo</t>
  </si>
  <si>
    <t>(…)</t>
  </si>
  <si>
    <t>2) Crediti</t>
  </si>
  <si>
    <t>2) Obbligazioni convertibili</t>
  </si>
  <si>
    <t>3) Debiti verso soci per finanziamenti</t>
  </si>
  <si>
    <t>3) Altri titoli</t>
  </si>
  <si>
    <t>4) Strumenti derivati finanziari attivi</t>
  </si>
  <si>
    <t>5) Debiti verso altri finanziatori</t>
  </si>
  <si>
    <t>6) Acconti</t>
  </si>
  <si>
    <t xml:space="preserve">Totale immobilizzazioni (B) : </t>
  </si>
  <si>
    <t>7) Debiti verso fornitori</t>
  </si>
  <si>
    <t>8) Debiti rappresentati da titoli di debito</t>
  </si>
  <si>
    <t>I) Rimanenze</t>
  </si>
  <si>
    <t>9) Debiti verso imprese controllate</t>
  </si>
  <si>
    <t>1) Materie prime, sussidiarie e di consumo</t>
  </si>
  <si>
    <t>10) Debiti verso imprese collegate</t>
  </si>
  <si>
    <t>2) Prodotti in corso di lavorazione e semilavorati</t>
  </si>
  <si>
    <t>11) Debiti verso controllanti</t>
  </si>
  <si>
    <t>3) Lavori in corso su ordinazione</t>
  </si>
  <si>
    <t>12) Debiti tributari</t>
  </si>
  <si>
    <t>4) Prodotti finiti e merci</t>
  </si>
  <si>
    <t>13) Debiti verso istit. di previd.e di sicurezza sociale</t>
  </si>
  <si>
    <t>5) Acconti</t>
  </si>
  <si>
    <t>14) Altri debiti</t>
  </si>
  <si>
    <t>II) Crediti, con separata indicazione degli importi esigibili oltre l'esercizio successivo</t>
  </si>
  <si>
    <t>1) Verso clienti</t>
  </si>
  <si>
    <t>5 bis) Crediti tributari</t>
  </si>
  <si>
    <t>5 ter) Imposte anticipate</t>
  </si>
  <si>
    <t>5 quater) verso altri</t>
  </si>
  <si>
    <t>III) Attività finanziarie che non costituiscono immobilizzazioni:</t>
  </si>
  <si>
    <t>Partecipazioni</t>
  </si>
  <si>
    <t>5) Strumenti derivati attivi</t>
  </si>
  <si>
    <t>6) Altri titoli</t>
  </si>
  <si>
    <t>IV) Disponibilità liquide</t>
  </si>
  <si>
    <t>1) Depositi bancari e postali</t>
  </si>
  <si>
    <t>2) assegni</t>
  </si>
  <si>
    <t>3) Denaro e valori in cassa</t>
  </si>
  <si>
    <t>Totale attivo circolante (C)</t>
  </si>
  <si>
    <t>D)Ratei e risconti attivi</t>
  </si>
  <si>
    <t>TOTALE ATTIVO</t>
  </si>
  <si>
    <t>TOTALE PASSIVO E NETTO</t>
  </si>
  <si>
    <t>4) Altri:</t>
  </si>
  <si>
    <t>VI) Altre riserve</t>
  </si>
  <si>
    <t>1) Obbligazioni                                                                   (di cui esigibili oltre l'esercizio: 584.000)</t>
  </si>
  <si>
    <t>4) Debiti verso banche (di cui esigibili oltre l'esercizio successivo: 139.672)</t>
  </si>
  <si>
    <t>Ho terminato tutte le voci del passivo:</t>
  </si>
  <si>
    <t>Ipotizziamo che l'azenda abbia meno di 50 dipendenti e che alcuni dipendenti abbiano lasciato il loro TFR in azienda. Ipotizziamo inoltre che il debito TFR sia di 530.728 euro e che non si prevede che alcun dipendente lascerà il proprio posto di lavoro nel prossimo esercizio (tutto il TFR è pertanto un debito di lungo termine)</t>
  </si>
  <si>
    <t xml:space="preserve">nr. di giorni di competenza= </t>
  </si>
  <si>
    <t>Sviluppo lo SP scegliendo i dati relativi alle parti mancanti (i dati scelti a piacere vengono evidenziati con una cella blu)</t>
  </si>
  <si>
    <t>SP Civilistico</t>
  </si>
  <si>
    <t>SP Riclassificato</t>
  </si>
  <si>
    <t>Capitale sociale: 80.000 azioni emesse x 25 euro di valore nominale</t>
  </si>
  <si>
    <t xml:space="preserve">REDAZIONE DEL CE CON DATI A SCELTA </t>
  </si>
  <si>
    <t>Utilizzando lo stato patrimoniale redatto con dati a scelta di pagina 441</t>
  </si>
  <si>
    <t>1) Compilare il CE riclassificato sintetico e il prospetto della gestione accessoria e non corrente (tenendo conto di eventuali vincoli imposti dalla traccia</t>
  </si>
  <si>
    <t>2) Compilare il CE civilistico sintetico (lettere maiuscole)</t>
  </si>
  <si>
    <t>3) Sviluppare il CE inserendo i nuemeri arabi</t>
  </si>
  <si>
    <t>4) Concludere il CE inserendo le voci contrassegnate dalle lettere minuscole</t>
  </si>
  <si>
    <t>Imposte dell'esercizio pari a 180.923 euro</t>
  </si>
  <si>
    <t>CE RICLASSIFICATO</t>
  </si>
  <si>
    <t>Reddito operativo (EBIT)</t>
  </si>
  <si>
    <t xml:space="preserve"> +/- Risultato gestione finanziaria</t>
  </si>
  <si>
    <t xml:space="preserve"> +/- Risultato gestione accessoria</t>
  </si>
  <si>
    <t>Risultato della gestione corrente</t>
  </si>
  <si>
    <t xml:space="preserve"> +/- Risultato gestione non corrente</t>
  </si>
  <si>
    <t>Risultato prima delle imposte</t>
  </si>
  <si>
    <t>Imposte dell'esercizio</t>
  </si>
  <si>
    <t>Utile (perdita) dell'esercizio</t>
  </si>
  <si>
    <t>Gestione accessoria</t>
  </si>
  <si>
    <t>Gestione non corrente</t>
  </si>
  <si>
    <t>(dato ipotizzato)</t>
  </si>
  <si>
    <t>Fitti attivi</t>
  </si>
  <si>
    <t>Insussistenze passivi</t>
  </si>
  <si>
    <t>Plusvalenza</t>
  </si>
  <si>
    <t xml:space="preserve">Totale impieghi = </t>
  </si>
  <si>
    <t xml:space="preserve">ROI = </t>
  </si>
  <si>
    <t xml:space="preserve">Reddito operativo= </t>
  </si>
  <si>
    <t>Ipotizzo gli elementi della gestione accessoria e della gestione non corrente</t>
  </si>
  <si>
    <t>Sapendo il totale impieghi dello SP, pari a 6.272.000 e ipotizzando un ROI del 9% e calcolo il reddito operativo</t>
  </si>
  <si>
    <t>1) Compilare il CE riclassificato sintetico e il prospetto della gestione accessoria e non corrente (tenendo conto di eventuali vincoli imposti dalla traccia)</t>
  </si>
  <si>
    <t>CE CIVILISTICO SINTETICO</t>
  </si>
  <si>
    <t>A) Valore della produzione</t>
  </si>
  <si>
    <t>B) Costi della produzione</t>
  </si>
  <si>
    <t xml:space="preserve">Differenza tra valore e costi della produzione (A - B) </t>
  </si>
  <si>
    <t>C) Proventi e oneri finanziari</t>
  </si>
  <si>
    <t>D) Rettifiche di valore attività e passività finanziarie</t>
  </si>
  <si>
    <t>20) Imposte sul reddito di esercizio</t>
  </si>
  <si>
    <t>21) Utile dell'esercizio</t>
  </si>
  <si>
    <t>Ipotizzo che non ci siano rettifiche di valore ad attività e passività finanziarie, quali svalutazioni e rivalutazioni di partecipazioni, titoli iscritti nell'attivo circolante che non costituiscono partecipazioni, ecc..</t>
  </si>
  <si>
    <t>Pertanto il valore della voce C) Proventi e oneri finanziari è coincidente con il valore della gestione finanziaria</t>
  </si>
  <si>
    <t xml:space="preserve">C) Proventi e oneri finanziari = </t>
  </si>
  <si>
    <t xml:space="preserve">La voce A) Valore della produzione deve essere calcolata in maniera analitica, pertanto: </t>
  </si>
  <si>
    <t>1) Ricavi delle vendite e delle prestazioni</t>
  </si>
  <si>
    <t>3) Variazione di lavori in corso su ordinazione</t>
  </si>
  <si>
    <t>4) Incrementi di immobilizzazioni per lavori interni</t>
  </si>
  <si>
    <t xml:space="preserve">TOTALE VALORE DELLA PRODUZIONE: </t>
  </si>
  <si>
    <t>2) Variazioni delle rimanenze di pcl, semilavorati e finiti</t>
  </si>
  <si>
    <t>5) Altri ricavi e proventi, con separata indicazione dei contr. in conto es.</t>
  </si>
  <si>
    <t>La voce più importante di A) Valore della produzione è rappresentata dai ricavi delle vendite e delle prestazioni. Possiamo calcolare tale voce ipotizzando un ROS pari al 6%</t>
  </si>
  <si>
    <t xml:space="preserve">ROS = </t>
  </si>
  <si>
    <t xml:space="preserve">Reddito operativo = </t>
  </si>
  <si>
    <t xml:space="preserve">Le rimanenze devono essere indicate in modo coerente con i dati dello SP, così come gli incrementi di immobilizzazioni per lavori interni deve essere coerente con le informazioni della nota integrativa. In questo esercizio vengono eccezionalemente ipotizzati come segue: </t>
  </si>
  <si>
    <t xml:space="preserve">La voce 5) Altri ricavi e proventi è ipotizzata in questo modo: </t>
  </si>
  <si>
    <t>5) Altri ricavi e proventi</t>
  </si>
  <si>
    <t>accessori</t>
  </si>
  <si>
    <t>operativi</t>
  </si>
  <si>
    <t>non correnti</t>
  </si>
  <si>
    <t>(dato ipotizzato a piacere)</t>
  </si>
  <si>
    <t xml:space="preserve">Calcolo la differenza tra valore e costi della produzione A - B  nel seguente modo: </t>
  </si>
  <si>
    <t>Reddito operativo</t>
  </si>
  <si>
    <t>Risultato gestione accessoria</t>
  </si>
  <si>
    <t>Risultato gestione non corrente</t>
  </si>
  <si>
    <t>Sapendo che il valore della produzione è 9.520.000 e che la differenza tra valore e costi della produzione è 594.480 euro posso calcolare B) Costi della produzione</t>
  </si>
  <si>
    <t>= 9.520.000 - 594.480</t>
  </si>
  <si>
    <t>Abbiamo calcolato il CE civilistico sintetico</t>
  </si>
  <si>
    <t>6) Per materie prime, sussidiarie, di consumo e merci</t>
  </si>
  <si>
    <t>7) per servizi</t>
  </si>
  <si>
    <t>8) per godimento di beni di terzi</t>
  </si>
  <si>
    <t>9) Per il personale</t>
  </si>
  <si>
    <t>a) Salari e stipendi</t>
  </si>
  <si>
    <t>b) oneri sociali</t>
  </si>
  <si>
    <t>c) trattamento di fine rapporto</t>
  </si>
  <si>
    <t>d) trattamento di quiescienza e simili</t>
  </si>
  <si>
    <t>e) altri costi</t>
  </si>
  <si>
    <t>10) Ammortamento e svalutazioni</t>
  </si>
  <si>
    <t>a) ammortamento delle immobilizzazioni immateriali</t>
  </si>
  <si>
    <t>b) ammortamento delle immobilizzazioni materiali</t>
  </si>
  <si>
    <t>c) altre svalutazioni delle immobilizzazioni</t>
  </si>
  <si>
    <t>d) svalutazione dei crediti compresi nell'attivo circolante e delle disponibilità liquide</t>
  </si>
  <si>
    <t>11) Variazione delle rimanenze di materie prime, sussidiarie, di consumo e merci.</t>
  </si>
  <si>
    <t>12) Accantonamento per rischi</t>
  </si>
  <si>
    <t>13) Altri accantonamenti</t>
  </si>
  <si>
    <t>14) Oneri diversi di gestione</t>
  </si>
  <si>
    <t xml:space="preserve">Differenza tra valore e costi della produzione: (A - B) </t>
  </si>
  <si>
    <t>C) Proventi e oneri finanziari:</t>
  </si>
  <si>
    <t>15) Proventi da partecipazioni (…)</t>
  </si>
  <si>
    <t>16) altri proventi finanziari</t>
  </si>
  <si>
    <t>a) da crediti iscritti nelle immobilizzazioni</t>
  </si>
  <si>
    <t>b) da titoli iscritti nelle immobilizzazioni (…)</t>
  </si>
  <si>
    <t>c) da titoli iscritti nell'attivo circolante (…)</t>
  </si>
  <si>
    <t>d) proventi diversi dai precedenti</t>
  </si>
  <si>
    <t>17) Interessi e altri oneri finanziari</t>
  </si>
  <si>
    <t>17 bis) Utili e perdite su cambi</t>
  </si>
  <si>
    <t xml:space="preserve">Totale (15 + 16 - 17 +/- 17bis): </t>
  </si>
  <si>
    <t>D) Rettifiche di valore di attività e passività finanziarie</t>
  </si>
  <si>
    <t>18) Rivalutazioni</t>
  </si>
  <si>
    <t>(...)</t>
  </si>
  <si>
    <t>19) Svalutazioni</t>
  </si>
  <si>
    <t>Totale rettifiche:</t>
  </si>
  <si>
    <t>Risultato prima dele imposte (A - B +/- C +/- D)</t>
  </si>
  <si>
    <t>20) Imposte sul reddito dell'esercizio (correnti, differite, anticipate)</t>
  </si>
  <si>
    <t>21) Utile (perdita) dell'esercizio</t>
  </si>
  <si>
    <t xml:space="preserve">6) Costi per materie prime, sussidiarie di consumo e merci: </t>
  </si>
  <si>
    <t xml:space="preserve">Le seguenti poste saranno calcolate alla fine, per differenza: </t>
  </si>
  <si>
    <t>Calcolate alla fine per differenza</t>
  </si>
  <si>
    <t>9) Costi per il personale</t>
  </si>
  <si>
    <t>9a) Salari e stipendi</t>
  </si>
  <si>
    <t>Ipotizzo che i salari e stipendi siano circa il 20% dei ricavi di vendita</t>
  </si>
  <si>
    <t>Ipotizzo che la posta 6) Costi per materie prime, sussidiarie, di consumo e merci sia circa pari al 50% dei ricavi di vendita e delle prestazioni</t>
  </si>
  <si>
    <t>Controllando la tabella dei contributi INPS relativi all'impresa industriale, notiamo che siamo sull'ordine del 30%, pertanto ipotizziamo che gli oneri sociali siano circa il 30% di salari e stipendi.</t>
  </si>
  <si>
    <t>9b) Oneri sociali</t>
  </si>
  <si>
    <t xml:space="preserve">Calcoliamo il 9c) Trattamento di fine rapporto come segue: </t>
  </si>
  <si>
    <t xml:space="preserve">TFR maturato nell'anno: (Salari e stipendi : 13,5) </t>
  </si>
  <si>
    <t>Rivalsa sui contributi (Salari e stipendi x 0,5%)</t>
  </si>
  <si>
    <t>Rivalutazione TFR anni precedenti</t>
  </si>
  <si>
    <t>Totale costo TFR</t>
  </si>
  <si>
    <t>(Dato ipotizzato)</t>
  </si>
  <si>
    <r>
      <rPr>
        <b/>
        <sz val="11"/>
        <color theme="1"/>
        <rFont val="Calibri"/>
        <family val="2"/>
        <scheme val="minor"/>
      </rPr>
      <t>NOTA BENE!</t>
    </r>
    <r>
      <rPr>
        <sz val="11"/>
        <color theme="1"/>
        <rFont val="Calibri"/>
        <family val="2"/>
        <scheme val="minor"/>
      </rPr>
      <t xml:space="preserve"> Non è possibile calcolare la rivalutazione del TFR nel primo anno in quanto non si ha il debito TFR dello scorso esercizio.</t>
    </r>
  </si>
  <si>
    <t>In questo modo si avrà un valore approssimativo ma coerente con gli altri.</t>
  </si>
  <si>
    <t>Per individuare ugualmente un valore si può ipotizzare un 2% del debito TFR dello stesso anno.</t>
  </si>
  <si>
    <t>Nel secondo anno invece occorre calcolare analiticamente la voce "Rivalutazione TFR anni precedenti", usando il debito TFR del precedente anno</t>
  </si>
  <si>
    <t>Se l'impresa ha più di 50 dipendenti o nessuno ha lasciato il TFR in azienda, non c'è il costo relativo alla rivalutazione del debito TFR in quanto l'azienda non ha debiti TFR pregressi.</t>
  </si>
  <si>
    <t xml:space="preserve">Il costo per gli ammortamenti sarà individuato dalla tabella della nota integrativa relativa alle immobilizzazioni </t>
  </si>
  <si>
    <t xml:space="preserve">Nello svolgimento di questo esercizio ipotizziamo quanto segue: </t>
  </si>
  <si>
    <t>Amm.to imm. immat.</t>
  </si>
  <si>
    <t>Amm.to imm. mat</t>
  </si>
  <si>
    <t>10d) Svalutazione dei crediti</t>
  </si>
  <si>
    <t>Crediti v/ clienti</t>
  </si>
  <si>
    <t>1% dei crediti</t>
  </si>
  <si>
    <t>Sapendo che nel bilancio sono iscritti i crediti al netto dei fondi rischi e svalutazioni, per individuare un valore coerente calcoliamo circa l'1% del valore dei crediti v/ clienti iscritti a bilancio.</t>
  </si>
  <si>
    <t>11) Variazione delle rimanenze di materie prime, sussidiarie,ecc..</t>
  </si>
  <si>
    <t xml:space="preserve">Ipotizziamo un aumento delle rimanenze di 40.000 </t>
  </si>
  <si>
    <t>Abbiamo ipotizzato la presenza di un fondo manutenzione programmata, pertanto ipotizziamo che l'ammontare del fondo coincida con l'accantonamento avvenuto nell'esercizio</t>
  </si>
  <si>
    <t>E' fondamentale che l'accantonamento ai fondi rischi e oneri sia minore dell'importo dei fondi rischi e oneri iscritti nello SP</t>
  </si>
  <si>
    <t>Tra gli oneri diversi di gestione abbiamo i costi della gestione accessoria e non corrente, più altre voci della gestione operativa scelti a piacere</t>
  </si>
  <si>
    <t>Oneri diversi di gestione</t>
  </si>
  <si>
    <t>Insussistenze passive (non correnti)</t>
  </si>
  <si>
    <t>Altri oneri diversi di gestione</t>
  </si>
  <si>
    <t xml:space="preserve">Al momento il nostro prospetto dei costi della produzione dovrebbe essere questo: </t>
  </si>
  <si>
    <t xml:space="preserve">Per differenza calcolo: </t>
  </si>
  <si>
    <t>Costi della produzione</t>
  </si>
  <si>
    <t>Costi cacolati fino ad ora</t>
  </si>
  <si>
    <t xml:space="preserve">Differenza: </t>
  </si>
  <si>
    <t>Costi per servizi</t>
  </si>
  <si>
    <t>Costi godimento beni terzi</t>
  </si>
  <si>
    <t xml:space="preserve">Il CE aggiornato è il seguente: </t>
  </si>
  <si>
    <t>Per ultimare il CE occorre individuare tutte le voci relative alla gestione finanziaria</t>
  </si>
  <si>
    <t>In particolare si ipotizzano interessi passivi (a causa delle obbligazioni e dei debiti v/ banche)</t>
  </si>
  <si>
    <t>Ipotizziamo anche un piccolo importo relativo agli interessi attivi collegati alle liquidità in banca e ai crediti commerciali</t>
  </si>
  <si>
    <t>Interessi passivi obbligazione (si vedano i ratei passivi delle obbligazioni</t>
  </si>
  <si>
    <t>Gli interessi pagati nell'esercizio saranno sicuramente superiori a quell'importo</t>
  </si>
  <si>
    <t>C17) Interessi e altri oneri finanziari</t>
  </si>
  <si>
    <t>C16) altri proventi finanziari</t>
  </si>
  <si>
    <t xml:space="preserve">TOTALE </t>
  </si>
  <si>
    <t>Per avere un giudizio sulla validità del valore, possiamo usare il ROD</t>
  </si>
  <si>
    <t>Oneri finanziari</t>
  </si>
  <si>
    <t>Capitale di debito</t>
  </si>
  <si>
    <t>ROD</t>
  </si>
  <si>
    <t>Abbiamo completato il nostro CE civilistico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</si>
</sst>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_ ;\-#,##0\ "/>
    <numFmt numFmtId="166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5" fillId="0" borderId="2" xfId="0" applyFont="1" applyBorder="1"/>
    <xf numFmtId="0" fontId="5" fillId="0" borderId="5" xfId="0" applyFont="1" applyBorder="1"/>
    <xf numFmtId="0" fontId="5" fillId="0" borderId="7" xfId="0" applyFont="1" applyBorder="1"/>
    <xf numFmtId="164" fontId="0" fillId="0" borderId="1" xfId="1" applyNumberFormat="1" applyFont="1" applyBorder="1"/>
    <xf numFmtId="164" fontId="2" fillId="0" borderId="1" xfId="1" applyNumberFormat="1" applyFont="1" applyBorder="1"/>
    <xf numFmtId="9" fontId="0" fillId="0" borderId="1" xfId="2" applyFont="1" applyBorder="1"/>
    <xf numFmtId="9" fontId="2" fillId="0" borderId="1" xfId="2" applyFont="1" applyBorder="1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164" fontId="0" fillId="0" borderId="1" xfId="1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0" fillId="0" borderId="0" xfId="1" applyNumberFormat="1" applyFont="1"/>
    <xf numFmtId="164" fontId="5" fillId="0" borderId="0" xfId="1" applyNumberFormat="1" applyFont="1"/>
    <xf numFmtId="164" fontId="6" fillId="0" borderId="0" xfId="1" applyNumberFormat="1" applyFont="1"/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8" fillId="0" borderId="0" xfId="0" applyFont="1"/>
    <xf numFmtId="0" fontId="9" fillId="0" borderId="0" xfId="0" applyFont="1"/>
    <xf numFmtId="164" fontId="2" fillId="0" borderId="1" xfId="2" applyNumberFormat="1" applyFont="1" applyBorder="1"/>
    <xf numFmtId="164" fontId="0" fillId="0" borderId="1" xfId="2" applyNumberFormat="1" applyFont="1" applyBorder="1"/>
    <xf numFmtId="9" fontId="0" fillId="3" borderId="1" xfId="2" applyFon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10" fillId="0" borderId="1" xfId="1" applyNumberFormat="1" applyFont="1" applyBorder="1" applyAlignment="1">
      <alignment horizontal="right"/>
    </xf>
    <xf numFmtId="164" fontId="1" fillId="0" borderId="1" xfId="1" applyNumberFormat="1" applyFont="1" applyBorder="1"/>
    <xf numFmtId="164" fontId="0" fillId="0" borderId="0" xfId="0" applyNumberFormat="1"/>
    <xf numFmtId="164" fontId="2" fillId="0" borderId="1" xfId="0" applyNumberFormat="1" applyFont="1" applyBorder="1"/>
    <xf numFmtId="0" fontId="0" fillId="3" borderId="0" xfId="0" applyFill="1"/>
    <xf numFmtId="164" fontId="0" fillId="3" borderId="0" xfId="0" applyNumberFormat="1" applyFill="1"/>
    <xf numFmtId="0" fontId="2" fillId="5" borderId="10" xfId="0" applyFont="1" applyFill="1" applyBorder="1" applyAlignment="1">
      <alignment vertical="center" wrapText="1"/>
    </xf>
    <xf numFmtId="164" fontId="2" fillId="5" borderId="1" xfId="1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5" borderId="10" xfId="0" applyFont="1" applyFill="1" applyBorder="1"/>
    <xf numFmtId="164" fontId="2" fillId="5" borderId="1" xfId="1" applyNumberFormat="1" applyFont="1" applyFill="1" applyBorder="1"/>
    <xf numFmtId="164" fontId="0" fillId="0" borderId="13" xfId="1" applyNumberFormat="1" applyFont="1" applyFill="1" applyBorder="1"/>
    <xf numFmtId="0" fontId="2" fillId="0" borderId="5" xfId="0" applyFont="1" applyBorder="1"/>
    <xf numFmtId="164" fontId="2" fillId="0" borderId="15" xfId="1" applyNumberFormat="1" applyFont="1" applyFill="1" applyBorder="1"/>
    <xf numFmtId="164" fontId="0" fillId="0" borderId="15" xfId="1" applyNumberFormat="1" applyFont="1" applyFill="1" applyBorder="1"/>
    <xf numFmtId="0" fontId="0" fillId="0" borderId="5" xfId="0" applyBorder="1" applyAlignment="1">
      <alignment vertical="center" wrapText="1"/>
    </xf>
    <xf numFmtId="164" fontId="0" fillId="0" borderId="15" xfId="1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15" xfId="1" applyNumberFormat="1" applyFont="1" applyBorder="1"/>
    <xf numFmtId="164" fontId="2" fillId="0" borderId="15" xfId="1" applyNumberFormat="1" applyFont="1" applyBorder="1"/>
    <xf numFmtId="164" fontId="2" fillId="0" borderId="14" xfId="1" applyNumberFormat="1" applyFont="1" applyBorder="1"/>
    <xf numFmtId="164" fontId="0" fillId="0" borderId="15" xfId="1" applyNumberFormat="1" applyFont="1" applyBorder="1" applyAlignment="1">
      <alignment vertical="center" wrapText="1"/>
    </xf>
    <xf numFmtId="164" fontId="1" fillId="0" borderId="15" xfId="1" applyNumberFormat="1" applyFont="1" applyFill="1" applyBorder="1"/>
    <xf numFmtId="164" fontId="2" fillId="0" borderId="14" xfId="1" applyNumberFormat="1" applyFont="1" applyFill="1" applyBorder="1"/>
    <xf numFmtId="0" fontId="2" fillId="0" borderId="5" xfId="0" applyFont="1" applyBorder="1" applyAlignment="1">
      <alignment vertical="center" wrapText="1"/>
    </xf>
    <xf numFmtId="164" fontId="2" fillId="0" borderId="15" xfId="1" applyNumberFormat="1" applyFont="1" applyBorder="1" applyAlignment="1">
      <alignment vertical="center" wrapText="1"/>
    </xf>
    <xf numFmtId="164" fontId="2" fillId="0" borderId="0" xfId="1" applyNumberFormat="1" applyFont="1"/>
    <xf numFmtId="0" fontId="0" fillId="0" borderId="15" xfId="0" applyBorder="1"/>
    <xf numFmtId="164" fontId="0" fillId="6" borderId="15" xfId="1" applyNumberFormat="1" applyFont="1" applyFill="1" applyBorder="1"/>
    <xf numFmtId="0" fontId="2" fillId="0" borderId="15" xfId="0" applyFont="1" applyBorder="1"/>
    <xf numFmtId="164" fontId="1" fillId="6" borderId="15" xfId="1" applyNumberFormat="1" applyFont="1" applyFill="1" applyBorder="1"/>
    <xf numFmtId="164" fontId="1" fillId="6" borderId="15" xfId="1" applyNumberFormat="1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7" fillId="0" borderId="0" xfId="0" applyFont="1"/>
    <xf numFmtId="164" fontId="7" fillId="0" borderId="0" xfId="1" applyNumberFormat="1" applyFont="1"/>
    <xf numFmtId="0" fontId="2" fillId="4" borderId="1" xfId="0" applyFont="1" applyFill="1" applyBorder="1"/>
    <xf numFmtId="164" fontId="2" fillId="4" borderId="1" xfId="0" applyNumberFormat="1" applyFont="1" applyFill="1" applyBorder="1"/>
    <xf numFmtId="164" fontId="2" fillId="7" borderId="15" xfId="1" applyNumberFormat="1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10" xfId="0" applyFont="1" applyBorder="1"/>
    <xf numFmtId="0" fontId="0" fillId="0" borderId="12" xfId="0" applyBorder="1"/>
    <xf numFmtId="0" fontId="4" fillId="8" borderId="1" xfId="0" applyFont="1" applyFill="1" applyBorder="1"/>
    <xf numFmtId="164" fontId="4" fillId="8" borderId="1" xfId="1" applyNumberFormat="1" applyFont="1" applyFill="1" applyBorder="1"/>
    <xf numFmtId="0" fontId="6" fillId="0" borderId="1" xfId="0" quotePrefix="1" applyFont="1" applyBorder="1"/>
    <xf numFmtId="164" fontId="6" fillId="0" borderId="1" xfId="1" applyNumberFormat="1" applyFont="1" applyBorder="1"/>
    <xf numFmtId="0" fontId="6" fillId="0" borderId="1" xfId="0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13" fillId="0" borderId="0" xfId="0" applyFont="1"/>
    <xf numFmtId="164" fontId="4" fillId="8" borderId="1" xfId="1" applyNumberFormat="1" applyFont="1" applyFill="1" applyBorder="1" applyAlignment="1">
      <alignment horizontal="center"/>
    </xf>
    <xf numFmtId="164" fontId="4" fillId="8" borderId="1" xfId="0" applyNumberFormat="1" applyFont="1" applyFill="1" applyBorder="1"/>
    <xf numFmtId="164" fontId="3" fillId="0" borderId="0" xfId="0" applyNumberFormat="1" applyFont="1" applyAlignment="1">
      <alignment horizontal="center"/>
    </xf>
    <xf numFmtId="0" fontId="2" fillId="5" borderId="1" xfId="0" applyFont="1" applyFill="1" applyBorder="1" applyAlignment="1">
      <alignment vertical="center" wrapText="1"/>
    </xf>
    <xf numFmtId="9" fontId="0" fillId="0" borderId="1" xfId="0" applyNumberFormat="1" applyBorder="1" applyAlignment="1">
      <alignment horizontal="center"/>
    </xf>
    <xf numFmtId="0" fontId="14" fillId="0" borderId="1" xfId="0" applyFont="1" applyBorder="1"/>
    <xf numFmtId="164" fontId="0" fillId="0" borderId="1" xfId="0" applyNumberFormat="1" applyBorder="1"/>
    <xf numFmtId="0" fontId="10" fillId="0" borderId="0" xfId="0" applyFont="1"/>
    <xf numFmtId="164" fontId="2" fillId="5" borderId="1" xfId="1" applyNumberFormat="1" applyFont="1" applyFill="1" applyBorder="1" applyAlignment="1">
      <alignment horizontal="center" vertical="center" wrapText="1"/>
    </xf>
    <xf numFmtId="0" fontId="10" fillId="0" borderId="0" xfId="0" quotePrefix="1" applyFont="1"/>
    <xf numFmtId="164" fontId="4" fillId="0" borderId="1" xfId="1" applyNumberFormat="1" applyFont="1" applyFill="1" applyBorder="1"/>
    <xf numFmtId="0" fontId="6" fillId="7" borderId="1" xfId="0" quotePrefix="1" applyFont="1" applyFill="1" applyBorder="1"/>
    <xf numFmtId="164" fontId="6" fillId="7" borderId="1" xfId="1" applyNumberFormat="1" applyFont="1" applyFill="1" applyBorder="1"/>
    <xf numFmtId="0" fontId="10" fillId="0" borderId="15" xfId="0" applyFont="1" applyBorder="1"/>
    <xf numFmtId="0" fontId="2" fillId="0" borderId="14" xfId="0" applyFont="1" applyBorder="1"/>
    <xf numFmtId="0" fontId="2" fillId="0" borderId="12" xfId="0" applyFont="1" applyBorder="1"/>
    <xf numFmtId="164" fontId="2" fillId="0" borderId="1" xfId="1" applyNumberFormat="1" applyFont="1" applyFill="1" applyBorder="1"/>
    <xf numFmtId="43" fontId="0" fillId="0" borderId="0" xfId="1" applyFont="1"/>
    <xf numFmtId="0" fontId="0" fillId="0" borderId="7" xfId="0" applyBorder="1"/>
    <xf numFmtId="164" fontId="0" fillId="9" borderId="9" xfId="0" applyNumberFormat="1" applyFill="1" applyBorder="1"/>
    <xf numFmtId="164" fontId="0" fillId="9" borderId="9" xfId="1" applyNumberFormat="1" applyFont="1" applyFill="1" applyBorder="1"/>
    <xf numFmtId="43" fontId="0" fillId="0" borderId="5" xfId="1" applyFont="1" applyBorder="1"/>
    <xf numFmtId="164" fontId="0" fillId="9" borderId="0" xfId="0" applyNumberFormat="1" applyFill="1"/>
    <xf numFmtId="164" fontId="0" fillId="9" borderId="0" xfId="1" applyNumberFormat="1" applyFont="1" applyFill="1"/>
    <xf numFmtId="164" fontId="2" fillId="9" borderId="1" xfId="1" applyNumberFormat="1" applyFont="1" applyFill="1" applyBorder="1"/>
    <xf numFmtId="165" fontId="10" fillId="0" borderId="15" xfId="1" applyNumberFormat="1" applyFont="1" applyBorder="1" applyAlignment="1">
      <alignment horizontal="left"/>
    </xf>
    <xf numFmtId="164" fontId="0" fillId="9" borderId="1" xfId="1" applyNumberFormat="1" applyFont="1" applyFill="1" applyBorder="1"/>
    <xf numFmtId="164" fontId="0" fillId="9" borderId="1" xfId="0" applyNumberFormat="1" applyFill="1" applyBorder="1"/>
    <xf numFmtId="166" fontId="0" fillId="10" borderId="0" xfId="2" applyNumberFormat="1" applyFont="1" applyFill="1"/>
    <xf numFmtId="0" fontId="0" fillId="11" borderId="0" xfId="0" applyFill="1"/>
    <xf numFmtId="0" fontId="0" fillId="0" borderId="15" xfId="0" applyBorder="1" applyAlignment="1">
      <alignment horizontal="left" vertical="center" wrapText="1"/>
    </xf>
    <xf numFmtId="164" fontId="0" fillId="6" borderId="6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13" xfId="1" applyNumberFormat="1" applyFont="1" applyFill="1" applyBorder="1" applyAlignment="1">
      <alignment horizontal="center" vertical="center"/>
    </xf>
    <xf numFmtId="164" fontId="0" fillId="0" borderId="15" xfId="1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 wrapText="1"/>
    </xf>
    <xf numFmtId="164" fontId="10" fillId="0" borderId="1" xfId="1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64" fontId="2" fillId="0" borderId="10" xfId="1" applyNumberFormat="1" applyFont="1" applyBorder="1" applyAlignment="1">
      <alignment horizontal="center"/>
    </xf>
    <xf numFmtId="164" fontId="2" fillId="0" borderId="12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0" fillId="0" borderId="1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4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256185</xdr:colOff>
      <xdr:row>208</xdr:row>
      <xdr:rowOff>58615</xdr:rowOff>
    </xdr:from>
    <xdr:to>
      <xdr:col>4</xdr:col>
      <xdr:colOff>161052</xdr:colOff>
      <xdr:row>216</xdr:row>
      <xdr:rowOff>171086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CB6FD95-10F1-41B2-883E-AC9410518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185" y="40180846"/>
          <a:ext cx="6909405" cy="1566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6"/>
  <sheetViews>
    <sheetView tabSelected="1" zoomScaleNormal="100" workbookViewId="0">
      <selection activeCell="C132" sqref="C132:C133"/>
    </sheetView>
  </sheetViews>
  <sheetFormatPr defaultRowHeight="14.4" x14ac:dyDescent="0.3"/>
  <cols>
    <col min="2" max="2" width="25.6640625" customWidth="1"/>
    <col min="3" max="3" width="14.77734375" customWidth="1"/>
    <col min="4" max="4" width="23.88671875" customWidth="1"/>
    <col min="5" max="5" width="12.21875" customWidth="1"/>
    <col min="6" max="6" width="9.77734375" customWidth="1"/>
    <col min="7" max="7" width="13.77734375" customWidth="1"/>
    <col min="10" max="10" width="53.6640625" bestFit="1" customWidth="1"/>
    <col min="11" max="11" width="10.44140625" bestFit="1" customWidth="1"/>
    <col min="12" max="12" width="8.77734375" customWidth="1"/>
    <col min="13" max="13" width="43.21875" bestFit="1" customWidth="1"/>
    <col min="14" max="14" width="10.44140625" bestFit="1" customWidth="1"/>
    <col min="15" max="15" width="10.33203125" bestFit="1" customWidth="1"/>
  </cols>
  <sheetData>
    <row r="1" spans="2:9" ht="21" x14ac:dyDescent="0.4">
      <c r="B1" s="148" t="s">
        <v>4</v>
      </c>
      <c r="C1" s="148"/>
      <c r="D1" s="148"/>
      <c r="E1" s="148"/>
      <c r="F1" s="148"/>
      <c r="G1" s="148"/>
      <c r="H1" s="148"/>
      <c r="I1" s="148"/>
    </row>
    <row r="3" spans="2:9" ht="20.399999999999999" customHeight="1" x14ac:dyDescent="0.3">
      <c r="B3" s="135" t="s">
        <v>0</v>
      </c>
      <c r="C3" s="135"/>
      <c r="D3" s="135"/>
      <c r="E3" s="135"/>
      <c r="F3" s="135"/>
      <c r="G3" s="135"/>
      <c r="H3" s="135"/>
      <c r="I3" s="135"/>
    </row>
    <row r="4" spans="2:9" x14ac:dyDescent="0.3">
      <c r="B4" s="135"/>
      <c r="C4" s="135"/>
      <c r="D4" s="135"/>
      <c r="E4" s="135"/>
      <c r="F4" s="135"/>
      <c r="G4" s="135"/>
      <c r="H4" s="135"/>
      <c r="I4" s="135"/>
    </row>
    <row r="6" spans="2:9" ht="18" x14ac:dyDescent="0.3">
      <c r="B6" s="135" t="s">
        <v>1</v>
      </c>
      <c r="C6" s="135"/>
      <c r="D6" s="135"/>
      <c r="E6" s="135"/>
      <c r="F6" s="135"/>
      <c r="G6" s="135"/>
      <c r="H6" s="135"/>
      <c r="I6" s="135"/>
    </row>
    <row r="7" spans="2:9" x14ac:dyDescent="0.3">
      <c r="B7" s="2"/>
      <c r="C7" s="2"/>
      <c r="D7" s="2"/>
      <c r="E7" s="2"/>
      <c r="F7" s="2"/>
      <c r="G7" s="2"/>
      <c r="H7" s="2"/>
      <c r="I7" s="2"/>
    </row>
    <row r="8" spans="2:9" ht="18" customHeight="1" x14ac:dyDescent="0.3">
      <c r="B8" s="135" t="s">
        <v>2</v>
      </c>
      <c r="C8" s="135"/>
      <c r="D8" s="135"/>
      <c r="E8" s="135"/>
      <c r="F8" s="135"/>
      <c r="G8" s="135"/>
      <c r="H8" s="135"/>
      <c r="I8" s="135"/>
    </row>
    <row r="9" spans="2:9" x14ac:dyDescent="0.3">
      <c r="B9" s="135"/>
      <c r="C9" s="135"/>
      <c r="D9" s="135"/>
      <c r="E9" s="135"/>
      <c r="F9" s="135"/>
      <c r="G9" s="135"/>
      <c r="H9" s="135"/>
      <c r="I9" s="135"/>
    </row>
    <row r="10" spans="2:9" ht="18" x14ac:dyDescent="0.3">
      <c r="B10" s="1"/>
      <c r="C10" s="1"/>
      <c r="D10" s="1"/>
      <c r="E10" s="1"/>
      <c r="F10" s="1"/>
      <c r="G10" s="1"/>
      <c r="H10" s="1"/>
      <c r="I10" s="1"/>
    </row>
    <row r="11" spans="2:9" ht="18" x14ac:dyDescent="0.3">
      <c r="B11" s="135" t="s">
        <v>3</v>
      </c>
      <c r="C11" s="135"/>
      <c r="D11" s="135"/>
      <c r="E11" s="135"/>
      <c r="F11" s="135"/>
      <c r="G11" s="135"/>
      <c r="H11" s="135"/>
      <c r="I11" s="135"/>
    </row>
    <row r="14" spans="2:9" ht="16.8" customHeight="1" x14ac:dyDescent="0.3">
      <c r="B14" s="149" t="s">
        <v>5</v>
      </c>
      <c r="C14" s="150"/>
      <c r="D14" s="150"/>
      <c r="E14" s="150"/>
      <c r="F14" s="150"/>
      <c r="G14" s="151"/>
      <c r="H14" s="3"/>
      <c r="I14" s="3"/>
    </row>
    <row r="15" spans="2:9" ht="15.6" x14ac:dyDescent="0.3">
      <c r="B15" s="11" t="s">
        <v>183</v>
      </c>
      <c r="C15" s="5"/>
      <c r="D15" s="5"/>
      <c r="E15" s="5"/>
      <c r="F15" s="5"/>
      <c r="G15" s="6"/>
    </row>
    <row r="16" spans="2:9" ht="15.6" x14ac:dyDescent="0.3">
      <c r="B16" s="12" t="s">
        <v>6</v>
      </c>
      <c r="G16" s="8"/>
    </row>
    <row r="17" spans="2:9" ht="15.6" x14ac:dyDescent="0.3">
      <c r="B17" s="12" t="s">
        <v>7</v>
      </c>
      <c r="G17" s="8"/>
    </row>
    <row r="18" spans="2:9" ht="15.6" x14ac:dyDescent="0.3">
      <c r="B18" s="13" t="s">
        <v>8</v>
      </c>
      <c r="C18" s="9"/>
      <c r="D18" s="9"/>
      <c r="E18" s="9"/>
      <c r="F18" s="9"/>
      <c r="G18" s="10"/>
    </row>
    <row r="20" spans="2:9" ht="18.600000000000001" customHeight="1" x14ac:dyDescent="0.3">
      <c r="B20" s="135" t="s">
        <v>0</v>
      </c>
      <c r="C20" s="135"/>
      <c r="D20" s="135"/>
      <c r="E20" s="135"/>
      <c r="F20" s="135"/>
      <c r="G20" s="135"/>
      <c r="H20" s="135"/>
      <c r="I20" s="135"/>
    </row>
    <row r="21" spans="2:9" x14ac:dyDescent="0.3">
      <c r="B21" s="135"/>
      <c r="C21" s="135"/>
      <c r="D21" s="135"/>
      <c r="E21" s="135"/>
      <c r="F21" s="135"/>
      <c r="G21" s="135"/>
      <c r="H21" s="135"/>
      <c r="I21" s="135"/>
    </row>
    <row r="23" spans="2:9" ht="15.6" x14ac:dyDescent="0.3">
      <c r="B23" s="144" t="s">
        <v>9</v>
      </c>
      <c r="C23" s="144"/>
      <c r="D23" s="144"/>
      <c r="E23" s="144"/>
    </row>
    <row r="24" spans="2:9" x14ac:dyDescent="0.3">
      <c r="B24" s="145" t="s">
        <v>10</v>
      </c>
      <c r="C24" s="145"/>
      <c r="D24" s="145" t="s">
        <v>11</v>
      </c>
      <c r="E24" s="145"/>
    </row>
    <row r="25" spans="2:9" x14ac:dyDescent="0.3">
      <c r="B25" s="14" t="s">
        <v>12</v>
      </c>
      <c r="C25" s="16">
        <v>0.55000000000000004</v>
      </c>
      <c r="D25" s="21" t="s">
        <v>13</v>
      </c>
      <c r="E25" s="16">
        <v>0.5</v>
      </c>
    </row>
    <row r="26" spans="2:9" x14ac:dyDescent="0.3">
      <c r="B26" s="14" t="s">
        <v>14</v>
      </c>
      <c r="C26" s="16">
        <v>0.45</v>
      </c>
      <c r="D26" s="21" t="s">
        <v>17</v>
      </c>
      <c r="E26" s="16">
        <v>0.2</v>
      </c>
    </row>
    <row r="27" spans="2:9" x14ac:dyDescent="0.3">
      <c r="B27" s="19"/>
      <c r="C27" s="19"/>
      <c r="D27" s="22" t="s">
        <v>18</v>
      </c>
      <c r="E27" s="20">
        <v>0.3</v>
      </c>
    </row>
    <row r="28" spans="2:9" x14ac:dyDescent="0.3">
      <c r="B28" s="15" t="s">
        <v>15</v>
      </c>
      <c r="C28" s="17">
        <v>1</v>
      </c>
      <c r="D28" s="15" t="s">
        <v>16</v>
      </c>
      <c r="E28" s="17">
        <v>1</v>
      </c>
    </row>
    <row r="30" spans="2:9" s="29" customFormat="1" ht="18" x14ac:dyDescent="0.3">
      <c r="B30" s="28" t="s">
        <v>19</v>
      </c>
      <c r="C30" s="28"/>
      <c r="D30" s="28"/>
      <c r="E30" s="28"/>
      <c r="F30" s="28"/>
      <c r="G30" s="28"/>
      <c r="H30" s="28"/>
    </row>
    <row r="31" spans="2:9" ht="17.399999999999999" customHeight="1" x14ac:dyDescent="0.3">
      <c r="B31" s="146" t="s">
        <v>20</v>
      </c>
      <c r="C31" s="146"/>
      <c r="D31" s="146"/>
      <c r="E31" s="146"/>
      <c r="F31" s="146"/>
      <c r="G31" s="146"/>
      <c r="H31" s="146"/>
    </row>
    <row r="32" spans="2:9" ht="18" customHeight="1" x14ac:dyDescent="0.3">
      <c r="B32" s="146"/>
      <c r="C32" s="146"/>
      <c r="D32" s="146"/>
      <c r="E32" s="146"/>
      <c r="F32" s="146"/>
      <c r="G32" s="146"/>
      <c r="H32" s="146"/>
    </row>
    <row r="33" spans="2:9" ht="18" x14ac:dyDescent="0.3">
      <c r="B33" s="27"/>
      <c r="C33" s="27"/>
      <c r="D33" s="27"/>
      <c r="E33" s="27"/>
      <c r="F33" s="27"/>
      <c r="G33" s="27"/>
      <c r="H33" s="27"/>
    </row>
    <row r="34" spans="2:9" x14ac:dyDescent="0.3">
      <c r="B34" s="135" t="s">
        <v>1</v>
      </c>
      <c r="C34" s="135"/>
      <c r="D34" s="135"/>
      <c r="E34" s="135"/>
      <c r="F34" s="135"/>
      <c r="G34" s="135"/>
      <c r="H34" s="135"/>
      <c r="I34" s="135"/>
    </row>
    <row r="35" spans="2:9" x14ac:dyDescent="0.3">
      <c r="B35" s="135"/>
      <c r="C35" s="135"/>
      <c r="D35" s="135"/>
      <c r="E35" s="135"/>
      <c r="F35" s="135"/>
      <c r="G35" s="135"/>
      <c r="H35" s="135"/>
      <c r="I35" s="135"/>
    </row>
    <row r="36" spans="2:9" ht="18" x14ac:dyDescent="0.3">
      <c r="B36" s="1"/>
      <c r="C36" s="1"/>
      <c r="D36" s="1"/>
      <c r="E36" s="1"/>
      <c r="F36" s="1"/>
      <c r="G36" s="1"/>
      <c r="H36" s="1"/>
      <c r="I36" s="1"/>
    </row>
    <row r="37" spans="2:9" ht="18" x14ac:dyDescent="0.3">
      <c r="B37" s="28" t="s">
        <v>21</v>
      </c>
    </row>
    <row r="39" spans="2:9" x14ac:dyDescent="0.3">
      <c r="B39" s="19" t="s">
        <v>22</v>
      </c>
      <c r="C39" s="14">
        <f>80000*25</f>
        <v>2000000</v>
      </c>
    </row>
    <row r="40" spans="2:9" x14ac:dyDescent="0.3">
      <c r="B40" s="19" t="s">
        <v>23</v>
      </c>
      <c r="C40" s="24" t="s">
        <v>28</v>
      </c>
    </row>
    <row r="41" spans="2:9" x14ac:dyDescent="0.3">
      <c r="B41" s="19" t="s">
        <v>24</v>
      </c>
      <c r="C41" s="24" t="s">
        <v>28</v>
      </c>
    </row>
    <row r="42" spans="2:9" x14ac:dyDescent="0.3">
      <c r="B42" s="19" t="s">
        <v>25</v>
      </c>
      <c r="C42" s="24" t="s">
        <v>29</v>
      </c>
    </row>
    <row r="43" spans="2:9" x14ac:dyDescent="0.3">
      <c r="B43" s="31" t="s">
        <v>26</v>
      </c>
      <c r="C43" s="32" t="s">
        <v>28</v>
      </c>
    </row>
    <row r="44" spans="2:9" x14ac:dyDescent="0.3">
      <c r="B44" s="19" t="s">
        <v>27</v>
      </c>
      <c r="C44" s="24" t="s">
        <v>28</v>
      </c>
    </row>
    <row r="45" spans="2:9" x14ac:dyDescent="0.3">
      <c r="B45" s="31" t="s">
        <v>13</v>
      </c>
      <c r="C45" s="32" t="s">
        <v>28</v>
      </c>
    </row>
    <row r="47" spans="2:9" x14ac:dyDescent="0.3">
      <c r="B47" s="146" t="s">
        <v>30</v>
      </c>
      <c r="C47" s="146"/>
      <c r="D47" s="146"/>
      <c r="E47" s="146"/>
      <c r="F47" s="146"/>
      <c r="G47" s="146"/>
    </row>
    <row r="48" spans="2:9" ht="21" customHeight="1" x14ac:dyDescent="0.3">
      <c r="B48" s="146"/>
      <c r="C48" s="146"/>
      <c r="D48" s="146"/>
      <c r="E48" s="146"/>
      <c r="F48" s="146"/>
      <c r="G48" s="146"/>
    </row>
    <row r="50" spans="1:7" ht="14.4" customHeight="1" x14ac:dyDescent="0.35">
      <c r="B50" s="26" t="s">
        <v>31</v>
      </c>
      <c r="C50" s="26"/>
    </row>
    <row r="51" spans="1:7" ht="14.4" customHeight="1" x14ac:dyDescent="0.35">
      <c r="B51" s="26" t="s">
        <v>32</v>
      </c>
      <c r="C51" s="35">
        <f>+C39*0.2</f>
        <v>400000</v>
      </c>
    </row>
    <row r="53" spans="1:7" x14ac:dyDescent="0.3">
      <c r="B53" s="146" t="s">
        <v>33</v>
      </c>
      <c r="C53" s="146"/>
      <c r="D53" s="146"/>
      <c r="E53" s="146"/>
      <c r="F53" s="146"/>
      <c r="G53" s="146"/>
    </row>
    <row r="54" spans="1:7" ht="19.8" customHeight="1" x14ac:dyDescent="0.3">
      <c r="B54" s="146"/>
      <c r="C54" s="146"/>
      <c r="D54" s="146"/>
      <c r="E54" s="146"/>
      <c r="F54" s="146"/>
      <c r="G54" s="146"/>
    </row>
    <row r="56" spans="1:7" ht="15.6" x14ac:dyDescent="0.3">
      <c r="A56" s="25"/>
      <c r="B56" s="25" t="s">
        <v>24</v>
      </c>
      <c r="C56" s="34">
        <v>240000</v>
      </c>
      <c r="D56" t="s">
        <v>34</v>
      </c>
    </row>
    <row r="57" spans="1:7" ht="15.6" x14ac:dyDescent="0.3">
      <c r="A57" s="25"/>
      <c r="B57" s="25" t="s">
        <v>25</v>
      </c>
      <c r="C57" s="34">
        <v>160000</v>
      </c>
      <c r="D57" t="s">
        <v>34</v>
      </c>
    </row>
    <row r="58" spans="1:7" ht="15.6" x14ac:dyDescent="0.3">
      <c r="A58" s="25"/>
      <c r="B58" s="25"/>
      <c r="C58" s="25"/>
    </row>
    <row r="59" spans="1:7" ht="15.6" x14ac:dyDescent="0.3">
      <c r="A59" s="25"/>
      <c r="B59" s="40" t="s">
        <v>35</v>
      </c>
      <c r="C59" s="25"/>
    </row>
    <row r="61" spans="1:7" x14ac:dyDescent="0.3">
      <c r="B61" s="19" t="s">
        <v>22</v>
      </c>
      <c r="C61" s="14">
        <f>25*80000</f>
        <v>2000000</v>
      </c>
    </row>
    <row r="62" spans="1:7" x14ac:dyDescent="0.3">
      <c r="B62" s="19" t="s">
        <v>23</v>
      </c>
      <c r="C62" s="36">
        <f>+C51</f>
        <v>400000</v>
      </c>
    </row>
    <row r="63" spans="1:7" x14ac:dyDescent="0.3">
      <c r="B63" s="19" t="s">
        <v>24</v>
      </c>
      <c r="C63" s="36">
        <f>+C56</f>
        <v>240000</v>
      </c>
    </row>
    <row r="64" spans="1:7" x14ac:dyDescent="0.3">
      <c r="B64" s="19" t="s">
        <v>25</v>
      </c>
      <c r="C64" s="36">
        <f>+C57</f>
        <v>160000</v>
      </c>
    </row>
    <row r="65" spans="2:3" x14ac:dyDescent="0.3">
      <c r="B65" s="31" t="s">
        <v>26</v>
      </c>
      <c r="C65" s="37">
        <f>+C61+C62+C63+C64</f>
        <v>2800000</v>
      </c>
    </row>
    <row r="66" spans="2:3" x14ac:dyDescent="0.3">
      <c r="B66" s="19" t="s">
        <v>27</v>
      </c>
      <c r="C66" s="24" t="s">
        <v>28</v>
      </c>
    </row>
    <row r="67" spans="2:3" x14ac:dyDescent="0.3">
      <c r="B67" s="31" t="s">
        <v>13</v>
      </c>
      <c r="C67" s="32" t="s">
        <v>28</v>
      </c>
    </row>
    <row r="69" spans="2:3" ht="18" x14ac:dyDescent="0.35">
      <c r="B69" s="38" t="s">
        <v>36</v>
      </c>
      <c r="C69" s="26"/>
    </row>
    <row r="70" spans="2:3" ht="18" x14ac:dyDescent="0.35">
      <c r="B70" s="26" t="s">
        <v>37</v>
      </c>
      <c r="C70" s="35">
        <f>+C65*0.12</f>
        <v>336000</v>
      </c>
    </row>
    <row r="72" spans="2:3" x14ac:dyDescent="0.3">
      <c r="B72" s="41" t="s">
        <v>38</v>
      </c>
    </row>
    <row r="74" spans="2:3" x14ac:dyDescent="0.3">
      <c r="B74" s="19" t="s">
        <v>22</v>
      </c>
      <c r="C74" s="14">
        <f>+C61</f>
        <v>2000000</v>
      </c>
    </row>
    <row r="75" spans="2:3" x14ac:dyDescent="0.3">
      <c r="B75" s="19" t="s">
        <v>23</v>
      </c>
      <c r="C75" s="14">
        <f t="shared" ref="C75:C78" si="0">+C62</f>
        <v>400000</v>
      </c>
    </row>
    <row r="76" spans="2:3" x14ac:dyDescent="0.3">
      <c r="B76" s="19" t="s">
        <v>24</v>
      </c>
      <c r="C76" s="14">
        <f t="shared" si="0"/>
        <v>240000</v>
      </c>
    </row>
    <row r="77" spans="2:3" x14ac:dyDescent="0.3">
      <c r="B77" s="19" t="s">
        <v>25</v>
      </c>
      <c r="C77" s="14">
        <f t="shared" si="0"/>
        <v>160000</v>
      </c>
    </row>
    <row r="78" spans="2:3" x14ac:dyDescent="0.3">
      <c r="B78" s="31" t="s">
        <v>26</v>
      </c>
      <c r="C78" s="37">
        <f t="shared" si="0"/>
        <v>2800000</v>
      </c>
    </row>
    <row r="79" spans="2:3" x14ac:dyDescent="0.3">
      <c r="B79" s="19" t="s">
        <v>27</v>
      </c>
      <c r="C79" s="36">
        <f>+C70</f>
        <v>336000</v>
      </c>
    </row>
    <row r="80" spans="2:3" x14ac:dyDescent="0.3">
      <c r="B80" s="31" t="s">
        <v>13</v>
      </c>
      <c r="C80" s="37">
        <f>+C78+C79</f>
        <v>3136000</v>
      </c>
    </row>
    <row r="82" spans="2:9" s="81" customFormat="1" ht="21" customHeight="1" x14ac:dyDescent="0.4">
      <c r="B82" s="147" t="s">
        <v>39</v>
      </c>
      <c r="C82" s="147"/>
      <c r="D82" s="147"/>
      <c r="E82" s="147"/>
      <c r="F82" s="147"/>
      <c r="G82" s="147"/>
      <c r="H82" s="147"/>
      <c r="I82" s="147"/>
    </row>
    <row r="83" spans="2:9" s="81" customFormat="1" ht="21" x14ac:dyDescent="0.4">
      <c r="B83" s="147"/>
      <c r="C83" s="147"/>
      <c r="D83" s="147"/>
      <c r="E83" s="147"/>
      <c r="F83" s="147"/>
      <c r="G83" s="147"/>
      <c r="H83" s="147"/>
      <c r="I83" s="147"/>
    </row>
    <row r="84" spans="2:9" s="81" customFormat="1" ht="21" x14ac:dyDescent="0.4"/>
    <row r="85" spans="2:9" s="81" customFormat="1" ht="21" x14ac:dyDescent="0.4">
      <c r="B85" s="81" t="s">
        <v>40</v>
      </c>
    </row>
    <row r="86" spans="2:9" s="81" customFormat="1" ht="21" x14ac:dyDescent="0.4">
      <c r="B86" s="81" t="s">
        <v>41</v>
      </c>
      <c r="D86" s="82">
        <f>+C80*2</f>
        <v>6272000</v>
      </c>
    </row>
    <row r="87" spans="2:9" s="81" customFormat="1" ht="21" x14ac:dyDescent="0.4"/>
    <row r="88" spans="2:9" s="81" customFormat="1" ht="21" x14ac:dyDescent="0.4">
      <c r="B88" s="81" t="s">
        <v>42</v>
      </c>
    </row>
    <row r="90" spans="2:9" ht="15.6" x14ac:dyDescent="0.3">
      <c r="B90" s="144" t="s">
        <v>43</v>
      </c>
      <c r="C90" s="144"/>
      <c r="D90" s="144"/>
      <c r="E90" s="144"/>
    </row>
    <row r="91" spans="2:9" x14ac:dyDescent="0.3">
      <c r="B91" s="145" t="s">
        <v>10</v>
      </c>
      <c r="C91" s="145"/>
      <c r="D91" s="145" t="s">
        <v>11</v>
      </c>
      <c r="E91" s="145"/>
    </row>
    <row r="92" spans="2:9" x14ac:dyDescent="0.3">
      <c r="B92" s="14" t="s">
        <v>12</v>
      </c>
      <c r="C92" s="44" t="s">
        <v>28</v>
      </c>
      <c r="D92" s="21" t="s">
        <v>13</v>
      </c>
      <c r="E92" s="43">
        <f>+C80</f>
        <v>3136000</v>
      </c>
    </row>
    <row r="93" spans="2:9" x14ac:dyDescent="0.3">
      <c r="B93" s="14" t="s">
        <v>14</v>
      </c>
      <c r="C93" s="44" t="s">
        <v>28</v>
      </c>
      <c r="D93" s="21" t="s">
        <v>17</v>
      </c>
      <c r="E93" s="44" t="s">
        <v>28</v>
      </c>
    </row>
    <row r="94" spans="2:9" x14ac:dyDescent="0.3">
      <c r="B94" s="19"/>
      <c r="C94" s="19"/>
      <c r="D94" s="22" t="s">
        <v>18</v>
      </c>
      <c r="E94" s="45" t="s">
        <v>28</v>
      </c>
    </row>
    <row r="95" spans="2:9" x14ac:dyDescent="0.3">
      <c r="B95" s="15" t="s">
        <v>15</v>
      </c>
      <c r="C95" s="42">
        <f>+D86</f>
        <v>6272000</v>
      </c>
      <c r="D95" s="15" t="s">
        <v>16</v>
      </c>
      <c r="E95" s="42">
        <f>+D86</f>
        <v>6272000</v>
      </c>
    </row>
    <row r="97" spans="2:9" ht="15.6" x14ac:dyDescent="0.3">
      <c r="B97" s="144" t="s">
        <v>43</v>
      </c>
      <c r="C97" s="144"/>
      <c r="D97" s="144"/>
      <c r="E97" s="144"/>
    </row>
    <row r="98" spans="2:9" x14ac:dyDescent="0.3">
      <c r="B98" s="145" t="s">
        <v>10</v>
      </c>
      <c r="C98" s="145"/>
      <c r="D98" s="145" t="s">
        <v>11</v>
      </c>
      <c r="E98" s="145"/>
    </row>
    <row r="99" spans="2:9" x14ac:dyDescent="0.3">
      <c r="B99" s="14" t="s">
        <v>12</v>
      </c>
      <c r="C99" s="14">
        <f>+C102*0.55</f>
        <v>3449600.0000000005</v>
      </c>
      <c r="D99" s="21" t="s">
        <v>13</v>
      </c>
      <c r="E99" s="14">
        <f>+E102/2</f>
        <v>3136000</v>
      </c>
    </row>
    <row r="100" spans="2:9" x14ac:dyDescent="0.3">
      <c r="B100" s="14" t="s">
        <v>14</v>
      </c>
      <c r="C100" s="14">
        <f>+C102*0.45</f>
        <v>2822400</v>
      </c>
      <c r="D100" s="21" t="s">
        <v>17</v>
      </c>
      <c r="E100" s="14">
        <f>+E102*0.2</f>
        <v>1254400</v>
      </c>
    </row>
    <row r="101" spans="2:9" x14ac:dyDescent="0.3">
      <c r="B101" s="19"/>
      <c r="C101" s="19"/>
      <c r="D101" s="22" t="s">
        <v>18</v>
      </c>
      <c r="E101" s="14">
        <f>+E102*0.3</f>
        <v>1881600</v>
      </c>
    </row>
    <row r="102" spans="2:9" x14ac:dyDescent="0.3">
      <c r="B102" s="15" t="s">
        <v>15</v>
      </c>
      <c r="C102" s="42">
        <f>+C95</f>
        <v>6272000</v>
      </c>
      <c r="D102" s="15" t="s">
        <v>16</v>
      </c>
      <c r="E102" s="42">
        <f>+E95</f>
        <v>6272000</v>
      </c>
    </row>
    <row r="104" spans="2:9" x14ac:dyDescent="0.3">
      <c r="B104" s="135" t="s">
        <v>2</v>
      </c>
      <c r="C104" s="135"/>
      <c r="D104" s="135"/>
      <c r="E104" s="135"/>
      <c r="F104" s="135"/>
      <c r="G104" s="135"/>
      <c r="H104" s="135"/>
      <c r="I104" s="135"/>
    </row>
    <row r="105" spans="2:9" x14ac:dyDescent="0.3">
      <c r="B105" s="135"/>
      <c r="C105" s="135"/>
      <c r="D105" s="135"/>
      <c r="E105" s="135"/>
      <c r="F105" s="135"/>
      <c r="G105" s="135"/>
      <c r="H105" s="135"/>
      <c r="I105" s="135"/>
    </row>
    <row r="107" spans="2:9" ht="15.6" x14ac:dyDescent="0.3">
      <c r="B107" s="144" t="s">
        <v>52</v>
      </c>
      <c r="C107" s="144"/>
      <c r="D107" s="144"/>
      <c r="E107" s="144"/>
    </row>
    <row r="108" spans="2:9" x14ac:dyDescent="0.3">
      <c r="B108" s="145" t="s">
        <v>10</v>
      </c>
      <c r="C108" s="145"/>
      <c r="D108" s="145" t="s">
        <v>11</v>
      </c>
      <c r="E108" s="145"/>
    </row>
    <row r="109" spans="2:9" x14ac:dyDescent="0.3">
      <c r="B109" s="15" t="s">
        <v>44</v>
      </c>
      <c r="C109" s="46" t="s">
        <v>28</v>
      </c>
      <c r="D109" s="48" t="s">
        <v>47</v>
      </c>
      <c r="E109" s="14"/>
    </row>
    <row r="110" spans="2:9" x14ac:dyDescent="0.3">
      <c r="B110" s="15" t="s">
        <v>53</v>
      </c>
      <c r="C110" s="14"/>
      <c r="D110" s="14" t="s">
        <v>54</v>
      </c>
      <c r="E110" s="14">
        <f>+C74</f>
        <v>2000000</v>
      </c>
    </row>
    <row r="111" spans="2:9" x14ac:dyDescent="0.3">
      <c r="B111" s="47" t="s">
        <v>55</v>
      </c>
      <c r="C111" s="46" t="s">
        <v>28</v>
      </c>
      <c r="D111" s="14" t="s">
        <v>23</v>
      </c>
      <c r="E111" s="14">
        <f>+C75</f>
        <v>400000</v>
      </c>
    </row>
    <row r="112" spans="2:9" x14ac:dyDescent="0.3">
      <c r="B112" s="47" t="s">
        <v>56</v>
      </c>
      <c r="C112" s="46" t="s">
        <v>28</v>
      </c>
      <c r="D112" t="s">
        <v>24</v>
      </c>
      <c r="E112" s="14">
        <f t="shared" ref="E112:E113" si="1">+C76</f>
        <v>240000</v>
      </c>
    </row>
    <row r="113" spans="2:10" x14ac:dyDescent="0.3">
      <c r="B113" s="47" t="s">
        <v>58</v>
      </c>
      <c r="C113" s="46" t="s">
        <v>28</v>
      </c>
      <c r="D113" t="s">
        <v>25</v>
      </c>
      <c r="E113" s="14">
        <f t="shared" si="1"/>
        <v>160000</v>
      </c>
    </row>
    <row r="114" spans="2:10" x14ac:dyDescent="0.3">
      <c r="B114" s="15" t="s">
        <v>60</v>
      </c>
      <c r="C114" s="46" t="s">
        <v>28</v>
      </c>
      <c r="D114" s="14" t="s">
        <v>57</v>
      </c>
      <c r="E114" s="14">
        <f>+C79</f>
        <v>336000</v>
      </c>
    </row>
    <row r="115" spans="2:10" x14ac:dyDescent="0.3">
      <c r="B115" s="14"/>
      <c r="C115" s="14"/>
      <c r="D115" s="15" t="s">
        <v>59</v>
      </c>
      <c r="E115" s="15">
        <f>+E110+E111+E112+E113+E114</f>
        <v>3136000</v>
      </c>
    </row>
    <row r="116" spans="2:10" x14ac:dyDescent="0.3">
      <c r="B116" s="15" t="s">
        <v>46</v>
      </c>
      <c r="C116" s="14"/>
      <c r="D116" s="14"/>
      <c r="E116" s="14"/>
    </row>
    <row r="117" spans="2:10" x14ac:dyDescent="0.3">
      <c r="B117" s="47" t="s">
        <v>61</v>
      </c>
      <c r="C117" s="46" t="s">
        <v>28</v>
      </c>
      <c r="D117" s="15" t="s">
        <v>48</v>
      </c>
      <c r="E117" s="46" t="s">
        <v>28</v>
      </c>
    </row>
    <row r="118" spans="2:10" x14ac:dyDescent="0.3">
      <c r="B118" s="47" t="s">
        <v>62</v>
      </c>
      <c r="C118" s="46" t="s">
        <v>28</v>
      </c>
      <c r="D118" s="14"/>
      <c r="E118" s="14"/>
    </row>
    <row r="119" spans="2:10" x14ac:dyDescent="0.3">
      <c r="B119" s="136" t="s">
        <v>63</v>
      </c>
      <c r="C119" s="46" t="s">
        <v>28</v>
      </c>
      <c r="D119" s="15" t="s">
        <v>49</v>
      </c>
      <c r="E119" s="46" t="s">
        <v>28</v>
      </c>
    </row>
    <row r="120" spans="2:10" x14ac:dyDescent="0.3">
      <c r="B120" s="136"/>
      <c r="C120" s="46" t="s">
        <v>28</v>
      </c>
      <c r="D120" s="15"/>
      <c r="E120" s="14"/>
    </row>
    <row r="121" spans="2:10" x14ac:dyDescent="0.3">
      <c r="B121" s="47" t="s">
        <v>64</v>
      </c>
      <c r="C121" s="46" t="s">
        <v>28</v>
      </c>
      <c r="D121" s="15" t="s">
        <v>50</v>
      </c>
      <c r="E121" s="46" t="s">
        <v>28</v>
      </c>
    </row>
    <row r="122" spans="2:10" x14ac:dyDescent="0.3">
      <c r="B122" s="15" t="s">
        <v>65</v>
      </c>
      <c r="C122" s="46" t="s">
        <v>28</v>
      </c>
      <c r="D122" s="14"/>
      <c r="E122" s="14"/>
    </row>
    <row r="123" spans="2:10" x14ac:dyDescent="0.3">
      <c r="B123" s="14"/>
      <c r="C123" s="14"/>
      <c r="D123" s="15" t="s">
        <v>51</v>
      </c>
      <c r="E123" s="46" t="s">
        <v>28</v>
      </c>
    </row>
    <row r="124" spans="2:10" x14ac:dyDescent="0.3">
      <c r="B124" s="15" t="s">
        <v>66</v>
      </c>
      <c r="C124" s="46" t="s">
        <v>28</v>
      </c>
    </row>
    <row r="125" spans="2:10" x14ac:dyDescent="0.3">
      <c r="B125" s="14"/>
      <c r="C125" s="14"/>
      <c r="D125" s="14"/>
      <c r="E125" s="14"/>
    </row>
    <row r="126" spans="2:10" x14ac:dyDescent="0.3">
      <c r="B126" s="15" t="s">
        <v>67</v>
      </c>
      <c r="C126" s="15">
        <f>+C102</f>
        <v>6272000</v>
      </c>
      <c r="D126" s="15" t="s">
        <v>68</v>
      </c>
      <c r="E126" s="15">
        <f>+C126</f>
        <v>6272000</v>
      </c>
    </row>
    <row r="128" spans="2:10" x14ac:dyDescent="0.3">
      <c r="H128" s="139"/>
      <c r="I128" s="139"/>
      <c r="J128" s="33"/>
    </row>
    <row r="129" spans="2:10" x14ac:dyDescent="0.3">
      <c r="B129" s="134" t="s">
        <v>92</v>
      </c>
      <c r="C129" s="134"/>
      <c r="J129" s="33"/>
    </row>
    <row r="130" spans="2:10" ht="14.4" customHeight="1" x14ac:dyDescent="0.3"/>
    <row r="131" spans="2:10" x14ac:dyDescent="0.3">
      <c r="B131" s="31" t="s">
        <v>181</v>
      </c>
      <c r="C131" s="31" t="s">
        <v>182</v>
      </c>
    </row>
    <row r="132" spans="2:10" x14ac:dyDescent="0.3">
      <c r="B132" s="19" t="s">
        <v>71</v>
      </c>
      <c r="C132" s="140" t="s">
        <v>78</v>
      </c>
    </row>
    <row r="133" spans="2:10" x14ac:dyDescent="0.3">
      <c r="B133" s="19" t="s">
        <v>72</v>
      </c>
      <c r="C133" s="141"/>
    </row>
    <row r="134" spans="2:10" x14ac:dyDescent="0.3">
      <c r="B134" s="19" t="s">
        <v>73</v>
      </c>
      <c r="C134" s="142" t="s">
        <v>18</v>
      </c>
    </row>
    <row r="135" spans="2:10" x14ac:dyDescent="0.3">
      <c r="B135" s="19" t="s">
        <v>74</v>
      </c>
      <c r="C135" s="143"/>
    </row>
    <row r="137" spans="2:10" x14ac:dyDescent="0.3">
      <c r="B137" s="138" t="s">
        <v>77</v>
      </c>
      <c r="C137" s="138"/>
      <c r="D137" s="138"/>
      <c r="E137" s="138"/>
      <c r="F137" s="138"/>
      <c r="G137" s="138"/>
      <c r="H137" s="138"/>
    </row>
    <row r="138" spans="2:10" ht="18.600000000000001" customHeight="1" x14ac:dyDescent="0.3">
      <c r="B138" s="138"/>
      <c r="C138" s="138"/>
      <c r="D138" s="138"/>
      <c r="E138" s="138"/>
      <c r="F138" s="138"/>
      <c r="G138" s="138"/>
      <c r="H138" s="138"/>
    </row>
    <row r="139" spans="2:10" x14ac:dyDescent="0.3">
      <c r="B139" s="138"/>
      <c r="C139" s="138"/>
      <c r="D139" s="138"/>
      <c r="E139" s="138"/>
      <c r="F139" s="138"/>
      <c r="G139" s="138"/>
      <c r="H139" s="138"/>
    </row>
    <row r="141" spans="2:10" x14ac:dyDescent="0.3">
      <c r="B141" s="138" t="s">
        <v>178</v>
      </c>
      <c r="C141" s="138"/>
      <c r="D141" s="138"/>
      <c r="E141" s="138"/>
      <c r="F141" s="138"/>
      <c r="G141" s="138"/>
      <c r="H141" s="138"/>
    </row>
    <row r="142" spans="2:10" x14ac:dyDescent="0.3">
      <c r="B142" s="138"/>
      <c r="C142" s="138"/>
      <c r="D142" s="138"/>
      <c r="E142" s="138"/>
      <c r="F142" s="138"/>
      <c r="G142" s="138"/>
      <c r="H142" s="138"/>
    </row>
    <row r="143" spans="2:10" ht="20.399999999999999" customHeight="1" x14ac:dyDescent="0.3">
      <c r="B143" s="138"/>
      <c r="C143" s="138"/>
      <c r="D143" s="138"/>
      <c r="E143" s="138"/>
      <c r="F143" s="138"/>
      <c r="G143" s="138"/>
      <c r="H143" s="138"/>
    </row>
    <row r="145" spans="2:4" x14ac:dyDescent="0.3">
      <c r="B145" s="83" t="s">
        <v>17</v>
      </c>
      <c r="C145" s="84">
        <f>+E100</f>
        <v>1254400</v>
      </c>
    </row>
    <row r="146" spans="2:4" x14ac:dyDescent="0.3">
      <c r="B146" s="19" t="s">
        <v>79</v>
      </c>
      <c r="C146" s="14">
        <v>584000</v>
      </c>
    </row>
    <row r="147" spans="2:4" x14ac:dyDescent="0.3">
      <c r="B147" s="19" t="s">
        <v>80</v>
      </c>
      <c r="C147" s="14">
        <v>530728</v>
      </c>
    </row>
    <row r="148" spans="2:4" x14ac:dyDescent="0.3">
      <c r="B148" s="19" t="s">
        <v>81</v>
      </c>
      <c r="C148" s="14">
        <f>+C145-C146-C147</f>
        <v>139672</v>
      </c>
    </row>
    <row r="150" spans="2:4" ht="15.6" x14ac:dyDescent="0.3">
      <c r="B150" s="25" t="s">
        <v>82</v>
      </c>
    </row>
    <row r="152" spans="2:4" ht="15.6" x14ac:dyDescent="0.3">
      <c r="B152" s="39" t="s">
        <v>83</v>
      </c>
    </row>
    <row r="153" spans="2:4" x14ac:dyDescent="0.3">
      <c r="B153" t="s">
        <v>84</v>
      </c>
      <c r="C153" s="49">
        <f>+C146</f>
        <v>584000</v>
      </c>
    </row>
    <row r="154" spans="2:4" x14ac:dyDescent="0.3">
      <c r="B154" t="s">
        <v>85</v>
      </c>
      <c r="C154" s="18">
        <v>0.04</v>
      </c>
    </row>
    <row r="155" spans="2:4" x14ac:dyDescent="0.3">
      <c r="B155" t="s">
        <v>179</v>
      </c>
      <c r="C155">
        <v>121</v>
      </c>
    </row>
    <row r="157" spans="2:4" x14ac:dyDescent="0.3">
      <c r="B157" t="s">
        <v>86</v>
      </c>
      <c r="D157" s="33">
        <f>+C153*C154*C155/365</f>
        <v>7744</v>
      </c>
    </row>
    <row r="159" spans="2:4" x14ac:dyDescent="0.3">
      <c r="B159" t="s">
        <v>88</v>
      </c>
    </row>
    <row r="160" spans="2:4" x14ac:dyDescent="0.3">
      <c r="B160" s="51" t="s">
        <v>87</v>
      </c>
      <c r="C160" s="51"/>
      <c r="D160" s="52">
        <f>+D157+4856</f>
        <v>12600</v>
      </c>
    </row>
    <row r="162" spans="2:3" x14ac:dyDescent="0.3">
      <c r="B162" s="31" t="s">
        <v>18</v>
      </c>
      <c r="C162" s="50">
        <f>+E101</f>
        <v>1881600</v>
      </c>
    </row>
    <row r="163" spans="2:3" x14ac:dyDescent="0.3">
      <c r="B163" s="19" t="s">
        <v>89</v>
      </c>
      <c r="C163" s="23" t="s">
        <v>28</v>
      </c>
    </row>
    <row r="164" spans="2:3" x14ac:dyDescent="0.3">
      <c r="B164" s="19" t="s">
        <v>50</v>
      </c>
      <c r="C164" s="23" t="s">
        <v>28</v>
      </c>
    </row>
    <row r="165" spans="2:3" x14ac:dyDescent="0.3">
      <c r="B165" s="19" t="s">
        <v>51</v>
      </c>
      <c r="C165" s="14">
        <f>+D160</f>
        <v>12600</v>
      </c>
    </row>
    <row r="167" spans="2:3" x14ac:dyDescent="0.3">
      <c r="B167" t="s">
        <v>90</v>
      </c>
    </row>
    <row r="169" spans="2:3" x14ac:dyDescent="0.3">
      <c r="B169" s="31" t="s">
        <v>18</v>
      </c>
      <c r="C169" s="50">
        <f>+C162</f>
        <v>1881600</v>
      </c>
    </row>
    <row r="170" spans="2:3" x14ac:dyDescent="0.3">
      <c r="B170" s="19" t="s">
        <v>89</v>
      </c>
      <c r="C170" s="23">
        <v>92864</v>
      </c>
    </row>
    <row r="171" spans="2:3" x14ac:dyDescent="0.3">
      <c r="B171" s="19" t="s">
        <v>50</v>
      </c>
      <c r="C171" s="23">
        <f>+C169-C170-C172</f>
        <v>1776136</v>
      </c>
    </row>
    <row r="172" spans="2:3" x14ac:dyDescent="0.3">
      <c r="B172" s="19" t="s">
        <v>51</v>
      </c>
      <c r="C172" s="14">
        <f>+C165</f>
        <v>12600</v>
      </c>
    </row>
    <row r="174" spans="2:3" x14ac:dyDescent="0.3">
      <c r="B174" s="30" t="s">
        <v>177</v>
      </c>
    </row>
    <row r="176" spans="2:3" x14ac:dyDescent="0.3">
      <c r="B176" s="48" t="s">
        <v>47</v>
      </c>
      <c r="C176" s="14"/>
    </row>
    <row r="177" spans="2:4" x14ac:dyDescent="0.3">
      <c r="B177" s="14" t="s">
        <v>54</v>
      </c>
      <c r="C177" s="14">
        <v>2000000</v>
      </c>
    </row>
    <row r="178" spans="2:4" x14ac:dyDescent="0.3">
      <c r="B178" s="14" t="s">
        <v>23</v>
      </c>
      <c r="C178" s="14">
        <v>400000</v>
      </c>
    </row>
    <row r="179" spans="2:4" x14ac:dyDescent="0.3">
      <c r="B179" s="19" t="s">
        <v>24</v>
      </c>
      <c r="C179" s="14">
        <v>240000</v>
      </c>
    </row>
    <row r="180" spans="2:4" x14ac:dyDescent="0.3">
      <c r="B180" s="19" t="s">
        <v>25</v>
      </c>
      <c r="C180" s="14">
        <v>160000</v>
      </c>
    </row>
    <row r="181" spans="2:4" x14ac:dyDescent="0.3">
      <c r="B181" s="14" t="s">
        <v>57</v>
      </c>
      <c r="C181" s="14">
        <v>336000</v>
      </c>
    </row>
    <row r="182" spans="2:4" x14ac:dyDescent="0.3">
      <c r="B182" s="15" t="s">
        <v>59</v>
      </c>
      <c r="C182" s="15">
        <v>3136000</v>
      </c>
    </row>
    <row r="183" spans="2:4" x14ac:dyDescent="0.3">
      <c r="B183" s="14"/>
      <c r="C183" s="14"/>
    </row>
    <row r="184" spans="2:4" x14ac:dyDescent="0.3">
      <c r="B184" s="15" t="s">
        <v>48</v>
      </c>
      <c r="C184" s="46">
        <f>+C170</f>
        <v>92864</v>
      </c>
    </row>
    <row r="185" spans="2:4" x14ac:dyDescent="0.3">
      <c r="B185" s="14"/>
      <c r="C185" s="14"/>
    </row>
    <row r="186" spans="2:4" x14ac:dyDescent="0.3">
      <c r="B186" s="15" t="s">
        <v>49</v>
      </c>
      <c r="C186" s="46">
        <f>+C147</f>
        <v>530728</v>
      </c>
    </row>
    <row r="187" spans="2:4" x14ac:dyDescent="0.3">
      <c r="B187" s="15"/>
      <c r="C187" s="14"/>
    </row>
    <row r="188" spans="2:4" x14ac:dyDescent="0.3">
      <c r="B188" s="15" t="s">
        <v>50</v>
      </c>
      <c r="C188" s="46">
        <f>+C171+C148+C146</f>
        <v>2499808</v>
      </c>
      <c r="D188" t="s">
        <v>91</v>
      </c>
    </row>
    <row r="189" spans="2:4" x14ac:dyDescent="0.3">
      <c r="B189" s="14"/>
      <c r="C189" s="14"/>
    </row>
    <row r="190" spans="2:4" x14ac:dyDescent="0.3">
      <c r="B190" s="15" t="s">
        <v>51</v>
      </c>
      <c r="C190" s="46">
        <f>+C172</f>
        <v>12600</v>
      </c>
    </row>
    <row r="192" spans="2:4" x14ac:dyDescent="0.3">
      <c r="B192" s="14"/>
      <c r="C192" s="14"/>
    </row>
    <row r="193" spans="2:9" x14ac:dyDescent="0.3">
      <c r="B193" s="15" t="s">
        <v>68</v>
      </c>
      <c r="C193" s="15">
        <v>6272000</v>
      </c>
    </row>
    <row r="195" spans="2:9" x14ac:dyDescent="0.3">
      <c r="B195" s="134" t="s">
        <v>93</v>
      </c>
      <c r="C195" s="134"/>
    </row>
    <row r="197" spans="2:9" x14ac:dyDescent="0.3">
      <c r="B197" s="31" t="s">
        <v>75</v>
      </c>
      <c r="C197" s="31" t="s">
        <v>76</v>
      </c>
    </row>
    <row r="198" spans="2:9" x14ac:dyDescent="0.3">
      <c r="B198" s="19" t="s">
        <v>69</v>
      </c>
      <c r="C198" s="137" t="s">
        <v>14</v>
      </c>
    </row>
    <row r="199" spans="2:9" x14ac:dyDescent="0.3">
      <c r="B199" s="19" t="s">
        <v>70</v>
      </c>
      <c r="C199" s="137"/>
    </row>
    <row r="201" spans="2:9" x14ac:dyDescent="0.3">
      <c r="B201" t="s">
        <v>96</v>
      </c>
    </row>
    <row r="202" spans="2:9" x14ac:dyDescent="0.3">
      <c r="B202" t="s">
        <v>94</v>
      </c>
    </row>
    <row r="203" spans="2:9" x14ac:dyDescent="0.3">
      <c r="B203" t="s">
        <v>95</v>
      </c>
      <c r="C203" s="49">
        <f>+C100-5440</f>
        <v>2816960</v>
      </c>
    </row>
    <row r="206" spans="2:9" ht="18" x14ac:dyDescent="0.3">
      <c r="B206" s="135" t="s">
        <v>3</v>
      </c>
      <c r="C206" s="135"/>
      <c r="D206" s="135"/>
      <c r="E206" s="135"/>
      <c r="F206" s="135"/>
      <c r="G206" s="135"/>
      <c r="H206" s="135"/>
      <c r="I206" s="135"/>
    </row>
    <row r="208" spans="2:9" x14ac:dyDescent="0.3">
      <c r="B208" t="s">
        <v>180</v>
      </c>
    </row>
    <row r="210" spans="10:14" ht="18" x14ac:dyDescent="0.35">
      <c r="J210" s="79" t="s">
        <v>97</v>
      </c>
      <c r="K210" s="80" t="s">
        <v>98</v>
      </c>
      <c r="L210" s="26"/>
      <c r="M210" s="79" t="s">
        <v>99</v>
      </c>
      <c r="N210" s="80" t="s">
        <v>98</v>
      </c>
    </row>
    <row r="211" spans="10:14" ht="28.8" x14ac:dyDescent="0.3">
      <c r="J211" s="53" t="s">
        <v>100</v>
      </c>
      <c r="K211" s="54"/>
      <c r="L211" s="55"/>
      <c r="M211" s="53" t="s">
        <v>47</v>
      </c>
      <c r="N211" s="54"/>
    </row>
    <row r="212" spans="10:14" x14ac:dyDescent="0.3">
      <c r="J212" s="56" t="s">
        <v>45</v>
      </c>
      <c r="K212" s="57"/>
      <c r="L212" s="30"/>
      <c r="M212" s="4" t="s">
        <v>101</v>
      </c>
      <c r="N212" s="58">
        <f>+C61</f>
        <v>2000000</v>
      </c>
    </row>
    <row r="213" spans="10:14" x14ac:dyDescent="0.3">
      <c r="J213" s="59" t="s">
        <v>102</v>
      </c>
      <c r="K213" s="60"/>
      <c r="L213" s="30"/>
      <c r="M213" s="7" t="s">
        <v>103</v>
      </c>
      <c r="N213" s="61"/>
    </row>
    <row r="214" spans="10:14" x14ac:dyDescent="0.3">
      <c r="J214" s="7" t="s">
        <v>104</v>
      </c>
      <c r="K214" s="61"/>
      <c r="M214" s="7" t="s">
        <v>105</v>
      </c>
      <c r="N214" s="61"/>
    </row>
    <row r="215" spans="10:14" x14ac:dyDescent="0.3">
      <c r="J215" s="7" t="s">
        <v>106</v>
      </c>
      <c r="K215" s="61"/>
      <c r="M215" s="7" t="s">
        <v>107</v>
      </c>
      <c r="N215" s="61">
        <f>+C62</f>
        <v>400000</v>
      </c>
    </row>
    <row r="216" spans="10:14" ht="28.8" x14ac:dyDescent="0.3">
      <c r="J216" s="62" t="s">
        <v>108</v>
      </c>
      <c r="K216" s="78">
        <v>200000</v>
      </c>
      <c r="L216" s="64"/>
      <c r="M216" s="62" t="s">
        <v>109</v>
      </c>
      <c r="N216" s="63">
        <f>+C63</f>
        <v>240000</v>
      </c>
    </row>
    <row r="217" spans="10:14" x14ac:dyDescent="0.3">
      <c r="J217" s="7" t="s">
        <v>110</v>
      </c>
      <c r="K217" s="61"/>
      <c r="M217" s="7" t="s">
        <v>174</v>
      </c>
      <c r="N217" s="61">
        <f>+C77</f>
        <v>160000</v>
      </c>
    </row>
    <row r="218" spans="10:14" x14ac:dyDescent="0.3">
      <c r="J218" s="7" t="s">
        <v>111</v>
      </c>
      <c r="K218" s="61"/>
      <c r="M218" s="7" t="s">
        <v>112</v>
      </c>
      <c r="N218" s="61"/>
    </row>
    <row r="219" spans="10:14" x14ac:dyDescent="0.3">
      <c r="J219" s="7" t="s">
        <v>113</v>
      </c>
      <c r="K219" s="61"/>
      <c r="M219" s="7" t="s">
        <v>114</v>
      </c>
      <c r="N219" s="61"/>
    </row>
    <row r="220" spans="10:14" x14ac:dyDescent="0.3">
      <c r="J220" s="7" t="s">
        <v>115</v>
      </c>
      <c r="K220" s="61"/>
      <c r="M220" s="7" t="s">
        <v>116</v>
      </c>
      <c r="N220" s="61">
        <v>336000</v>
      </c>
    </row>
    <row r="221" spans="10:14" x14ac:dyDescent="0.3">
      <c r="J221" s="59" t="s">
        <v>117</v>
      </c>
      <c r="K221" s="60">
        <f>SUM(K214:K220)</f>
        <v>200000</v>
      </c>
      <c r="L221" s="30"/>
      <c r="M221" s="7" t="s">
        <v>118</v>
      </c>
      <c r="N221" s="61"/>
    </row>
    <row r="222" spans="10:14" x14ac:dyDescent="0.3">
      <c r="J222" s="7" t="s">
        <v>119</v>
      </c>
      <c r="K222" s="65"/>
      <c r="M222" s="59" t="s">
        <v>117</v>
      </c>
      <c r="N222" s="66">
        <f>+N212+N215+N216+N217+N220</f>
        <v>3136000</v>
      </c>
    </row>
    <row r="223" spans="10:14" x14ac:dyDescent="0.3">
      <c r="J223" s="7" t="s">
        <v>120</v>
      </c>
      <c r="K223" s="78">
        <v>1000000</v>
      </c>
      <c r="M223" s="53" t="s">
        <v>121</v>
      </c>
      <c r="N223" s="54"/>
    </row>
    <row r="224" spans="10:14" x14ac:dyDescent="0.3">
      <c r="J224" s="7" t="s">
        <v>122</v>
      </c>
      <c r="K224" s="78">
        <v>1640000</v>
      </c>
      <c r="M224" s="7" t="s">
        <v>123</v>
      </c>
      <c r="N224" s="65"/>
    </row>
    <row r="225" spans="10:15" x14ac:dyDescent="0.3">
      <c r="J225" s="7" t="s">
        <v>124</v>
      </c>
      <c r="K225" s="78">
        <v>460000</v>
      </c>
      <c r="M225" s="7" t="s">
        <v>125</v>
      </c>
      <c r="N225" s="65"/>
    </row>
    <row r="226" spans="10:15" x14ac:dyDescent="0.3">
      <c r="J226" s="7" t="s">
        <v>126</v>
      </c>
      <c r="K226" s="78">
        <v>149600</v>
      </c>
      <c r="M226" s="7" t="s">
        <v>127</v>
      </c>
      <c r="N226" s="65"/>
    </row>
    <row r="227" spans="10:15" x14ac:dyDescent="0.3">
      <c r="J227" s="7" t="s">
        <v>128</v>
      </c>
      <c r="K227" s="65"/>
      <c r="M227" s="7" t="s">
        <v>173</v>
      </c>
      <c r="N227" s="65">
        <f>+C184</f>
        <v>92864</v>
      </c>
    </row>
    <row r="228" spans="10:15" x14ac:dyDescent="0.3">
      <c r="J228" s="59" t="s">
        <v>117</v>
      </c>
      <c r="K228" s="66">
        <f>SUM(K223:K227)</f>
        <v>3249600</v>
      </c>
      <c r="L228" s="30"/>
      <c r="M228" s="59" t="s">
        <v>117</v>
      </c>
      <c r="N228" s="67">
        <f>+N227</f>
        <v>92864</v>
      </c>
    </row>
    <row r="229" spans="10:15" ht="28.8" x14ac:dyDescent="0.3">
      <c r="J229" s="62" t="s">
        <v>129</v>
      </c>
      <c r="K229" s="68"/>
      <c r="L229" s="64"/>
      <c r="M229" s="53" t="s">
        <v>130</v>
      </c>
      <c r="N229" s="54">
        <f>+C186</f>
        <v>530728</v>
      </c>
    </row>
    <row r="230" spans="10:15" ht="28.8" x14ac:dyDescent="0.3">
      <c r="J230" s="62" t="s">
        <v>131</v>
      </c>
      <c r="K230" s="68"/>
      <c r="L230" s="64"/>
      <c r="M230" s="53" t="s">
        <v>132</v>
      </c>
      <c r="N230" s="54"/>
    </row>
    <row r="231" spans="10:15" x14ac:dyDescent="0.3">
      <c r="J231" s="7" t="s">
        <v>133</v>
      </c>
      <c r="K231" s="65"/>
      <c r="L231" s="74"/>
      <c r="M231" s="130" t="s">
        <v>175</v>
      </c>
      <c r="N231" s="132">
        <f>+C146</f>
        <v>584000</v>
      </c>
    </row>
    <row r="232" spans="10:15" x14ac:dyDescent="0.3">
      <c r="J232" s="7" t="s">
        <v>134</v>
      </c>
      <c r="K232" s="65"/>
      <c r="L232" s="74"/>
      <c r="M232" s="131"/>
      <c r="N232" s="133"/>
      <c r="O232" s="119"/>
    </row>
    <row r="233" spans="10:15" x14ac:dyDescent="0.3">
      <c r="J233" s="7" t="s">
        <v>133</v>
      </c>
      <c r="K233" s="65"/>
      <c r="M233" s="7" t="s">
        <v>135</v>
      </c>
      <c r="N233" s="61"/>
    </row>
    <row r="234" spans="10:15" x14ac:dyDescent="0.3">
      <c r="J234" s="7" t="s">
        <v>137</v>
      </c>
      <c r="K234" s="65"/>
      <c r="M234" s="7" t="s">
        <v>136</v>
      </c>
      <c r="N234" s="61"/>
    </row>
    <row r="235" spans="10:15" x14ac:dyDescent="0.3">
      <c r="J235" s="7" t="s">
        <v>138</v>
      </c>
      <c r="K235" s="65"/>
      <c r="L235" s="74"/>
      <c r="M235" s="128" t="s">
        <v>176</v>
      </c>
      <c r="N235" s="129">
        <v>316192</v>
      </c>
    </row>
    <row r="236" spans="10:15" x14ac:dyDescent="0.3">
      <c r="J236" s="59" t="s">
        <v>117</v>
      </c>
      <c r="K236" s="66"/>
      <c r="L236" s="76"/>
      <c r="M236" s="128"/>
      <c r="N236" s="129"/>
    </row>
    <row r="237" spans="10:15" x14ac:dyDescent="0.3">
      <c r="J237" s="59" t="s">
        <v>141</v>
      </c>
      <c r="K237" s="85">
        <f>+K228+K236+K221</f>
        <v>3449600</v>
      </c>
      <c r="L237" s="30"/>
      <c r="M237" s="7" t="s">
        <v>139</v>
      </c>
      <c r="N237" s="61"/>
    </row>
    <row r="238" spans="10:15" x14ac:dyDescent="0.3">
      <c r="J238" s="56" t="s">
        <v>46</v>
      </c>
      <c r="K238" s="57"/>
      <c r="L238" s="30"/>
      <c r="M238" s="7" t="s">
        <v>140</v>
      </c>
      <c r="N238" s="69"/>
    </row>
    <row r="239" spans="10:15" x14ac:dyDescent="0.3">
      <c r="J239" s="7" t="s">
        <v>144</v>
      </c>
      <c r="K239" s="65"/>
      <c r="M239" s="7" t="s">
        <v>142</v>
      </c>
      <c r="N239" s="77">
        <v>1335360</v>
      </c>
    </row>
    <row r="240" spans="10:15" x14ac:dyDescent="0.3">
      <c r="J240" s="7" t="s">
        <v>146</v>
      </c>
      <c r="K240" s="75">
        <v>500000</v>
      </c>
      <c r="M240" s="7" t="s">
        <v>143</v>
      </c>
      <c r="N240" s="77">
        <v>64416</v>
      </c>
    </row>
    <row r="241" spans="10:14" x14ac:dyDescent="0.3">
      <c r="J241" s="7" t="s">
        <v>148</v>
      </c>
      <c r="K241" s="75">
        <v>36960</v>
      </c>
      <c r="M241" s="7" t="s">
        <v>145</v>
      </c>
      <c r="N241" s="61"/>
    </row>
    <row r="242" spans="10:14" x14ac:dyDescent="0.3">
      <c r="J242" s="7" t="s">
        <v>150</v>
      </c>
      <c r="K242" s="65"/>
      <c r="M242" s="7" t="s">
        <v>147</v>
      </c>
      <c r="N242" s="61"/>
    </row>
    <row r="243" spans="10:14" x14ac:dyDescent="0.3">
      <c r="J243" s="7" t="s">
        <v>152</v>
      </c>
      <c r="K243" s="75">
        <v>600000</v>
      </c>
      <c r="M243" s="7" t="s">
        <v>149</v>
      </c>
      <c r="N243" s="61"/>
    </row>
    <row r="244" spans="10:14" x14ac:dyDescent="0.3">
      <c r="J244" s="7" t="s">
        <v>154</v>
      </c>
      <c r="K244" s="65"/>
      <c r="M244" s="7" t="s">
        <v>151</v>
      </c>
      <c r="N244" s="77">
        <v>110000</v>
      </c>
    </row>
    <row r="245" spans="10:14" x14ac:dyDescent="0.3">
      <c r="J245" s="59" t="s">
        <v>117</v>
      </c>
      <c r="K245" s="65"/>
      <c r="L245" s="30"/>
      <c r="M245" s="7" t="s">
        <v>153</v>
      </c>
      <c r="N245" s="77">
        <v>89840</v>
      </c>
    </row>
    <row r="246" spans="10:14" ht="28.8" x14ac:dyDescent="0.3">
      <c r="J246" s="71" t="s">
        <v>156</v>
      </c>
      <c r="K246" s="72"/>
      <c r="L246" s="55"/>
      <c r="M246" s="7" t="s">
        <v>155</v>
      </c>
      <c r="N246" s="61"/>
    </row>
    <row r="247" spans="10:14" x14ac:dyDescent="0.3">
      <c r="J247" s="7" t="s">
        <v>157</v>
      </c>
      <c r="K247" s="75">
        <v>1536000</v>
      </c>
      <c r="M247" s="59" t="s">
        <v>117</v>
      </c>
      <c r="N247" s="70">
        <f>+C188</f>
        <v>2499808</v>
      </c>
    </row>
    <row r="248" spans="10:14" x14ac:dyDescent="0.3">
      <c r="J248" s="7" t="s">
        <v>133</v>
      </c>
      <c r="K248" s="65"/>
      <c r="M248" s="53" t="s">
        <v>51</v>
      </c>
      <c r="N248" s="54">
        <f>+C190</f>
        <v>12600</v>
      </c>
    </row>
    <row r="249" spans="10:14" x14ac:dyDescent="0.3">
      <c r="J249" s="7" t="s">
        <v>158</v>
      </c>
      <c r="K249" s="65"/>
      <c r="M249" s="56" t="s">
        <v>172</v>
      </c>
      <c r="N249" s="57">
        <f>+K266</f>
        <v>6272000</v>
      </c>
    </row>
    <row r="250" spans="10:14" x14ac:dyDescent="0.3">
      <c r="J250" s="7" t="s">
        <v>159</v>
      </c>
      <c r="K250" s="65"/>
      <c r="N250" s="33"/>
    </row>
    <row r="251" spans="10:14" x14ac:dyDescent="0.3">
      <c r="J251" s="7" t="s">
        <v>160</v>
      </c>
      <c r="K251" s="75">
        <v>64000</v>
      </c>
      <c r="N251" s="33"/>
    </row>
    <row r="252" spans="10:14" x14ac:dyDescent="0.3">
      <c r="J252" s="59" t="s">
        <v>117</v>
      </c>
      <c r="K252" s="66">
        <f>+K247+K251</f>
        <v>1600000</v>
      </c>
      <c r="L252" s="30"/>
      <c r="M252" s="30"/>
      <c r="N252" s="73"/>
    </row>
    <row r="253" spans="10:14" x14ac:dyDescent="0.3">
      <c r="J253" s="59" t="s">
        <v>161</v>
      </c>
      <c r="K253" s="66"/>
      <c r="L253" s="30"/>
      <c r="M253" s="30"/>
      <c r="N253" s="73"/>
    </row>
    <row r="254" spans="10:14" x14ac:dyDescent="0.3">
      <c r="J254" s="7" t="s">
        <v>162</v>
      </c>
      <c r="K254" s="65"/>
      <c r="N254" s="33"/>
    </row>
    <row r="255" spans="10:14" x14ac:dyDescent="0.3">
      <c r="J255" s="7" t="s">
        <v>133</v>
      </c>
      <c r="K255" s="65"/>
      <c r="N255" s="33"/>
    </row>
    <row r="256" spans="10:14" x14ac:dyDescent="0.3">
      <c r="J256" s="7" t="s">
        <v>163</v>
      </c>
      <c r="K256" s="65"/>
      <c r="N256" s="33"/>
    </row>
    <row r="257" spans="10:14" x14ac:dyDescent="0.3">
      <c r="J257" s="7" t="s">
        <v>164</v>
      </c>
      <c r="K257" s="65"/>
      <c r="N257" s="33"/>
    </row>
    <row r="258" spans="10:14" x14ac:dyDescent="0.3">
      <c r="J258" s="59" t="s">
        <v>165</v>
      </c>
      <c r="K258" s="66"/>
      <c r="L258" s="30"/>
      <c r="M258" s="30"/>
      <c r="N258" s="73"/>
    </row>
    <row r="259" spans="10:14" x14ac:dyDescent="0.3">
      <c r="J259" s="7" t="s">
        <v>166</v>
      </c>
      <c r="K259" s="75">
        <v>60000</v>
      </c>
      <c r="N259" s="33"/>
    </row>
    <row r="260" spans="10:14" x14ac:dyDescent="0.3">
      <c r="J260" s="7" t="s">
        <v>167</v>
      </c>
      <c r="K260" s="75">
        <v>16000</v>
      </c>
      <c r="N260" s="33"/>
    </row>
    <row r="261" spans="10:14" x14ac:dyDescent="0.3">
      <c r="J261" s="7" t="s">
        <v>168</v>
      </c>
      <c r="K261" s="75">
        <v>4000</v>
      </c>
      <c r="N261" s="33"/>
    </row>
    <row r="262" spans="10:14" x14ac:dyDescent="0.3">
      <c r="J262" s="59" t="s">
        <v>117</v>
      </c>
      <c r="K262" s="66">
        <f>+K259+K260+K261</f>
        <v>80000</v>
      </c>
      <c r="N262" s="33"/>
    </row>
    <row r="263" spans="10:14" x14ac:dyDescent="0.3">
      <c r="J263" s="59" t="s">
        <v>169</v>
      </c>
      <c r="K263" s="66"/>
      <c r="N263" s="33"/>
    </row>
    <row r="264" spans="10:14" x14ac:dyDescent="0.3">
      <c r="J264" s="56" t="s">
        <v>170</v>
      </c>
      <c r="K264" s="57">
        <v>5440</v>
      </c>
      <c r="N264" s="33"/>
    </row>
    <row r="266" spans="10:14" x14ac:dyDescent="0.3">
      <c r="J266" s="56" t="s">
        <v>171</v>
      </c>
      <c r="K266" s="57">
        <f>+E102</f>
        <v>6272000</v>
      </c>
    </row>
  </sheetData>
  <mergeCells count="39">
    <mergeCell ref="B1:I1"/>
    <mergeCell ref="B14:G14"/>
    <mergeCell ref="B20:I21"/>
    <mergeCell ref="B23:E23"/>
    <mergeCell ref="B24:C24"/>
    <mergeCell ref="D24:E24"/>
    <mergeCell ref="B3:I4"/>
    <mergeCell ref="B6:I6"/>
    <mergeCell ref="B11:I11"/>
    <mergeCell ref="B8:I9"/>
    <mergeCell ref="B31:H32"/>
    <mergeCell ref="B47:G48"/>
    <mergeCell ref="B53:G54"/>
    <mergeCell ref="B34:I35"/>
    <mergeCell ref="B82:I83"/>
    <mergeCell ref="B104:I105"/>
    <mergeCell ref="B107:E107"/>
    <mergeCell ref="B108:C108"/>
    <mergeCell ref="D108:E108"/>
    <mergeCell ref="B90:E90"/>
    <mergeCell ref="B91:C91"/>
    <mergeCell ref="D91:E91"/>
    <mergeCell ref="B97:E97"/>
    <mergeCell ref="B98:C98"/>
    <mergeCell ref="D98:E98"/>
    <mergeCell ref="B119:B120"/>
    <mergeCell ref="C198:C199"/>
    <mergeCell ref="B137:H139"/>
    <mergeCell ref="H128:I128"/>
    <mergeCell ref="B141:H143"/>
    <mergeCell ref="C132:C133"/>
    <mergeCell ref="C134:C135"/>
    <mergeCell ref="B129:C129"/>
    <mergeCell ref="M235:M236"/>
    <mergeCell ref="N235:N236"/>
    <mergeCell ref="M231:M232"/>
    <mergeCell ref="N231:N232"/>
    <mergeCell ref="B195:C195"/>
    <mergeCell ref="B206:I20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1DC8-48DA-4E6C-AE13-C27F3A0EC456}">
  <dimension ref="A1:I360"/>
  <sheetViews>
    <sheetView topLeftCell="A36" zoomScale="130" zoomScaleNormal="130" workbookViewId="0">
      <selection activeCell="B7" sqref="B7"/>
    </sheetView>
  </sheetViews>
  <sheetFormatPr defaultRowHeight="14.4" x14ac:dyDescent="0.3"/>
  <cols>
    <col min="2" max="2" width="56.6640625" customWidth="1"/>
    <col min="3" max="3" width="21.77734375" customWidth="1"/>
    <col min="4" max="4" width="14.77734375" bestFit="1" customWidth="1"/>
  </cols>
  <sheetData>
    <row r="1" spans="2:9" ht="21" x14ac:dyDescent="0.4">
      <c r="B1" s="148" t="s">
        <v>184</v>
      </c>
      <c r="C1" s="148"/>
      <c r="D1" s="148"/>
      <c r="E1" s="148"/>
      <c r="F1" s="148"/>
      <c r="G1" s="148"/>
      <c r="H1" s="148"/>
      <c r="I1" s="148"/>
    </row>
    <row r="2" spans="2:9" ht="15.6" x14ac:dyDescent="0.3">
      <c r="B2" s="166" t="s">
        <v>185</v>
      </c>
      <c r="C2" s="166"/>
      <c r="D2" s="166"/>
      <c r="E2" s="166"/>
      <c r="F2" s="166"/>
      <c r="G2" s="166"/>
      <c r="H2" s="166"/>
      <c r="I2" s="166"/>
    </row>
    <row r="3" spans="2:9" ht="20.399999999999999" customHeight="1" x14ac:dyDescent="0.3"/>
    <row r="4" spans="2:9" ht="14.4" customHeight="1" x14ac:dyDescent="0.3">
      <c r="B4" s="167" t="s">
        <v>211</v>
      </c>
      <c r="C4" s="167"/>
      <c r="D4" s="167"/>
      <c r="E4" s="167"/>
      <c r="F4" s="55"/>
      <c r="G4" s="55"/>
      <c r="H4" s="55"/>
      <c r="I4" s="55"/>
    </row>
    <row r="5" spans="2:9" x14ac:dyDescent="0.3">
      <c r="B5" s="167"/>
      <c r="C5" s="167"/>
      <c r="D5" s="167"/>
      <c r="E5" s="167"/>
      <c r="F5" s="55"/>
      <c r="G5" s="55"/>
      <c r="H5" s="55"/>
      <c r="I5" s="55"/>
    </row>
    <row r="7" spans="2:9" x14ac:dyDescent="0.3">
      <c r="B7" s="30" t="s">
        <v>187</v>
      </c>
      <c r="C7" s="30"/>
      <c r="D7" s="30"/>
      <c r="E7" s="30"/>
      <c r="F7" s="30"/>
      <c r="G7" s="30"/>
      <c r="H7" s="30"/>
      <c r="I7" s="30"/>
    </row>
    <row r="8" spans="2:9" x14ac:dyDescent="0.3">
      <c r="B8" s="87"/>
      <c r="C8" s="2"/>
      <c r="D8" s="2"/>
      <c r="E8" s="2"/>
      <c r="F8" s="2"/>
      <c r="G8" s="2"/>
      <c r="H8" s="2"/>
      <c r="I8" s="2"/>
    </row>
    <row r="9" spans="2:9" x14ac:dyDescent="0.3">
      <c r="B9" s="30" t="s">
        <v>188</v>
      </c>
      <c r="C9" s="30"/>
      <c r="D9" s="30"/>
      <c r="E9" s="30"/>
      <c r="F9" s="30"/>
      <c r="G9" s="30"/>
      <c r="H9" s="30"/>
      <c r="I9" s="30"/>
    </row>
    <row r="10" spans="2:9" x14ac:dyDescent="0.3">
      <c r="B10" s="87"/>
      <c r="C10" s="2"/>
      <c r="D10" s="2"/>
      <c r="E10" s="2"/>
      <c r="F10" s="2"/>
      <c r="G10" s="2"/>
      <c r="H10" s="2"/>
      <c r="I10" s="2"/>
    </row>
    <row r="11" spans="2:9" x14ac:dyDescent="0.3">
      <c r="B11" s="30" t="s">
        <v>189</v>
      </c>
      <c r="C11" s="30"/>
      <c r="D11" s="30"/>
      <c r="E11" s="30"/>
      <c r="F11" s="30"/>
      <c r="G11" s="30"/>
      <c r="H11" s="30"/>
      <c r="I11" s="30"/>
    </row>
    <row r="13" spans="2:9" ht="18" x14ac:dyDescent="0.3">
      <c r="B13" s="149" t="s">
        <v>5</v>
      </c>
      <c r="C13" s="151"/>
    </row>
    <row r="14" spans="2:9" ht="15.6" x14ac:dyDescent="0.3">
      <c r="B14" s="88" t="s">
        <v>190</v>
      </c>
      <c r="C14" s="89"/>
    </row>
    <row r="16" spans="2:9" ht="14.4" customHeight="1" x14ac:dyDescent="0.3">
      <c r="B16" s="168" t="s">
        <v>186</v>
      </c>
      <c r="C16" s="168"/>
      <c r="D16" s="168"/>
      <c r="E16" s="168"/>
      <c r="F16" s="55"/>
      <c r="G16" s="55"/>
      <c r="H16" s="55"/>
      <c r="I16" s="55"/>
    </row>
    <row r="17" spans="2:9" x14ac:dyDescent="0.3">
      <c r="B17" s="168"/>
      <c r="C17" s="168"/>
      <c r="D17" s="168"/>
      <c r="E17" s="168"/>
      <c r="F17" s="55"/>
      <c r="G17" s="55"/>
      <c r="H17" s="55"/>
      <c r="I17" s="55"/>
    </row>
    <row r="19" spans="2:9" x14ac:dyDescent="0.3">
      <c r="B19" s="163" t="s">
        <v>191</v>
      </c>
      <c r="C19" s="164"/>
    </row>
    <row r="20" spans="2:9" ht="18" x14ac:dyDescent="0.35">
      <c r="B20" s="90" t="s">
        <v>192</v>
      </c>
      <c r="C20" s="98" t="s">
        <v>28</v>
      </c>
    </row>
    <row r="21" spans="2:9" ht="18" x14ac:dyDescent="0.35">
      <c r="B21" s="92" t="s">
        <v>193</v>
      </c>
      <c r="C21" s="80"/>
    </row>
    <row r="22" spans="2:9" ht="18" x14ac:dyDescent="0.35">
      <c r="B22" s="92" t="s">
        <v>194</v>
      </c>
      <c r="C22" s="80" t="s">
        <v>28</v>
      </c>
    </row>
    <row r="23" spans="2:9" ht="18" x14ac:dyDescent="0.35">
      <c r="B23" s="90" t="s">
        <v>195</v>
      </c>
      <c r="C23" s="98"/>
    </row>
    <row r="24" spans="2:9" ht="18" x14ac:dyDescent="0.35">
      <c r="B24" s="92" t="s">
        <v>196</v>
      </c>
      <c r="C24" s="80" t="s">
        <v>28</v>
      </c>
    </row>
    <row r="25" spans="2:9" ht="18" x14ac:dyDescent="0.35">
      <c r="B25" s="90" t="s">
        <v>197</v>
      </c>
      <c r="C25" s="98">
        <f>+C27-C26</f>
        <v>516923</v>
      </c>
    </row>
    <row r="26" spans="2:9" ht="18" x14ac:dyDescent="0.35">
      <c r="B26" s="94" t="s">
        <v>198</v>
      </c>
      <c r="C26" s="93">
        <v>-180923</v>
      </c>
    </row>
    <row r="27" spans="2:9" ht="18" x14ac:dyDescent="0.35">
      <c r="B27" s="90" t="s">
        <v>199</v>
      </c>
      <c r="C27" s="91">
        <v>336000</v>
      </c>
    </row>
    <row r="29" spans="2:9" ht="18" x14ac:dyDescent="0.35">
      <c r="B29" s="97" t="s">
        <v>209</v>
      </c>
    </row>
    <row r="31" spans="2:9" ht="18" x14ac:dyDescent="0.35">
      <c r="B31" s="95" t="s">
        <v>200</v>
      </c>
      <c r="C31" s="96">
        <f>SUM(C32:C32)</f>
        <v>20000</v>
      </c>
    </row>
    <row r="32" spans="2:9" ht="18" x14ac:dyDescent="0.35">
      <c r="B32" s="94" t="s">
        <v>203</v>
      </c>
      <c r="C32" s="93">
        <v>20000</v>
      </c>
      <c r="D32" t="s">
        <v>202</v>
      </c>
    </row>
    <row r="33" spans="2:4" ht="18" x14ac:dyDescent="0.35">
      <c r="B33" s="26"/>
      <c r="C33" s="35"/>
    </row>
    <row r="34" spans="2:4" ht="18" x14ac:dyDescent="0.35">
      <c r="B34" s="95" t="s">
        <v>201</v>
      </c>
      <c r="C34" s="96">
        <f>SUM(C35:C36)</f>
        <v>10000</v>
      </c>
    </row>
    <row r="35" spans="2:4" ht="18" x14ac:dyDescent="0.35">
      <c r="B35" s="94" t="s">
        <v>204</v>
      </c>
      <c r="C35" s="93">
        <v>-20000</v>
      </c>
      <c r="D35" t="s">
        <v>202</v>
      </c>
    </row>
    <row r="36" spans="2:4" ht="18" x14ac:dyDescent="0.35">
      <c r="B36" s="94" t="s">
        <v>205</v>
      </c>
      <c r="C36" s="93">
        <v>30000</v>
      </c>
      <c r="D36" t="s">
        <v>202</v>
      </c>
    </row>
    <row r="38" spans="2:4" ht="18" customHeight="1" x14ac:dyDescent="0.3">
      <c r="B38" s="135" t="s">
        <v>210</v>
      </c>
      <c r="C38" s="135"/>
      <c r="D38" s="135"/>
    </row>
    <row r="39" spans="2:4" ht="14.4" customHeight="1" x14ac:dyDescent="0.3">
      <c r="B39" s="135"/>
      <c r="C39" s="135"/>
      <c r="D39" s="135"/>
    </row>
    <row r="41" spans="2:4" x14ac:dyDescent="0.3">
      <c r="C41" s="2" t="s">
        <v>206</v>
      </c>
      <c r="D41" s="33">
        <v>6272000</v>
      </c>
    </row>
    <row r="42" spans="2:4" x14ac:dyDescent="0.3">
      <c r="C42" s="2" t="s">
        <v>207</v>
      </c>
      <c r="D42" s="18">
        <v>0.09</v>
      </c>
    </row>
    <row r="43" spans="2:4" x14ac:dyDescent="0.3">
      <c r="C43" s="2" t="s">
        <v>208</v>
      </c>
      <c r="D43" s="33">
        <f>+D41*D42</f>
        <v>564480</v>
      </c>
    </row>
    <row r="45" spans="2:4" x14ac:dyDescent="0.3">
      <c r="B45" s="163" t="s">
        <v>191</v>
      </c>
      <c r="C45" s="164"/>
    </row>
    <row r="46" spans="2:4" ht="18" x14ac:dyDescent="0.35">
      <c r="B46" s="90" t="s">
        <v>192</v>
      </c>
      <c r="C46" s="91">
        <f>+D43</f>
        <v>564480</v>
      </c>
    </row>
    <row r="47" spans="2:4" ht="18" x14ac:dyDescent="0.35">
      <c r="B47" s="92" t="s">
        <v>193</v>
      </c>
      <c r="C47" s="93">
        <f>+C49-C48-C46</f>
        <v>-77557</v>
      </c>
      <c r="D47" s="49"/>
    </row>
    <row r="48" spans="2:4" ht="18" x14ac:dyDescent="0.35">
      <c r="B48" s="92" t="s">
        <v>194</v>
      </c>
      <c r="C48" s="93">
        <f>+C31</f>
        <v>20000</v>
      </c>
      <c r="D48" s="49"/>
    </row>
    <row r="49" spans="2:4" ht="18" x14ac:dyDescent="0.35">
      <c r="B49" s="90" t="s">
        <v>195</v>
      </c>
      <c r="C49" s="91">
        <f>+C51-C50</f>
        <v>506923</v>
      </c>
      <c r="D49" s="49"/>
    </row>
    <row r="50" spans="2:4" ht="18" x14ac:dyDescent="0.35">
      <c r="B50" s="92" t="s">
        <v>196</v>
      </c>
      <c r="C50" s="93">
        <f>+C34</f>
        <v>10000</v>
      </c>
      <c r="D50" s="49"/>
    </row>
    <row r="51" spans="2:4" ht="18" x14ac:dyDescent="0.35">
      <c r="B51" s="90" t="s">
        <v>197</v>
      </c>
      <c r="C51" s="91">
        <f>+C53-C52</f>
        <v>516923</v>
      </c>
    </row>
    <row r="52" spans="2:4" ht="18" x14ac:dyDescent="0.35">
      <c r="B52" s="94" t="s">
        <v>198</v>
      </c>
      <c r="C52" s="93">
        <v>-180923</v>
      </c>
    </row>
    <row r="53" spans="2:4" ht="18" x14ac:dyDescent="0.35">
      <c r="B53" s="90" t="s">
        <v>199</v>
      </c>
      <c r="C53" s="91">
        <v>336000</v>
      </c>
    </row>
    <row r="55" spans="2:4" x14ac:dyDescent="0.3">
      <c r="B55" s="165" t="s">
        <v>187</v>
      </c>
      <c r="C55" s="165"/>
    </row>
    <row r="57" spans="2:4" x14ac:dyDescent="0.3">
      <c r="B57" s="163" t="s">
        <v>212</v>
      </c>
      <c r="C57" s="164"/>
    </row>
    <row r="58" spans="2:4" ht="18" x14ac:dyDescent="0.35">
      <c r="B58" s="92" t="s">
        <v>213</v>
      </c>
      <c r="C58" s="93"/>
    </row>
    <row r="59" spans="2:4" ht="18" x14ac:dyDescent="0.35">
      <c r="B59" s="92" t="s">
        <v>214</v>
      </c>
      <c r="C59" s="93"/>
    </row>
    <row r="60" spans="2:4" ht="18" customHeight="1" x14ac:dyDescent="0.35">
      <c r="B60" s="90" t="s">
        <v>215</v>
      </c>
      <c r="C60" s="91"/>
    </row>
    <row r="61" spans="2:4" ht="18" x14ac:dyDescent="0.35">
      <c r="B61" s="92" t="s">
        <v>216</v>
      </c>
      <c r="C61" s="93"/>
    </row>
    <row r="62" spans="2:4" ht="18" x14ac:dyDescent="0.35">
      <c r="B62" s="92" t="s">
        <v>217</v>
      </c>
      <c r="C62" s="93"/>
    </row>
    <row r="63" spans="2:4" ht="18" x14ac:dyDescent="0.35">
      <c r="B63" s="90" t="s">
        <v>197</v>
      </c>
      <c r="C63" s="99">
        <f>+C51</f>
        <v>516923</v>
      </c>
    </row>
    <row r="64" spans="2:4" ht="18" x14ac:dyDescent="0.35">
      <c r="B64" s="92" t="s">
        <v>218</v>
      </c>
      <c r="C64" s="93">
        <f>+C52</f>
        <v>-180923</v>
      </c>
    </row>
    <row r="65" spans="2:3" ht="18" x14ac:dyDescent="0.35">
      <c r="B65" s="90" t="s">
        <v>219</v>
      </c>
      <c r="C65" s="99">
        <f>+C53</f>
        <v>336000</v>
      </c>
    </row>
    <row r="67" spans="2:3" x14ac:dyDescent="0.3">
      <c r="B67" t="s">
        <v>240</v>
      </c>
    </row>
    <row r="69" spans="2:3" ht="18" x14ac:dyDescent="0.35">
      <c r="B69" s="90" t="s">
        <v>215</v>
      </c>
      <c r="C69" s="99">
        <f>+C70+C71+C72</f>
        <v>594480</v>
      </c>
    </row>
    <row r="70" spans="2:3" x14ac:dyDescent="0.3">
      <c r="B70" s="19" t="s">
        <v>241</v>
      </c>
      <c r="C70" s="104">
        <f>+C46</f>
        <v>564480</v>
      </c>
    </row>
    <row r="71" spans="2:3" x14ac:dyDescent="0.3">
      <c r="B71" s="19" t="s">
        <v>242</v>
      </c>
      <c r="C71" s="104">
        <f>+C48</f>
        <v>20000</v>
      </c>
    </row>
    <row r="72" spans="2:3" x14ac:dyDescent="0.3">
      <c r="B72" s="19" t="s">
        <v>243</v>
      </c>
      <c r="C72" s="104">
        <f>+C50</f>
        <v>10000</v>
      </c>
    </row>
    <row r="74" spans="2:3" x14ac:dyDescent="0.3">
      <c r="B74" s="131" t="s">
        <v>220</v>
      </c>
      <c r="C74" s="131"/>
    </row>
    <row r="75" spans="2:3" x14ac:dyDescent="0.3">
      <c r="B75" s="131"/>
      <c r="C75" s="131"/>
    </row>
    <row r="76" spans="2:3" x14ac:dyDescent="0.3">
      <c r="B76" s="131"/>
      <c r="C76" s="131"/>
    </row>
    <row r="78" spans="2:3" x14ac:dyDescent="0.3">
      <c r="B78" s="131" t="s">
        <v>221</v>
      </c>
      <c r="C78" s="131"/>
    </row>
    <row r="79" spans="2:3" x14ac:dyDescent="0.3">
      <c r="B79" s="131"/>
      <c r="C79" s="131"/>
    </row>
    <row r="81" spans="2:4" ht="15.6" x14ac:dyDescent="0.3">
      <c r="B81" s="86" t="s">
        <v>222</v>
      </c>
      <c r="C81" s="100">
        <f>+C47</f>
        <v>-77557</v>
      </c>
    </row>
    <row r="83" spans="2:4" x14ac:dyDescent="0.3">
      <c r="B83" t="s">
        <v>223</v>
      </c>
    </row>
    <row r="85" spans="2:4" x14ac:dyDescent="0.3">
      <c r="B85" s="101" t="s">
        <v>213</v>
      </c>
      <c r="C85" s="54"/>
    </row>
    <row r="86" spans="2:4" x14ac:dyDescent="0.3">
      <c r="B86" s="19" t="s">
        <v>224</v>
      </c>
      <c r="C86" s="23" t="s">
        <v>28</v>
      </c>
    </row>
    <row r="87" spans="2:4" x14ac:dyDescent="0.3">
      <c r="B87" s="19" t="s">
        <v>228</v>
      </c>
      <c r="C87" s="23" t="s">
        <v>28</v>
      </c>
    </row>
    <row r="88" spans="2:4" x14ac:dyDescent="0.3">
      <c r="B88" s="19" t="s">
        <v>225</v>
      </c>
      <c r="C88" s="23" t="s">
        <v>28</v>
      </c>
    </row>
    <row r="89" spans="2:4" x14ac:dyDescent="0.3">
      <c r="B89" s="19" t="s">
        <v>226</v>
      </c>
      <c r="C89" s="23" t="s">
        <v>28</v>
      </c>
    </row>
    <row r="90" spans="2:4" x14ac:dyDescent="0.3">
      <c r="B90" s="19" t="s">
        <v>229</v>
      </c>
      <c r="C90" s="23" t="s">
        <v>28</v>
      </c>
    </row>
    <row r="91" spans="2:4" x14ac:dyDescent="0.3">
      <c r="B91" s="101" t="s">
        <v>227</v>
      </c>
      <c r="C91" s="106" t="s">
        <v>28</v>
      </c>
    </row>
    <row r="93" spans="2:4" x14ac:dyDescent="0.3">
      <c r="B93" s="131" t="s">
        <v>230</v>
      </c>
      <c r="C93" s="131"/>
      <c r="D93" s="131"/>
    </row>
    <row r="94" spans="2:4" x14ac:dyDescent="0.3">
      <c r="B94" s="131"/>
      <c r="C94" s="131"/>
      <c r="D94" s="131"/>
    </row>
    <row r="96" spans="2:4" x14ac:dyDescent="0.3">
      <c r="B96" s="19" t="s">
        <v>231</v>
      </c>
      <c r="C96" s="102">
        <v>0.06</v>
      </c>
    </row>
    <row r="97" spans="2:5" x14ac:dyDescent="0.3">
      <c r="B97" s="19" t="s">
        <v>232</v>
      </c>
      <c r="C97" s="14">
        <f>+C46</f>
        <v>564480</v>
      </c>
    </row>
    <row r="98" spans="2:5" x14ac:dyDescent="0.3">
      <c r="B98" s="19" t="s">
        <v>224</v>
      </c>
      <c r="C98" s="14">
        <f>+C97/C96</f>
        <v>9408000</v>
      </c>
    </row>
    <row r="100" spans="2:5" x14ac:dyDescent="0.3">
      <c r="B100" s="131" t="s">
        <v>233</v>
      </c>
      <c r="C100" s="131"/>
      <c r="D100" s="131"/>
    </row>
    <row r="101" spans="2:5" x14ac:dyDescent="0.3">
      <c r="B101" s="131"/>
      <c r="C101" s="131"/>
      <c r="D101" s="131"/>
    </row>
    <row r="102" spans="2:5" x14ac:dyDescent="0.3">
      <c r="B102" s="131"/>
      <c r="C102" s="131"/>
      <c r="D102" s="131"/>
    </row>
    <row r="104" spans="2:5" x14ac:dyDescent="0.3">
      <c r="B104" s="19" t="s">
        <v>228</v>
      </c>
      <c r="C104" s="23">
        <v>52000</v>
      </c>
    </row>
    <row r="105" spans="2:5" x14ac:dyDescent="0.3">
      <c r="B105" s="19" t="s">
        <v>225</v>
      </c>
      <c r="C105" s="23">
        <v>0</v>
      </c>
    </row>
    <row r="106" spans="2:5" x14ac:dyDescent="0.3">
      <c r="B106" s="19" t="s">
        <v>226</v>
      </c>
      <c r="C106" s="23">
        <v>0</v>
      </c>
    </row>
    <row r="108" spans="2:5" x14ac:dyDescent="0.3">
      <c r="B108" t="s">
        <v>234</v>
      </c>
    </row>
    <row r="109" spans="2:5" x14ac:dyDescent="0.3">
      <c r="C109" s="103" t="s">
        <v>235</v>
      </c>
      <c r="D109" s="50">
        <f>+D110+D111+D112</f>
        <v>60000</v>
      </c>
    </row>
    <row r="110" spans="2:5" x14ac:dyDescent="0.3">
      <c r="C110" s="19" t="s">
        <v>237</v>
      </c>
      <c r="D110" s="14">
        <v>10000</v>
      </c>
      <c r="E110" s="105" t="s">
        <v>239</v>
      </c>
    </row>
    <row r="111" spans="2:5" x14ac:dyDescent="0.3">
      <c r="C111" s="19" t="s">
        <v>236</v>
      </c>
      <c r="D111" s="104">
        <f>+C32</f>
        <v>20000</v>
      </c>
    </row>
    <row r="112" spans="2:5" x14ac:dyDescent="0.3">
      <c r="C112" s="19" t="s">
        <v>238</v>
      </c>
      <c r="D112" s="104">
        <f>+C36</f>
        <v>30000</v>
      </c>
    </row>
    <row r="114" spans="2:4" x14ac:dyDescent="0.3">
      <c r="B114" s="101" t="s">
        <v>213</v>
      </c>
      <c r="C114" s="54"/>
    </row>
    <row r="115" spans="2:4" x14ac:dyDescent="0.3">
      <c r="B115" s="19" t="s">
        <v>224</v>
      </c>
      <c r="C115" s="23">
        <f>+C98</f>
        <v>9408000</v>
      </c>
    </row>
    <row r="116" spans="2:4" x14ac:dyDescent="0.3">
      <c r="B116" s="19" t="s">
        <v>228</v>
      </c>
      <c r="C116" s="23">
        <f>+C104</f>
        <v>52000</v>
      </c>
    </row>
    <row r="117" spans="2:4" x14ac:dyDescent="0.3">
      <c r="B117" s="19" t="s">
        <v>225</v>
      </c>
      <c r="C117" s="23">
        <f>+C105</f>
        <v>0</v>
      </c>
    </row>
    <row r="118" spans="2:4" x14ac:dyDescent="0.3">
      <c r="B118" s="19" t="s">
        <v>226</v>
      </c>
      <c r="C118" s="23">
        <f>+C106</f>
        <v>0</v>
      </c>
    </row>
    <row r="119" spans="2:4" x14ac:dyDescent="0.3">
      <c r="B119" s="19" t="s">
        <v>229</v>
      </c>
      <c r="C119" s="23">
        <f>+D109</f>
        <v>60000</v>
      </c>
    </row>
    <row r="120" spans="2:4" x14ac:dyDescent="0.3">
      <c r="B120" s="101" t="s">
        <v>227</v>
      </c>
      <c r="C120" s="54">
        <f>+C115+C116+C117+C118+C119</f>
        <v>9520000</v>
      </c>
    </row>
    <row r="122" spans="2:4" x14ac:dyDescent="0.3">
      <c r="B122" s="131" t="s">
        <v>244</v>
      </c>
      <c r="C122" s="131"/>
      <c r="D122" s="131"/>
    </row>
    <row r="123" spans="2:4" x14ac:dyDescent="0.3">
      <c r="B123" s="131"/>
      <c r="C123" s="131"/>
      <c r="D123" s="131"/>
    </row>
    <row r="125" spans="2:4" ht="18" x14ac:dyDescent="0.35">
      <c r="B125" s="92" t="s">
        <v>213</v>
      </c>
      <c r="C125" s="93">
        <f>+C120</f>
        <v>9520000</v>
      </c>
    </row>
    <row r="126" spans="2:4" ht="18" x14ac:dyDescent="0.35">
      <c r="B126" s="109" t="s">
        <v>214</v>
      </c>
      <c r="C126" s="110">
        <f>+C125-C127</f>
        <v>8925520</v>
      </c>
      <c r="D126" s="107" t="s">
        <v>245</v>
      </c>
    </row>
    <row r="127" spans="2:4" ht="18" x14ac:dyDescent="0.35">
      <c r="B127" s="95" t="s">
        <v>215</v>
      </c>
      <c r="C127" s="108">
        <f>+C69</f>
        <v>594480</v>
      </c>
    </row>
    <row r="129" spans="2:5" x14ac:dyDescent="0.3">
      <c r="B129" t="s">
        <v>246</v>
      </c>
    </row>
    <row r="131" spans="2:5" x14ac:dyDescent="0.3">
      <c r="B131" s="163" t="s">
        <v>212</v>
      </c>
      <c r="C131" s="164"/>
    </row>
    <row r="132" spans="2:5" ht="18" x14ac:dyDescent="0.35">
      <c r="B132" s="92" t="s">
        <v>213</v>
      </c>
      <c r="C132" s="93">
        <f>+C125</f>
        <v>9520000</v>
      </c>
      <c r="E132" s="49">
        <f>+C132-C133</f>
        <v>594480</v>
      </c>
    </row>
    <row r="133" spans="2:5" ht="18" x14ac:dyDescent="0.35">
      <c r="B133" s="92" t="s">
        <v>214</v>
      </c>
      <c r="C133" s="93">
        <f>+C126</f>
        <v>8925520</v>
      </c>
      <c r="E133" s="49">
        <f>+E132+C135</f>
        <v>516923</v>
      </c>
    </row>
    <row r="134" spans="2:5" ht="18" x14ac:dyDescent="0.35">
      <c r="B134" s="90" t="s">
        <v>215</v>
      </c>
      <c r="C134" s="91">
        <f>+C127</f>
        <v>594480</v>
      </c>
      <c r="D134" s="49"/>
    </row>
    <row r="135" spans="2:5" ht="18" x14ac:dyDescent="0.35">
      <c r="B135" s="92" t="s">
        <v>216</v>
      </c>
      <c r="C135" s="93">
        <f>+C81</f>
        <v>-77557</v>
      </c>
    </row>
    <row r="136" spans="2:5" ht="18" x14ac:dyDescent="0.35">
      <c r="B136" s="92" t="s">
        <v>217</v>
      </c>
      <c r="C136" s="93">
        <v>0</v>
      </c>
    </row>
    <row r="137" spans="2:5" ht="18" x14ac:dyDescent="0.35">
      <c r="B137" s="90" t="s">
        <v>197</v>
      </c>
      <c r="C137" s="99">
        <f>+C134+C135</f>
        <v>516923</v>
      </c>
      <c r="D137" s="49"/>
      <c r="E137" s="49"/>
    </row>
    <row r="138" spans="2:5" ht="18" x14ac:dyDescent="0.35">
      <c r="B138" s="92" t="s">
        <v>218</v>
      </c>
      <c r="C138" s="93">
        <f>+C26</f>
        <v>-180923</v>
      </c>
    </row>
    <row r="139" spans="2:5" ht="18" x14ac:dyDescent="0.35">
      <c r="B139" s="90" t="s">
        <v>219</v>
      </c>
      <c r="C139" s="99">
        <v>336000</v>
      </c>
      <c r="D139" s="49"/>
    </row>
    <row r="141" spans="2:5" x14ac:dyDescent="0.3">
      <c r="B141" s="165" t="s">
        <v>188</v>
      </c>
      <c r="C141" s="165"/>
    </row>
    <row r="143" spans="2:5" x14ac:dyDescent="0.3">
      <c r="B143" s="101" t="s">
        <v>213</v>
      </c>
      <c r="C143" s="54"/>
    </row>
    <row r="144" spans="2:5" x14ac:dyDescent="0.3">
      <c r="B144" s="74" t="s">
        <v>224</v>
      </c>
      <c r="C144" s="65">
        <f>+C115</f>
        <v>9408000</v>
      </c>
    </row>
    <row r="145" spans="2:3" x14ac:dyDescent="0.3">
      <c r="B145" s="74" t="s">
        <v>228</v>
      </c>
      <c r="C145" s="65">
        <f>+C116</f>
        <v>52000</v>
      </c>
    </row>
    <row r="146" spans="2:3" x14ac:dyDescent="0.3">
      <c r="B146" s="74" t="s">
        <v>225</v>
      </c>
      <c r="C146" s="65">
        <f t="shared" ref="C146:C148" si="0">+C117</f>
        <v>0</v>
      </c>
    </row>
    <row r="147" spans="2:3" x14ac:dyDescent="0.3">
      <c r="B147" s="74" t="s">
        <v>226</v>
      </c>
      <c r="C147" s="65">
        <f t="shared" si="0"/>
        <v>0</v>
      </c>
    </row>
    <row r="148" spans="2:3" x14ac:dyDescent="0.3">
      <c r="B148" s="74" t="s">
        <v>229</v>
      </c>
      <c r="C148" s="65">
        <f t="shared" si="0"/>
        <v>60000</v>
      </c>
    </row>
    <row r="149" spans="2:3" x14ac:dyDescent="0.3">
      <c r="B149" s="101" t="s">
        <v>227</v>
      </c>
      <c r="C149" s="54">
        <f>+C144+C145+C146+C147+C148</f>
        <v>9520000</v>
      </c>
    </row>
    <row r="150" spans="2:3" x14ac:dyDescent="0.3">
      <c r="B150" s="101" t="s">
        <v>214</v>
      </c>
      <c r="C150" s="54"/>
    </row>
    <row r="151" spans="2:3" x14ac:dyDescent="0.3">
      <c r="B151" s="74" t="s">
        <v>247</v>
      </c>
      <c r="C151" s="65"/>
    </row>
    <row r="152" spans="2:3" x14ac:dyDescent="0.3">
      <c r="B152" s="74" t="s">
        <v>248</v>
      </c>
      <c r="C152" s="65"/>
    </row>
    <row r="153" spans="2:3" x14ac:dyDescent="0.3">
      <c r="B153" s="74" t="s">
        <v>249</v>
      </c>
      <c r="C153" s="65"/>
    </row>
    <row r="154" spans="2:3" x14ac:dyDescent="0.3">
      <c r="B154" s="74" t="s">
        <v>250</v>
      </c>
      <c r="C154" s="65"/>
    </row>
    <row r="155" spans="2:3" x14ac:dyDescent="0.3">
      <c r="B155" s="111" t="s">
        <v>251</v>
      </c>
      <c r="C155" s="65"/>
    </row>
    <row r="156" spans="2:3" x14ac:dyDescent="0.3">
      <c r="B156" s="111" t="s">
        <v>252</v>
      </c>
      <c r="C156" s="65"/>
    </row>
    <row r="157" spans="2:3" x14ac:dyDescent="0.3">
      <c r="B157" s="111" t="s">
        <v>253</v>
      </c>
      <c r="C157" s="65"/>
    </row>
    <row r="158" spans="2:3" x14ac:dyDescent="0.3">
      <c r="B158" s="111" t="s">
        <v>254</v>
      </c>
      <c r="C158" s="65"/>
    </row>
    <row r="159" spans="2:3" x14ac:dyDescent="0.3">
      <c r="B159" s="111" t="s">
        <v>255</v>
      </c>
      <c r="C159" s="65"/>
    </row>
    <row r="160" spans="2:3" x14ac:dyDescent="0.3">
      <c r="B160" s="74" t="s">
        <v>256</v>
      </c>
      <c r="C160" s="65"/>
    </row>
    <row r="161" spans="2:3" x14ac:dyDescent="0.3">
      <c r="B161" s="111" t="s">
        <v>257</v>
      </c>
      <c r="C161" s="65"/>
    </row>
    <row r="162" spans="2:3" x14ac:dyDescent="0.3">
      <c r="B162" s="111" t="s">
        <v>258</v>
      </c>
      <c r="C162" s="65"/>
    </row>
    <row r="163" spans="2:3" x14ac:dyDescent="0.3">
      <c r="B163" s="111" t="s">
        <v>259</v>
      </c>
      <c r="C163" s="65"/>
    </row>
    <row r="164" spans="2:3" x14ac:dyDescent="0.3">
      <c r="B164" s="111" t="s">
        <v>260</v>
      </c>
      <c r="C164" s="65"/>
    </row>
    <row r="165" spans="2:3" x14ac:dyDescent="0.3">
      <c r="B165" s="74" t="s">
        <v>261</v>
      </c>
      <c r="C165" s="65"/>
    </row>
    <row r="166" spans="2:3" x14ac:dyDescent="0.3">
      <c r="B166" s="74" t="s">
        <v>262</v>
      </c>
      <c r="C166" s="65"/>
    </row>
    <row r="167" spans="2:3" x14ac:dyDescent="0.3">
      <c r="B167" s="74" t="s">
        <v>263</v>
      </c>
      <c r="C167" s="65"/>
    </row>
    <row r="168" spans="2:3" x14ac:dyDescent="0.3">
      <c r="B168" s="74" t="s">
        <v>264</v>
      </c>
      <c r="C168" s="65"/>
    </row>
    <row r="169" spans="2:3" x14ac:dyDescent="0.3">
      <c r="B169" s="76" t="s">
        <v>117</v>
      </c>
      <c r="C169" s="66">
        <f>+C133</f>
        <v>8925520</v>
      </c>
    </row>
    <row r="170" spans="2:3" x14ac:dyDescent="0.3">
      <c r="B170" s="76" t="s">
        <v>265</v>
      </c>
      <c r="C170" s="66">
        <f>+C149-C169</f>
        <v>594480</v>
      </c>
    </row>
    <row r="171" spans="2:3" x14ac:dyDescent="0.3">
      <c r="B171" s="101" t="s">
        <v>266</v>
      </c>
      <c r="C171" s="54"/>
    </row>
    <row r="172" spans="2:3" x14ac:dyDescent="0.3">
      <c r="B172" s="74" t="s">
        <v>267</v>
      </c>
      <c r="C172" s="65"/>
    </row>
    <row r="173" spans="2:3" x14ac:dyDescent="0.3">
      <c r="B173" s="74" t="s">
        <v>268</v>
      </c>
      <c r="C173" s="65"/>
    </row>
    <row r="174" spans="2:3" x14ac:dyDescent="0.3">
      <c r="B174" s="74" t="s">
        <v>269</v>
      </c>
      <c r="C174" s="65"/>
    </row>
    <row r="175" spans="2:3" x14ac:dyDescent="0.3">
      <c r="B175" s="74" t="s">
        <v>270</v>
      </c>
      <c r="C175" s="65"/>
    </row>
    <row r="176" spans="2:3" x14ac:dyDescent="0.3">
      <c r="B176" s="74" t="s">
        <v>271</v>
      </c>
      <c r="C176" s="65"/>
    </row>
    <row r="177" spans="1:3" x14ac:dyDescent="0.3">
      <c r="B177" s="74" t="s">
        <v>272</v>
      </c>
      <c r="C177" s="65"/>
    </row>
    <row r="178" spans="1:3" x14ac:dyDescent="0.3">
      <c r="B178" s="74" t="s">
        <v>273</v>
      </c>
      <c r="C178" s="65"/>
    </row>
    <row r="179" spans="1:3" x14ac:dyDescent="0.3">
      <c r="B179" s="74" t="s">
        <v>274</v>
      </c>
      <c r="C179" s="65"/>
    </row>
    <row r="180" spans="1:3" x14ac:dyDescent="0.3">
      <c r="B180" s="112" t="s">
        <v>275</v>
      </c>
      <c r="C180" s="66">
        <f>+C135</f>
        <v>-77557</v>
      </c>
    </row>
    <row r="181" spans="1:3" x14ac:dyDescent="0.3">
      <c r="B181" s="53" t="s">
        <v>276</v>
      </c>
      <c r="C181" s="54"/>
    </row>
    <row r="182" spans="1:3" x14ac:dyDescent="0.3">
      <c r="A182" s="8"/>
      <c r="B182" t="s">
        <v>277</v>
      </c>
      <c r="C182" s="65"/>
    </row>
    <row r="183" spans="1:3" x14ac:dyDescent="0.3">
      <c r="A183" s="8"/>
      <c r="B183" t="s">
        <v>278</v>
      </c>
      <c r="C183" s="65"/>
    </row>
    <row r="184" spans="1:3" x14ac:dyDescent="0.3">
      <c r="A184" s="8"/>
      <c r="B184" t="s">
        <v>279</v>
      </c>
      <c r="C184" s="65"/>
    </row>
    <row r="185" spans="1:3" x14ac:dyDescent="0.3">
      <c r="A185" s="8"/>
      <c r="B185" t="s">
        <v>133</v>
      </c>
      <c r="C185" s="65"/>
    </row>
    <row r="186" spans="1:3" x14ac:dyDescent="0.3">
      <c r="A186" s="8"/>
      <c r="B186" s="30" t="s">
        <v>280</v>
      </c>
      <c r="C186" s="66">
        <f>SUM(C182:C185)</f>
        <v>0</v>
      </c>
    </row>
    <row r="187" spans="1:3" x14ac:dyDescent="0.3">
      <c r="A187" s="8"/>
      <c r="B187" s="30" t="s">
        <v>281</v>
      </c>
      <c r="C187" s="66">
        <f t="shared" ref="C187:C188" si="1">+C137</f>
        <v>516923</v>
      </c>
    </row>
    <row r="188" spans="1:3" x14ac:dyDescent="0.3">
      <c r="A188" s="8"/>
      <c r="B188" t="s">
        <v>282</v>
      </c>
      <c r="C188" s="65">
        <f t="shared" si="1"/>
        <v>-180923</v>
      </c>
    </row>
    <row r="189" spans="1:3" x14ac:dyDescent="0.3">
      <c r="A189" s="8"/>
      <c r="B189" s="113" t="s">
        <v>283</v>
      </c>
      <c r="C189" s="114">
        <f>+C139</f>
        <v>336000</v>
      </c>
    </row>
    <row r="192" spans="1:3" x14ac:dyDescent="0.3">
      <c r="B192" s="156" t="s">
        <v>290</v>
      </c>
      <c r="C192" s="157"/>
    </row>
    <row r="193" spans="2:3" x14ac:dyDescent="0.3">
      <c r="B193" s="128"/>
      <c r="C193" s="158"/>
    </row>
    <row r="194" spans="2:3" x14ac:dyDescent="0.3">
      <c r="B194" s="116" t="s">
        <v>284</v>
      </c>
      <c r="C194" s="118">
        <v>4700000</v>
      </c>
    </row>
    <row r="196" spans="2:3" x14ac:dyDescent="0.3">
      <c r="B196" s="4" t="s">
        <v>285</v>
      </c>
      <c r="C196" s="6"/>
    </row>
    <row r="197" spans="2:3" x14ac:dyDescent="0.3">
      <c r="B197" s="7" t="s">
        <v>248</v>
      </c>
      <c r="C197" s="159" t="s">
        <v>286</v>
      </c>
    </row>
    <row r="198" spans="2:3" x14ac:dyDescent="0.3">
      <c r="B198" s="116" t="s">
        <v>249</v>
      </c>
      <c r="C198" s="160"/>
    </row>
    <row r="200" spans="2:3" x14ac:dyDescent="0.3">
      <c r="B200" t="s">
        <v>287</v>
      </c>
    </row>
    <row r="202" spans="2:3" x14ac:dyDescent="0.3">
      <c r="B202" s="4" t="s">
        <v>289</v>
      </c>
      <c r="C202" s="6"/>
    </row>
    <row r="203" spans="2:3" x14ac:dyDescent="0.3">
      <c r="B203" s="116" t="s">
        <v>288</v>
      </c>
      <c r="C203" s="117">
        <v>1900000</v>
      </c>
    </row>
    <row r="205" spans="2:3" x14ac:dyDescent="0.3">
      <c r="B205" s="161" t="s">
        <v>291</v>
      </c>
      <c r="C205" s="157"/>
    </row>
    <row r="206" spans="2:3" x14ac:dyDescent="0.3">
      <c r="B206" s="162"/>
      <c r="C206" s="158"/>
    </row>
    <row r="207" spans="2:3" x14ac:dyDescent="0.3">
      <c r="B207" s="162"/>
      <c r="C207" s="158"/>
    </row>
    <row r="208" spans="2:3" x14ac:dyDescent="0.3">
      <c r="B208" s="116" t="s">
        <v>292</v>
      </c>
      <c r="C208" s="118">
        <f>+C203*0.3</f>
        <v>570000</v>
      </c>
    </row>
    <row r="219" spans="2:4" x14ac:dyDescent="0.3">
      <c r="B219" t="s">
        <v>293</v>
      </c>
    </row>
    <row r="221" spans="2:4" x14ac:dyDescent="0.3">
      <c r="B221" t="s">
        <v>294</v>
      </c>
      <c r="C221" s="115">
        <f>+C203/13.5</f>
        <v>140740.74074074073</v>
      </c>
    </row>
    <row r="222" spans="2:4" x14ac:dyDescent="0.3">
      <c r="B222" t="s">
        <v>295</v>
      </c>
      <c r="C222" s="49">
        <f>-0.005*C203</f>
        <v>-9500</v>
      </c>
    </row>
    <row r="223" spans="2:4" x14ac:dyDescent="0.3">
      <c r="B223" t="s">
        <v>296</v>
      </c>
      <c r="C223" s="33">
        <f>143880-131241</f>
        <v>12639</v>
      </c>
      <c r="D223" s="105" t="s">
        <v>298</v>
      </c>
    </row>
    <row r="224" spans="2:4" x14ac:dyDescent="0.3">
      <c r="B224" t="s">
        <v>297</v>
      </c>
      <c r="C224" s="120">
        <f>+C221+C222+C223</f>
        <v>143879.74074074073</v>
      </c>
    </row>
    <row r="226" spans="2:6" x14ac:dyDescent="0.3">
      <c r="B226" t="s">
        <v>299</v>
      </c>
    </row>
    <row r="227" spans="2:6" x14ac:dyDescent="0.3">
      <c r="B227" t="s">
        <v>301</v>
      </c>
    </row>
    <row r="228" spans="2:6" x14ac:dyDescent="0.3">
      <c r="B228" t="s">
        <v>300</v>
      </c>
    </row>
    <row r="229" spans="2:6" x14ac:dyDescent="0.3">
      <c r="B229" t="s">
        <v>302</v>
      </c>
    </row>
    <row r="230" spans="2:6" x14ac:dyDescent="0.3">
      <c r="B230" s="131" t="s">
        <v>303</v>
      </c>
      <c r="C230" s="131"/>
      <c r="D230" s="131"/>
      <c r="E230" s="131"/>
      <c r="F230" s="131"/>
    </row>
    <row r="231" spans="2:6" x14ac:dyDescent="0.3">
      <c r="B231" s="131"/>
      <c r="C231" s="131"/>
      <c r="D231" s="131"/>
      <c r="E231" s="131"/>
      <c r="F231" s="131"/>
    </row>
    <row r="233" spans="2:6" x14ac:dyDescent="0.3">
      <c r="B233" t="s">
        <v>304</v>
      </c>
    </row>
    <row r="234" spans="2:6" x14ac:dyDescent="0.3">
      <c r="B234" t="s">
        <v>305</v>
      </c>
    </row>
    <row r="235" spans="2:6" x14ac:dyDescent="0.3">
      <c r="C235" t="s">
        <v>306</v>
      </c>
      <c r="D235" s="121">
        <v>100000</v>
      </c>
    </row>
    <row r="236" spans="2:6" x14ac:dyDescent="0.3">
      <c r="C236" t="s">
        <v>307</v>
      </c>
      <c r="D236" s="121">
        <v>506760</v>
      </c>
    </row>
    <row r="238" spans="2:6" x14ac:dyDescent="0.3">
      <c r="B238" t="s">
        <v>308</v>
      </c>
    </row>
    <row r="239" spans="2:6" x14ac:dyDescent="0.3">
      <c r="B239" s="131" t="s">
        <v>311</v>
      </c>
      <c r="C239" s="131"/>
      <c r="D239" s="131"/>
    </row>
    <row r="240" spans="2:6" x14ac:dyDescent="0.3">
      <c r="B240" s="131"/>
      <c r="C240" s="131"/>
      <c r="D240" s="131"/>
    </row>
    <row r="241" spans="2:4" x14ac:dyDescent="0.3">
      <c r="C241" t="s">
        <v>309</v>
      </c>
      <c r="D241" s="33">
        <f>+SP!K247</f>
        <v>1536000</v>
      </c>
    </row>
    <row r="242" spans="2:4" x14ac:dyDescent="0.3">
      <c r="C242" t="s">
        <v>310</v>
      </c>
      <c r="D242" s="121">
        <v>16000</v>
      </c>
    </row>
    <row r="244" spans="2:4" x14ac:dyDescent="0.3">
      <c r="B244" t="s">
        <v>312</v>
      </c>
      <c r="C244" s="121">
        <v>-40000</v>
      </c>
    </row>
    <row r="245" spans="2:4" x14ac:dyDescent="0.3">
      <c r="B245" t="s">
        <v>313</v>
      </c>
    </row>
    <row r="248" spans="2:4" x14ac:dyDescent="0.3">
      <c r="B248" s="131" t="s">
        <v>314</v>
      </c>
      <c r="C248" s="131"/>
      <c r="D248" s="131"/>
    </row>
    <row r="249" spans="2:4" x14ac:dyDescent="0.3">
      <c r="B249" s="131"/>
      <c r="C249" s="131"/>
      <c r="D249" s="131"/>
    </row>
    <row r="250" spans="2:4" x14ac:dyDescent="0.3">
      <c r="B250" s="19" t="s">
        <v>262</v>
      </c>
      <c r="C250" s="14">
        <v>0</v>
      </c>
    </row>
    <row r="251" spans="2:4" x14ac:dyDescent="0.3">
      <c r="B251" s="19" t="s">
        <v>263</v>
      </c>
      <c r="C251" s="14">
        <f>+SP!N227</f>
        <v>92864</v>
      </c>
    </row>
    <row r="253" spans="2:4" x14ac:dyDescent="0.3">
      <c r="B253" t="s">
        <v>315</v>
      </c>
    </row>
    <row r="255" spans="2:4" x14ac:dyDescent="0.3">
      <c r="B255" t="s">
        <v>264</v>
      </c>
    </row>
    <row r="256" spans="2:4" x14ac:dyDescent="0.3">
      <c r="B256" s="131" t="s">
        <v>316</v>
      </c>
      <c r="C256" s="131"/>
      <c r="D256" s="131"/>
    </row>
    <row r="257" spans="2:6" x14ac:dyDescent="0.3">
      <c r="B257" s="131"/>
      <c r="C257" s="131"/>
      <c r="D257" s="131"/>
    </row>
    <row r="258" spans="2:6" x14ac:dyDescent="0.3">
      <c r="C258" s="152" t="s">
        <v>317</v>
      </c>
      <c r="D258" s="153"/>
      <c r="E258" s="122">
        <f>+E259+E260</f>
        <v>50000</v>
      </c>
    </row>
    <row r="259" spans="2:6" x14ac:dyDescent="0.3">
      <c r="C259" s="14" t="s">
        <v>318</v>
      </c>
      <c r="D259" s="14"/>
      <c r="E259" s="14">
        <v>20000</v>
      </c>
    </row>
    <row r="260" spans="2:6" x14ac:dyDescent="0.3">
      <c r="C260" s="154" t="s">
        <v>319</v>
      </c>
      <c r="D260" s="155"/>
      <c r="E260" s="14">
        <v>30000</v>
      </c>
      <c r="F260" s="105" t="s">
        <v>202</v>
      </c>
    </row>
    <row r="262" spans="2:6" x14ac:dyDescent="0.3">
      <c r="B262" t="s">
        <v>320</v>
      </c>
    </row>
    <row r="264" spans="2:6" x14ac:dyDescent="0.3">
      <c r="B264" s="101" t="s">
        <v>214</v>
      </c>
      <c r="C264" s="54"/>
    </row>
    <row r="265" spans="2:6" x14ac:dyDescent="0.3">
      <c r="B265" s="74" t="s">
        <v>247</v>
      </c>
      <c r="C265" s="65">
        <f>+C194</f>
        <v>4700000</v>
      </c>
    </row>
    <row r="266" spans="2:6" x14ac:dyDescent="0.3">
      <c r="B266" s="74" t="s">
        <v>248</v>
      </c>
      <c r="C266" s="65"/>
    </row>
    <row r="267" spans="2:6" x14ac:dyDescent="0.3">
      <c r="B267" s="74" t="s">
        <v>249</v>
      </c>
      <c r="C267" s="65"/>
    </row>
    <row r="268" spans="2:6" x14ac:dyDescent="0.3">
      <c r="B268" s="74" t="s">
        <v>250</v>
      </c>
      <c r="C268" s="65">
        <f>+C269+C270+C271</f>
        <v>2613879.7407407407</v>
      </c>
    </row>
    <row r="269" spans="2:6" x14ac:dyDescent="0.3">
      <c r="B269" s="111" t="s">
        <v>251</v>
      </c>
      <c r="C269" s="123">
        <f>+C203</f>
        <v>1900000</v>
      </c>
    </row>
    <row r="270" spans="2:6" x14ac:dyDescent="0.3">
      <c r="B270" s="111" t="s">
        <v>252</v>
      </c>
      <c r="C270" s="123">
        <f>+C208</f>
        <v>570000</v>
      </c>
    </row>
    <row r="271" spans="2:6" x14ac:dyDescent="0.3">
      <c r="B271" s="111" t="s">
        <v>253</v>
      </c>
      <c r="C271" s="123">
        <f>+C224</f>
        <v>143879.74074074073</v>
      </c>
    </row>
    <row r="272" spans="2:6" x14ac:dyDescent="0.3">
      <c r="B272" s="111" t="s">
        <v>254</v>
      </c>
      <c r="C272" s="65"/>
    </row>
    <row r="273" spans="2:4" x14ac:dyDescent="0.3">
      <c r="B273" s="111" t="s">
        <v>255</v>
      </c>
      <c r="C273" s="65"/>
    </row>
    <row r="274" spans="2:4" x14ac:dyDescent="0.3">
      <c r="B274" s="74" t="s">
        <v>256</v>
      </c>
      <c r="C274" s="65">
        <f>+C275+C276+C278</f>
        <v>622760</v>
      </c>
    </row>
    <row r="275" spans="2:4" x14ac:dyDescent="0.3">
      <c r="B275" s="111" t="s">
        <v>257</v>
      </c>
      <c r="C275" s="123">
        <f>+D235</f>
        <v>100000</v>
      </c>
    </row>
    <row r="276" spans="2:4" x14ac:dyDescent="0.3">
      <c r="B276" s="111" t="s">
        <v>258</v>
      </c>
      <c r="C276" s="123">
        <f>+D236</f>
        <v>506760</v>
      </c>
    </row>
    <row r="277" spans="2:4" x14ac:dyDescent="0.3">
      <c r="B277" s="111" t="s">
        <v>259</v>
      </c>
      <c r="C277" s="123"/>
    </row>
    <row r="278" spans="2:4" x14ac:dyDescent="0.3">
      <c r="B278" s="111" t="s">
        <v>260</v>
      </c>
      <c r="C278" s="123">
        <f>+D242</f>
        <v>16000</v>
      </c>
    </row>
    <row r="279" spans="2:4" x14ac:dyDescent="0.3">
      <c r="B279" s="74" t="s">
        <v>261</v>
      </c>
      <c r="C279" s="65">
        <f>+C244</f>
        <v>-40000</v>
      </c>
    </row>
    <row r="280" spans="2:4" x14ac:dyDescent="0.3">
      <c r="B280" s="74" t="s">
        <v>262</v>
      </c>
      <c r="C280" s="65"/>
    </row>
    <row r="281" spans="2:4" x14ac:dyDescent="0.3">
      <c r="B281" s="74" t="s">
        <v>263</v>
      </c>
      <c r="C281" s="65">
        <f>+C251</f>
        <v>92864</v>
      </c>
    </row>
    <row r="282" spans="2:4" x14ac:dyDescent="0.3">
      <c r="B282" s="74" t="s">
        <v>264</v>
      </c>
      <c r="C282" s="65">
        <f>+E258</f>
        <v>50000</v>
      </c>
    </row>
    <row r="283" spans="2:4" x14ac:dyDescent="0.3">
      <c r="B283" s="31" t="s">
        <v>117</v>
      </c>
      <c r="C283" s="15">
        <f>+C169</f>
        <v>8925520</v>
      </c>
    </row>
    <row r="285" spans="2:4" x14ac:dyDescent="0.3">
      <c r="B285" t="s">
        <v>321</v>
      </c>
    </row>
    <row r="286" spans="2:4" x14ac:dyDescent="0.3">
      <c r="B286" t="s">
        <v>248</v>
      </c>
    </row>
    <row r="287" spans="2:4" x14ac:dyDescent="0.3">
      <c r="B287" t="s">
        <v>249</v>
      </c>
    </row>
    <row r="288" spans="2:4" x14ac:dyDescent="0.3">
      <c r="C288" s="19" t="s">
        <v>322</v>
      </c>
      <c r="D288" s="104">
        <f>+C283</f>
        <v>8925520</v>
      </c>
    </row>
    <row r="289" spans="2:4" x14ac:dyDescent="0.3">
      <c r="C289" s="19" t="s">
        <v>323</v>
      </c>
      <c r="D289" s="104">
        <f>+C265+C268+C274+C279+C281+C282</f>
        <v>8039503.7407407407</v>
      </c>
    </row>
    <row r="290" spans="2:4" x14ac:dyDescent="0.3">
      <c r="C290" s="15" t="s">
        <v>324</v>
      </c>
      <c r="D290" s="15">
        <f>+D288-D289</f>
        <v>886016.25925925933</v>
      </c>
    </row>
    <row r="292" spans="2:4" x14ac:dyDescent="0.3">
      <c r="C292" s="19" t="s">
        <v>325</v>
      </c>
      <c r="D292" s="124">
        <v>800000</v>
      </c>
    </row>
    <row r="293" spans="2:4" x14ac:dyDescent="0.3">
      <c r="C293" s="19" t="s">
        <v>326</v>
      </c>
      <c r="D293" s="125">
        <f>+D290-D292</f>
        <v>86016.259259259328</v>
      </c>
    </row>
    <row r="295" spans="2:4" x14ac:dyDescent="0.3">
      <c r="B295" t="s">
        <v>327</v>
      </c>
    </row>
    <row r="297" spans="2:4" x14ac:dyDescent="0.3">
      <c r="B297" s="101" t="s">
        <v>213</v>
      </c>
      <c r="C297" s="54"/>
    </row>
    <row r="298" spans="2:4" x14ac:dyDescent="0.3">
      <c r="B298" s="74" t="s">
        <v>224</v>
      </c>
      <c r="C298" s="65">
        <f>+C144</f>
        <v>9408000</v>
      </c>
    </row>
    <row r="299" spans="2:4" x14ac:dyDescent="0.3">
      <c r="B299" s="74" t="s">
        <v>228</v>
      </c>
      <c r="C299" s="65">
        <f t="shared" ref="C299:C343" si="2">+C145</f>
        <v>52000</v>
      </c>
    </row>
    <row r="300" spans="2:4" x14ac:dyDescent="0.3">
      <c r="B300" s="74" t="s">
        <v>225</v>
      </c>
      <c r="C300" s="65">
        <f t="shared" si="2"/>
        <v>0</v>
      </c>
    </row>
    <row r="301" spans="2:4" x14ac:dyDescent="0.3">
      <c r="B301" s="74" t="s">
        <v>226</v>
      </c>
      <c r="C301" s="65">
        <f t="shared" si="2"/>
        <v>0</v>
      </c>
    </row>
    <row r="302" spans="2:4" x14ac:dyDescent="0.3">
      <c r="B302" s="74" t="s">
        <v>229</v>
      </c>
      <c r="C302" s="65">
        <f t="shared" si="2"/>
        <v>60000</v>
      </c>
    </row>
    <row r="303" spans="2:4" x14ac:dyDescent="0.3">
      <c r="B303" s="101" t="s">
        <v>227</v>
      </c>
      <c r="C303" s="54">
        <f t="shared" si="2"/>
        <v>9520000</v>
      </c>
    </row>
    <row r="304" spans="2:4" x14ac:dyDescent="0.3">
      <c r="B304" s="101" t="s">
        <v>214</v>
      </c>
      <c r="C304" s="54"/>
    </row>
    <row r="305" spans="2:4" x14ac:dyDescent="0.3">
      <c r="B305" s="74" t="s">
        <v>247</v>
      </c>
      <c r="C305" s="65">
        <f>+C265</f>
        <v>4700000</v>
      </c>
    </row>
    <row r="306" spans="2:4" x14ac:dyDescent="0.3">
      <c r="B306" s="74" t="s">
        <v>248</v>
      </c>
      <c r="C306" s="65">
        <f>+D292</f>
        <v>800000</v>
      </c>
      <c r="D306" s="49"/>
    </row>
    <row r="307" spans="2:4" x14ac:dyDescent="0.3">
      <c r="B307" s="74" t="s">
        <v>249</v>
      </c>
      <c r="C307" s="65">
        <f>+D293</f>
        <v>86016.259259259328</v>
      </c>
    </row>
    <row r="308" spans="2:4" x14ac:dyDescent="0.3">
      <c r="B308" s="74" t="s">
        <v>250</v>
      </c>
      <c r="C308" s="65">
        <f>+C268</f>
        <v>2613879.7407407407</v>
      </c>
    </row>
    <row r="309" spans="2:4" x14ac:dyDescent="0.3">
      <c r="B309" s="111" t="s">
        <v>251</v>
      </c>
      <c r="C309" s="123">
        <f>+C269</f>
        <v>1900000</v>
      </c>
    </row>
    <row r="310" spans="2:4" x14ac:dyDescent="0.3">
      <c r="B310" s="111" t="s">
        <v>252</v>
      </c>
      <c r="C310" s="123">
        <f t="shared" ref="C310:C322" si="3">+C270</f>
        <v>570000</v>
      </c>
    </row>
    <row r="311" spans="2:4" x14ac:dyDescent="0.3">
      <c r="B311" s="111" t="s">
        <v>253</v>
      </c>
      <c r="C311" s="123">
        <f t="shared" si="3"/>
        <v>143879.74074074073</v>
      </c>
    </row>
    <row r="312" spans="2:4" x14ac:dyDescent="0.3">
      <c r="B312" s="111" t="s">
        <v>254</v>
      </c>
      <c r="C312" s="123"/>
    </row>
    <row r="313" spans="2:4" x14ac:dyDescent="0.3">
      <c r="B313" s="111" t="s">
        <v>255</v>
      </c>
      <c r="C313" s="123"/>
    </row>
    <row r="314" spans="2:4" x14ac:dyDescent="0.3">
      <c r="B314" s="74" t="s">
        <v>256</v>
      </c>
      <c r="C314" s="65">
        <f t="shared" si="3"/>
        <v>622760</v>
      </c>
    </row>
    <row r="315" spans="2:4" x14ac:dyDescent="0.3">
      <c r="B315" s="111" t="s">
        <v>257</v>
      </c>
      <c r="C315" s="123">
        <f t="shared" si="3"/>
        <v>100000</v>
      </c>
    </row>
    <row r="316" spans="2:4" x14ac:dyDescent="0.3">
      <c r="B316" s="111" t="s">
        <v>258</v>
      </c>
      <c r="C316" s="123">
        <f t="shared" si="3"/>
        <v>506760</v>
      </c>
    </row>
    <row r="317" spans="2:4" x14ac:dyDescent="0.3">
      <c r="B317" s="111" t="s">
        <v>259</v>
      </c>
      <c r="C317" s="123"/>
    </row>
    <row r="318" spans="2:4" x14ac:dyDescent="0.3">
      <c r="B318" s="111" t="s">
        <v>260</v>
      </c>
      <c r="C318" s="123">
        <f t="shared" si="3"/>
        <v>16000</v>
      </c>
    </row>
    <row r="319" spans="2:4" x14ac:dyDescent="0.3">
      <c r="B319" s="74" t="s">
        <v>261</v>
      </c>
      <c r="C319" s="65">
        <f t="shared" si="3"/>
        <v>-40000</v>
      </c>
    </row>
    <row r="320" spans="2:4" x14ac:dyDescent="0.3">
      <c r="B320" s="74" t="s">
        <v>262</v>
      </c>
      <c r="C320" s="65">
        <f t="shared" si="3"/>
        <v>0</v>
      </c>
    </row>
    <row r="321" spans="1:3" x14ac:dyDescent="0.3">
      <c r="B321" s="74" t="s">
        <v>263</v>
      </c>
      <c r="C321" s="65">
        <f t="shared" si="3"/>
        <v>92864</v>
      </c>
    </row>
    <row r="322" spans="1:3" x14ac:dyDescent="0.3">
      <c r="B322" s="74" t="s">
        <v>264</v>
      </c>
      <c r="C322" s="65">
        <f t="shared" si="3"/>
        <v>50000</v>
      </c>
    </row>
    <row r="323" spans="1:3" x14ac:dyDescent="0.3">
      <c r="B323" s="76" t="s">
        <v>117</v>
      </c>
      <c r="C323" s="65">
        <f t="shared" si="2"/>
        <v>8925520</v>
      </c>
    </row>
    <row r="324" spans="1:3" x14ac:dyDescent="0.3">
      <c r="B324" s="76" t="s">
        <v>265</v>
      </c>
      <c r="C324" s="65">
        <f t="shared" si="2"/>
        <v>594480</v>
      </c>
    </row>
    <row r="325" spans="1:3" x14ac:dyDescent="0.3">
      <c r="B325" s="101" t="s">
        <v>266</v>
      </c>
      <c r="C325" s="54"/>
    </row>
    <row r="326" spans="1:3" x14ac:dyDescent="0.3">
      <c r="B326" s="74" t="s">
        <v>267</v>
      </c>
      <c r="C326" s="65">
        <f t="shared" si="2"/>
        <v>0</v>
      </c>
    </row>
    <row r="327" spans="1:3" x14ac:dyDescent="0.3">
      <c r="B327" s="74" t="s">
        <v>268</v>
      </c>
      <c r="C327" s="65">
        <f t="shared" si="2"/>
        <v>0</v>
      </c>
    </row>
    <row r="328" spans="1:3" x14ac:dyDescent="0.3">
      <c r="B328" s="74" t="s">
        <v>269</v>
      </c>
      <c r="C328" s="65">
        <f t="shared" si="2"/>
        <v>0</v>
      </c>
    </row>
    <row r="329" spans="1:3" x14ac:dyDescent="0.3">
      <c r="B329" s="74" t="s">
        <v>270</v>
      </c>
      <c r="C329" s="65">
        <f t="shared" si="2"/>
        <v>0</v>
      </c>
    </row>
    <row r="330" spans="1:3" x14ac:dyDescent="0.3">
      <c r="B330" s="74" t="s">
        <v>271</v>
      </c>
      <c r="C330" s="65">
        <f t="shared" si="2"/>
        <v>0</v>
      </c>
    </row>
    <row r="331" spans="1:3" x14ac:dyDescent="0.3">
      <c r="B331" s="74" t="s">
        <v>272</v>
      </c>
      <c r="C331" s="65">
        <f t="shared" si="2"/>
        <v>0</v>
      </c>
    </row>
    <row r="332" spans="1:3" x14ac:dyDescent="0.3">
      <c r="B332" s="74" t="s">
        <v>273</v>
      </c>
      <c r="C332" s="65">
        <f t="shared" si="2"/>
        <v>0</v>
      </c>
    </row>
    <row r="333" spans="1:3" x14ac:dyDescent="0.3">
      <c r="B333" s="74" t="s">
        <v>274</v>
      </c>
      <c r="C333" s="65">
        <f t="shared" si="2"/>
        <v>0</v>
      </c>
    </row>
    <row r="334" spans="1:3" x14ac:dyDescent="0.3">
      <c r="B334" s="112" t="s">
        <v>275</v>
      </c>
      <c r="C334" s="65">
        <f t="shared" si="2"/>
        <v>-77557</v>
      </c>
    </row>
    <row r="335" spans="1:3" x14ac:dyDescent="0.3">
      <c r="B335" s="53" t="s">
        <v>276</v>
      </c>
      <c r="C335" s="54"/>
    </row>
    <row r="336" spans="1:3" x14ac:dyDescent="0.3">
      <c r="A336" s="8"/>
      <c r="B336" t="s">
        <v>277</v>
      </c>
      <c r="C336" s="65">
        <f t="shared" si="2"/>
        <v>0</v>
      </c>
    </row>
    <row r="337" spans="1:4" x14ac:dyDescent="0.3">
      <c r="A337" s="8"/>
      <c r="B337" t="s">
        <v>278</v>
      </c>
      <c r="C337" s="65">
        <f t="shared" si="2"/>
        <v>0</v>
      </c>
    </row>
    <row r="338" spans="1:4" x14ac:dyDescent="0.3">
      <c r="A338" s="8"/>
      <c r="B338" t="s">
        <v>279</v>
      </c>
      <c r="C338" s="65">
        <f t="shared" si="2"/>
        <v>0</v>
      </c>
      <c r="D338" s="49"/>
    </row>
    <row r="339" spans="1:4" x14ac:dyDescent="0.3">
      <c r="A339" s="8"/>
      <c r="B339" t="s">
        <v>133</v>
      </c>
      <c r="C339" s="65">
        <f t="shared" si="2"/>
        <v>0</v>
      </c>
    </row>
    <row r="340" spans="1:4" x14ac:dyDescent="0.3">
      <c r="A340" s="8"/>
      <c r="B340" s="30" t="s">
        <v>280</v>
      </c>
      <c r="C340" s="65">
        <f t="shared" si="2"/>
        <v>0</v>
      </c>
    </row>
    <row r="341" spans="1:4" x14ac:dyDescent="0.3">
      <c r="A341" s="8"/>
      <c r="B341" s="30" t="s">
        <v>281</v>
      </c>
      <c r="C341" s="65">
        <f t="shared" si="2"/>
        <v>516923</v>
      </c>
    </row>
    <row r="342" spans="1:4" x14ac:dyDescent="0.3">
      <c r="A342" s="8"/>
      <c r="B342" t="s">
        <v>282</v>
      </c>
      <c r="C342" s="65">
        <f t="shared" si="2"/>
        <v>-180923</v>
      </c>
    </row>
    <row r="343" spans="1:4" x14ac:dyDescent="0.3">
      <c r="B343" s="31" t="s">
        <v>283</v>
      </c>
      <c r="C343" s="14">
        <f t="shared" si="2"/>
        <v>336000</v>
      </c>
    </row>
    <row r="345" spans="1:4" x14ac:dyDescent="0.3">
      <c r="B345" s="30" t="s">
        <v>328</v>
      </c>
    </row>
    <row r="346" spans="1:4" x14ac:dyDescent="0.3">
      <c r="B346" t="s">
        <v>329</v>
      </c>
    </row>
    <row r="347" spans="1:4" x14ac:dyDescent="0.3">
      <c r="B347" t="s">
        <v>330</v>
      </c>
    </row>
    <row r="349" spans="1:4" x14ac:dyDescent="0.3">
      <c r="B349" t="s">
        <v>331</v>
      </c>
      <c r="C349" s="33">
        <f>+SP!D157</f>
        <v>7744</v>
      </c>
    </row>
    <row r="350" spans="1:4" x14ac:dyDescent="0.3">
      <c r="B350" t="s">
        <v>332</v>
      </c>
    </row>
    <row r="352" spans="1:4" x14ac:dyDescent="0.3">
      <c r="B352" s="19" t="s">
        <v>333</v>
      </c>
      <c r="C352" s="124">
        <v>-78500</v>
      </c>
    </row>
    <row r="353" spans="2:4" x14ac:dyDescent="0.3">
      <c r="B353" s="19" t="s">
        <v>334</v>
      </c>
      <c r="C353" s="125">
        <v>943</v>
      </c>
    </row>
    <row r="354" spans="2:4" x14ac:dyDescent="0.3">
      <c r="B354" s="19" t="s">
        <v>335</v>
      </c>
      <c r="C354" s="104">
        <f>+C352+C353</f>
        <v>-77557</v>
      </c>
    </row>
    <row r="356" spans="2:4" x14ac:dyDescent="0.3">
      <c r="B356" t="s">
        <v>336</v>
      </c>
    </row>
    <row r="357" spans="2:4" x14ac:dyDescent="0.3">
      <c r="C357" t="s">
        <v>337</v>
      </c>
      <c r="D357" s="49">
        <f>+C352</f>
        <v>-78500</v>
      </c>
    </row>
    <row r="358" spans="2:4" x14ac:dyDescent="0.3">
      <c r="C358" t="s">
        <v>338</v>
      </c>
      <c r="D358" s="33">
        <f>+SP!E100+SP!E101</f>
        <v>3136000</v>
      </c>
    </row>
    <row r="359" spans="2:4" x14ac:dyDescent="0.3">
      <c r="C359" t="s">
        <v>339</v>
      </c>
      <c r="D359" s="126">
        <f>-D357/D358</f>
        <v>2.5031887755102039E-2</v>
      </c>
    </row>
    <row r="360" spans="2:4" x14ac:dyDescent="0.3">
      <c r="B360" s="127" t="s">
        <v>340</v>
      </c>
    </row>
  </sheetData>
  <mergeCells count="26">
    <mergeCell ref="B1:I1"/>
    <mergeCell ref="B2:I2"/>
    <mergeCell ref="B55:C55"/>
    <mergeCell ref="B57:C57"/>
    <mergeCell ref="B19:C19"/>
    <mergeCell ref="B38:D39"/>
    <mergeCell ref="B4:E5"/>
    <mergeCell ref="B13:C13"/>
    <mergeCell ref="B16:E17"/>
    <mergeCell ref="B45:C45"/>
    <mergeCell ref="B122:D123"/>
    <mergeCell ref="B131:C131"/>
    <mergeCell ref="B141:C141"/>
    <mergeCell ref="B74:C76"/>
    <mergeCell ref="B78:C79"/>
    <mergeCell ref="B93:D94"/>
    <mergeCell ref="B100:D102"/>
    <mergeCell ref="B248:D249"/>
    <mergeCell ref="B256:D257"/>
    <mergeCell ref="C258:D258"/>
    <mergeCell ref="C260:D260"/>
    <mergeCell ref="B192:C193"/>
    <mergeCell ref="C197:C198"/>
    <mergeCell ref="B205:C207"/>
    <mergeCell ref="B230:F231"/>
    <mergeCell ref="B239:D24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SP</vt:lpstr>
      <vt:lpstr>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Caruso</dc:creator>
  <cp:lastModifiedBy>Luigi Caruso</cp:lastModifiedBy>
  <dcterms:created xsi:type="dcterms:W3CDTF">2015-06-05T18:19:34Z</dcterms:created>
  <dcterms:modified xsi:type="dcterms:W3CDTF">2022-11-24T14:04:24Z</dcterms:modified>
</cp:coreProperties>
</file>