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4. Bilancio dati a scelta\Materiale definitivo\"/>
    </mc:Choice>
  </mc:AlternateContent>
  <xr:revisionPtr revIDLastSave="0" documentId="13_ncr:1_{D54F4CA6-E955-43A3-908C-DA192FA6CB0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s. 1" sheetId="1" r:id="rId1"/>
    <sheet name="Es. 2" sheetId="2" r:id="rId2"/>
    <sheet name="Es. 3" sheetId="3" r:id="rId3"/>
    <sheet name="Es.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E11" i="4"/>
  <c r="C11" i="4"/>
  <c r="C8" i="4"/>
  <c r="J10" i="4"/>
  <c r="E10" i="4" s="1"/>
  <c r="C131" i="4" s="1"/>
  <c r="H9" i="4"/>
  <c r="C9" i="4" s="1"/>
  <c r="E117" i="3"/>
  <c r="C141" i="2"/>
  <c r="C133" i="2"/>
  <c r="E224" i="4"/>
  <c r="E220" i="4"/>
  <c r="E218" i="4"/>
  <c r="E213" i="4"/>
  <c r="C227" i="4"/>
  <c r="C207" i="4"/>
  <c r="C206" i="4"/>
  <c r="C205" i="4"/>
  <c r="D197" i="4"/>
  <c r="D194" i="4" s="1"/>
  <c r="C175" i="4"/>
  <c r="C182" i="4" s="1"/>
  <c r="C160" i="4"/>
  <c r="C161" i="4"/>
  <c r="E214" i="4" s="1"/>
  <c r="C116" i="4"/>
  <c r="C120" i="4" s="1"/>
  <c r="C176" i="4" s="1"/>
  <c r="D107" i="4"/>
  <c r="E176" i="4" s="1"/>
  <c r="C105" i="4"/>
  <c r="C98" i="4"/>
  <c r="C153" i="4" s="1"/>
  <c r="C155" i="4" s="1"/>
  <c r="C162" i="4" s="1"/>
  <c r="E215" i="4" s="1"/>
  <c r="C80" i="4"/>
  <c r="E109" i="3"/>
  <c r="D84" i="3"/>
  <c r="C84" i="3"/>
  <c r="C80" i="3"/>
  <c r="E85" i="3" s="1"/>
  <c r="C72" i="3"/>
  <c r="C85" i="3" s="1"/>
  <c r="C65" i="3"/>
  <c r="C67" i="3" s="1"/>
  <c r="D75" i="3" s="1"/>
  <c r="D57" i="3"/>
  <c r="C129" i="2"/>
  <c r="D66" i="2"/>
  <c r="E63" i="2"/>
  <c r="D67" i="2" s="1"/>
  <c r="D57" i="2"/>
  <c r="E139" i="2" s="1"/>
  <c r="F45" i="1"/>
  <c r="C55" i="1"/>
  <c r="C54" i="1"/>
  <c r="E55" i="1"/>
  <c r="C56" i="1"/>
  <c r="E56" i="1" s="1"/>
  <c r="E54" i="1"/>
  <c r="E28" i="1"/>
  <c r="E34" i="1" s="1"/>
  <c r="I23" i="1"/>
  <c r="E31" i="1" s="1"/>
  <c r="C23" i="1"/>
  <c r="C124" i="4" l="1"/>
  <c r="E8" i="4"/>
  <c r="C128" i="4" s="1"/>
  <c r="C178" i="4"/>
  <c r="E178" i="4" s="1"/>
  <c r="C190" i="4"/>
  <c r="C194" i="4" s="1"/>
  <c r="C237" i="4"/>
  <c r="E233" i="4" s="1"/>
  <c r="C184" i="4"/>
  <c r="C215" i="4" s="1"/>
  <c r="C183" i="4"/>
  <c r="C214" i="4" s="1"/>
  <c r="E216" i="4"/>
  <c r="D165" i="4"/>
  <c r="C134" i="2"/>
  <c r="C135" i="2" s="1"/>
  <c r="C86" i="3"/>
  <c r="C94" i="3" s="1"/>
  <c r="C96" i="3" s="1"/>
  <c r="C159" i="4"/>
  <c r="D68" i="2"/>
  <c r="E40" i="1"/>
  <c r="E37" i="1"/>
  <c r="C217" i="4" l="1"/>
  <c r="C169" i="4"/>
  <c r="E177" i="4" s="1"/>
  <c r="C200" i="4" s="1"/>
  <c r="C204" i="4" s="1"/>
  <c r="C208" i="4" s="1"/>
  <c r="E222" i="4" s="1"/>
  <c r="E229" i="4" s="1"/>
  <c r="E175" i="4"/>
  <c r="C196" i="4"/>
  <c r="C220" i="4" s="1"/>
  <c r="C195" i="4"/>
  <c r="C221" i="4" s="1"/>
  <c r="C197" i="4"/>
  <c r="C224" i="4" s="1"/>
  <c r="E111" i="3"/>
  <c r="E101" i="3"/>
  <c r="C75" i="2"/>
  <c r="C78" i="2" s="1"/>
  <c r="E105" i="2"/>
  <c r="E111" i="2" s="1"/>
  <c r="E127" i="2" s="1"/>
  <c r="E47" i="1"/>
  <c r="E50" i="1" s="1"/>
  <c r="C225" i="4" l="1"/>
  <c r="C229" i="4" s="1"/>
  <c r="E116" i="3"/>
  <c r="C104" i="3"/>
  <c r="E110" i="3"/>
  <c r="C84" i="2"/>
  <c r="C105" i="2"/>
  <c r="C111" i="2" l="1"/>
  <c r="C127" i="2" s="1"/>
  <c r="C139" i="2" s="1"/>
  <c r="C87" i="2"/>
  <c r="C93" i="2" l="1"/>
  <c r="C107" i="2"/>
  <c r="C114" i="2" s="1"/>
  <c r="C130" i="2" s="1"/>
  <c r="C101" i="2"/>
  <c r="D96" i="2"/>
  <c r="E130" i="2" l="1"/>
  <c r="E128" i="2" s="1"/>
  <c r="E140" i="2" s="1"/>
  <c r="C142" i="2"/>
  <c r="E142" i="2" s="1"/>
  <c r="E86" i="3"/>
  <c r="E114" i="2"/>
  <c r="C112" i="2"/>
  <c r="C128" i="2" s="1"/>
  <c r="C140" i="2" s="1"/>
  <c r="C106" i="2"/>
  <c r="D118" i="2" s="1"/>
  <c r="E107" i="2"/>
  <c r="E106" i="2" s="1"/>
  <c r="D123" i="2" s="1"/>
  <c r="E141" i="2" l="1"/>
</calcChain>
</file>

<file path=xl/sharedStrings.xml><?xml version="1.0" encoding="utf-8"?>
<sst xmlns="http://schemas.openxmlformats.org/spreadsheetml/2006/main" count="566" uniqueCount="257">
  <si>
    <t xml:space="preserve">Dati i seguenti indicatori di un'impresa industriale, presenta lo Stato Patrimoniale sintetico </t>
  </si>
  <si>
    <t xml:space="preserve">Capitale proprio: </t>
  </si>
  <si>
    <t xml:space="preserve">ROE: </t>
  </si>
  <si>
    <t xml:space="preserve">ROI: </t>
  </si>
  <si>
    <t>Leverage:</t>
  </si>
  <si>
    <t>SP sintetico</t>
  </si>
  <si>
    <t>Impieghi</t>
  </si>
  <si>
    <t>Attivo immobilizzato</t>
  </si>
  <si>
    <t>Attivo corrente</t>
  </si>
  <si>
    <t>Totale Impieghi</t>
  </si>
  <si>
    <t>Patrimonio netto</t>
  </si>
  <si>
    <t>Capitale di debito</t>
  </si>
  <si>
    <t>Totale fonti finanziamento</t>
  </si>
  <si>
    <t>Fonti</t>
  </si>
  <si>
    <t xml:space="preserve">1) Scrivo gli indici sottoforma di formule: </t>
  </si>
  <si>
    <t>Utile d'es.</t>
  </si>
  <si>
    <t>Capitale proprio</t>
  </si>
  <si>
    <t xml:space="preserve">ROE = </t>
  </si>
  <si>
    <t xml:space="preserve">ROI  = </t>
  </si>
  <si>
    <t>Reddito operativo</t>
  </si>
  <si>
    <t>Totale impieghi</t>
  </si>
  <si>
    <t xml:space="preserve">Leverage = </t>
  </si>
  <si>
    <t xml:space="preserve">4% = </t>
  </si>
  <si>
    <t xml:space="preserve">Utile d'es. </t>
  </si>
  <si>
    <t xml:space="preserve">10% = </t>
  </si>
  <si>
    <t>1,7  =</t>
  </si>
  <si>
    <t>Risolvendo l'equazione del ROE calcolo l'utile d'esercizio</t>
  </si>
  <si>
    <t>Utile d'esercizio = 25.000.000 x 4/100 = &gt;</t>
  </si>
  <si>
    <t>Risolvendo l'equazione del leverage calcolo il totale impieghi</t>
  </si>
  <si>
    <t>Totale impieghi = 1,7 x 25.000.000 =&gt;</t>
  </si>
  <si>
    <t>Calcolo il patrimonio netto sommando utile d'esercizio e capitale proprio</t>
  </si>
  <si>
    <t>Patrimonio netto = 25.000.000 + 1.000.000 = &gt;</t>
  </si>
  <si>
    <t>Conoscendo il totale impieghi conosco anche il totale fonti di finanziamento, in quanto coincidenti</t>
  </si>
  <si>
    <t xml:space="preserve">Totale fonti di finanziamento =&gt; </t>
  </si>
  <si>
    <t>Conoscendo il totale impieghi e il patrimonio netto, calcolo il capitale di debito per differenza</t>
  </si>
  <si>
    <t>Capitale di debito = 42.000.000 - 26.000.000 = &gt;</t>
  </si>
  <si>
    <t xml:space="preserve">Grado di rigidità = </t>
  </si>
  <si>
    <t>Per calcolare l'attivo immobilizzaro e sapendo che l'azienda è industriale, ipotizzo un grado di rigidità degli impieghi pari a 60%</t>
  </si>
  <si>
    <t xml:space="preserve">60% = </t>
  </si>
  <si>
    <t>Attivo immobilizzato = 42.500.000 x 60/100 =&gt;</t>
  </si>
  <si>
    <t>Conoscendo il totale impieghi e l'attivo immobilizzato, calcolo l'attivo corrente per differenza</t>
  </si>
  <si>
    <t>Attivo corrente = 42.5.000.000 - 25.500.000 =&gt;</t>
  </si>
  <si>
    <t>E' buona pratica andare a compilare lo SP sintetico man mano che si individuano le varie parti che lo compongono!</t>
  </si>
  <si>
    <t>Esempio 1 di pagina 434</t>
  </si>
  <si>
    <t>Esempio 2 di pagina 435</t>
  </si>
  <si>
    <t>Indice di liquidità secondaria</t>
  </si>
  <si>
    <t>Rigidità degli impieghi</t>
  </si>
  <si>
    <t>Patrimonio circolante netto:</t>
  </si>
  <si>
    <t>Positivo</t>
  </si>
  <si>
    <t>Indice di autocopertura delle immobilizzazioni</t>
  </si>
  <si>
    <t>Disp. finanz + DL</t>
  </si>
  <si>
    <t>Debiti a breve termine</t>
  </si>
  <si>
    <t xml:space="preserve">Ind. liquid. Second = </t>
  </si>
  <si>
    <t xml:space="preserve">1 = </t>
  </si>
  <si>
    <t xml:space="preserve">Autocop. Immobilizz. = </t>
  </si>
  <si>
    <t>Immobilizzazioni</t>
  </si>
  <si>
    <t>VINCOLI</t>
  </si>
  <si>
    <t>PCN = Attivo corrente - Passivo corrente</t>
  </si>
  <si>
    <t>Attivo corrente - debiti breve termine &gt; 0</t>
  </si>
  <si>
    <t>Notiamo che non è possibile risolvere nessuna delle equazioni precedenti</t>
  </si>
  <si>
    <t>Conoscendo il totale del Patrimonio netto e conoscendo la relazione tra Capitale proprio ed Utile di esercizio (attraverso il ROE) è possibile calcolare il capitale proprio o l'utile</t>
  </si>
  <si>
    <t>Patrimonio netto : Capitale proprio = Patrimonio netto : Capitale proprio</t>
  </si>
  <si>
    <t xml:space="preserve">Utile d'esercizio </t>
  </si>
  <si>
    <t>Capitale proprip</t>
  </si>
  <si>
    <t>= 10%</t>
  </si>
  <si>
    <t>Capitale proprio + Utile d'esercizio = Patrimonio netto</t>
  </si>
  <si>
    <t>100 + 10 = 110</t>
  </si>
  <si>
    <t xml:space="preserve">110 : 100 = 1.500.000 = X </t>
  </si>
  <si>
    <t>Risolvendo ottengo che il capitale proprio è pari a 1.363.636 euro</t>
  </si>
  <si>
    <t xml:space="preserve">Allo stesso modo calcolo l'utile d'esercizio, che potrei anche calcolare per differenza: </t>
  </si>
  <si>
    <t>Patrimonio netto : Utile d'es. = Patrimonio netto : Utile d'es.</t>
  </si>
  <si>
    <t xml:space="preserve">110 : 10 = 1.500.000 = X </t>
  </si>
  <si>
    <t>Risolvendo ottengo che l'utile d'esercizio è: 136.364 euro</t>
  </si>
  <si>
    <t>Utile d'esercizio</t>
  </si>
  <si>
    <t xml:space="preserve">Verifico </t>
  </si>
  <si>
    <t>Capitale proprio +</t>
  </si>
  <si>
    <t>Utile d'esercizio =</t>
  </si>
  <si>
    <t>Gli indici patrimoniali e finanziari utilizzano lo SP riclassificato che tiene conto della delibera degli utili, pertanto il capitale proprio da utilizzare negli indici è quello che contiene anche la parte di utile destinata alle riserve dell'azienda.</t>
  </si>
  <si>
    <t xml:space="preserve">Utile accantonato = Utile d'esercizio x 10/100 = 136.364 x 10/100 = </t>
  </si>
  <si>
    <t>Capitale proprio dopo la destinazione dell'utile</t>
  </si>
  <si>
    <t>Capitale proprio prima della destinazione</t>
  </si>
  <si>
    <t>Utile accantonato a riserva</t>
  </si>
  <si>
    <t xml:space="preserve">0,5 = </t>
  </si>
  <si>
    <t>Utilizziamo l'indice di autocopertura per ricavare il valore delle immobilizzazioni</t>
  </si>
  <si>
    <t xml:space="preserve">Immobilizzazioni = </t>
  </si>
  <si>
    <t>Utilizzo la rigidità degli impieghi per ricavare il totale degli impieghi</t>
  </si>
  <si>
    <t xml:space="preserve">Totale impieghi = </t>
  </si>
  <si>
    <t>Attivo corrente = Totale impieghi - Attivo immobilizzato</t>
  </si>
  <si>
    <t>Attivo corrente = 4.590.908 - 2.754.545</t>
  </si>
  <si>
    <t xml:space="preserve">Attivo corrente = </t>
  </si>
  <si>
    <t>Conoscendo il totale impieghi e l'attivo immobilizzato calcolo per differenza l'attivo corrente</t>
  </si>
  <si>
    <t>Conoscendo il totale fonti di finanziamento e il totale capitale proprio calcolo per differenza il capitale di debito</t>
  </si>
  <si>
    <t xml:space="preserve">Capitale di debito = Totale fonti di finanziamento - Capitale proprio </t>
  </si>
  <si>
    <t>Capitale di debito = 4.590.908 - 1.377.272</t>
  </si>
  <si>
    <t xml:space="preserve">Capitale di debito = </t>
  </si>
  <si>
    <t>Sviluppiamo il capitale di debito in breve termine e medio lungo termine, considerando che il PCN &gt; 0</t>
  </si>
  <si>
    <t>Ipotizziamo Debiti  breve scadenza per 1.685.363 euro</t>
  </si>
  <si>
    <t xml:space="preserve">PCN = 1.836.363 - 1.685.363 = </t>
  </si>
  <si>
    <t>è maggiore di zero!</t>
  </si>
  <si>
    <t>Debiti a medio lungo termine</t>
  </si>
  <si>
    <t xml:space="preserve">? </t>
  </si>
  <si>
    <t>Infine per differenza ci calcoliamo i debiti a media lunga scadenza</t>
  </si>
  <si>
    <t xml:space="preserve">Debiti a media lunga scadenza = Capitale di debito - Debiti a breve scadenza </t>
  </si>
  <si>
    <t>Debiti a media lunga scadenza = 3.213.636 - 1.685.363</t>
  </si>
  <si>
    <t xml:space="preserve">Debiti a media lunga scadenza = </t>
  </si>
  <si>
    <t>Esempio 3 di pagina 436</t>
  </si>
  <si>
    <t>A) Valore della produzione</t>
  </si>
  <si>
    <t>B) Costi della produzione</t>
  </si>
  <si>
    <t xml:space="preserve">Differenza tra valore della produzione e costi della produzione (A - B) </t>
  </si>
  <si>
    <t>C) Proventi e oneri finanziari</t>
  </si>
  <si>
    <t>D) Rettifiche di valore di attività e passività finanziarie</t>
  </si>
  <si>
    <t>Risultato prima delle imposte</t>
  </si>
  <si>
    <t>CE Sintetico</t>
  </si>
  <si>
    <t>20) Imposte dell'esercizio</t>
  </si>
  <si>
    <t>21) Reddito d'esercizio</t>
  </si>
  <si>
    <t xml:space="preserve">Dati i seguenti indicatori di un'impresa industriale, presenta lo Stato Patrimoniale e il conto economico sintetico </t>
  </si>
  <si>
    <t>Leverage</t>
  </si>
  <si>
    <t>ROE</t>
  </si>
  <si>
    <t>Valore della produzione</t>
  </si>
  <si>
    <t xml:space="preserve">ROI </t>
  </si>
  <si>
    <t xml:space="preserve">Scrivo gli indici sottoforma di formule: </t>
  </si>
  <si>
    <t xml:space="preserve">2,2 = </t>
  </si>
  <si>
    <t xml:space="preserve">ROI = </t>
  </si>
  <si>
    <t xml:space="preserve">8% = </t>
  </si>
  <si>
    <t xml:space="preserve">110 : 100 = 1.482.800 = X </t>
  </si>
  <si>
    <t>Risolvendo ottengo che il capitale proprio è pari a 1.348.000 euro</t>
  </si>
  <si>
    <t xml:space="preserve">110 : 10 = 1.482.800 = X </t>
  </si>
  <si>
    <t>Risolvendo ottengo che l'utile d'esercizio è: 134.800 euro</t>
  </si>
  <si>
    <t>Conoscendo il leverage e il totale capitale proprio, calcolo il totale impieghi</t>
  </si>
  <si>
    <t>Leverage =</t>
  </si>
  <si>
    <t xml:space="preserve">Attivo corrente = Totale impieghi - Attivo immobilizzato </t>
  </si>
  <si>
    <t>Attivo corrente = 2.965.600 - 1.850.000</t>
  </si>
  <si>
    <t>Conoscendo il totale delle fonti di finanziamento e l'importo del patrimonio netto, calcolo il capitale di debito</t>
  </si>
  <si>
    <t xml:space="preserve">Capitale di debito = Totale fonti di finanziamento - Patrimonio netto </t>
  </si>
  <si>
    <t>Capitale di debito = 2.965.600 - 1.482.800</t>
  </si>
  <si>
    <t>Capitale di debito =</t>
  </si>
  <si>
    <t>Conoscendo il ROI e il totale degli impieghi è possibile calcolare il reddito operativo</t>
  </si>
  <si>
    <t xml:space="preserve">Reddito operativo = </t>
  </si>
  <si>
    <t>Differenza tra valore della produzione e costi della produzione (A - B) =</t>
  </si>
  <si>
    <t>Per differenza calcoliamo i costi della produzione</t>
  </si>
  <si>
    <t>Costi della produzione =</t>
  </si>
  <si>
    <t>Esempio 4 di pagina 438</t>
  </si>
  <si>
    <t>SP sintetico riclassificato</t>
  </si>
  <si>
    <t>SP sintetico art. 2424</t>
  </si>
  <si>
    <t>Attivo circolante</t>
  </si>
  <si>
    <t>Fondi per rischi e oneri</t>
  </si>
  <si>
    <t>A) Patrimonio netto</t>
  </si>
  <si>
    <t>B) Fondi per rischi e oneri</t>
  </si>
  <si>
    <t>C) TFR</t>
  </si>
  <si>
    <t>D) Debiti</t>
  </si>
  <si>
    <t>E) Ratei e risconti passivi</t>
  </si>
  <si>
    <t>A) Crediti verso soci</t>
  </si>
  <si>
    <t>B) Immobilizzzioni</t>
  </si>
  <si>
    <t>C) Attivo circolante</t>
  </si>
  <si>
    <t>D) Ratei e risconti attivi</t>
  </si>
  <si>
    <t>Caitale sociale interamente versato</t>
  </si>
  <si>
    <t>Immobilizzazioni materiali = 80% delle immobilizzazioni</t>
  </si>
  <si>
    <t>Crediti = 38% dell'attivo circolante</t>
  </si>
  <si>
    <t>Rimanenze = 60% dell'attivo circolante</t>
  </si>
  <si>
    <t>Ratei ei risconti attivi (tutti di breve termine)</t>
  </si>
  <si>
    <t>Ratei ei risconti passivi (tutti di breve termine)</t>
  </si>
  <si>
    <t>Fondi per rischi e oneri (tutti di breve termine)</t>
  </si>
  <si>
    <t>TFR (tutti di lunga scadenza)</t>
  </si>
  <si>
    <t>Indice di copertura globale delle immobilizzazioni</t>
  </si>
  <si>
    <t xml:space="preserve">Indice di rotazione dell'attivo corrente </t>
  </si>
  <si>
    <t>Non sono stati effettuati investimenti in immobilizzazioni finanziarie e in attività finanziarie che non costituiscono immobilizzioni</t>
  </si>
  <si>
    <t>Immateriali</t>
  </si>
  <si>
    <t>Materiali</t>
  </si>
  <si>
    <t>Finanziarie</t>
  </si>
  <si>
    <t>TOT Immobilizzazioni</t>
  </si>
  <si>
    <t>Rimanenze</t>
  </si>
  <si>
    <t>Crediti</t>
  </si>
  <si>
    <t>Attività finanz. che non costituiscono immobiliz.</t>
  </si>
  <si>
    <t>Disponibilità liquide</t>
  </si>
  <si>
    <t>TOT Attivo circolante</t>
  </si>
  <si>
    <t>Totale attivo</t>
  </si>
  <si>
    <t xml:space="preserve">Capitale </t>
  </si>
  <si>
    <t>Utile</t>
  </si>
  <si>
    <t>Riserve</t>
  </si>
  <si>
    <t>Totale Patrimoio netto</t>
  </si>
  <si>
    <t>E) Ratei e risconti</t>
  </si>
  <si>
    <t>Totale passivo</t>
  </si>
  <si>
    <t xml:space="preserve">60%  = </t>
  </si>
  <si>
    <t xml:space="preserve">0,80 = </t>
  </si>
  <si>
    <t>Totale immobilizzazioni</t>
  </si>
  <si>
    <t xml:space="preserve">Capitale proprio + Debiti a media lunga scadenza </t>
  </si>
  <si>
    <t xml:space="preserve">Copertura globale delle immobilizz. = </t>
  </si>
  <si>
    <t xml:space="preserve">1,20 = </t>
  </si>
  <si>
    <t xml:space="preserve">12% = </t>
  </si>
  <si>
    <t xml:space="preserve">Indice rotazione attivo corrente = </t>
  </si>
  <si>
    <t>Ricavi di vendita</t>
  </si>
  <si>
    <t xml:space="preserve">3,20 = </t>
  </si>
  <si>
    <t>Calcoliamo il capitale proprio utilizzando l'importo dell'attivo immobilizzato e l'indice di autocopertura delle immobilizzazioni</t>
  </si>
  <si>
    <t xml:space="preserve">Autocopertura immobilizz. = </t>
  </si>
  <si>
    <t xml:space="preserve">Capitale proprio = </t>
  </si>
  <si>
    <t>Calcoliamo i debiti a media lunga scadenza utilizzando l'indice di copertura globale, il capitale proprio e le immobilizzazioni</t>
  </si>
  <si>
    <t xml:space="preserve">2.400.000 + Debiti a media lunga scadenza </t>
  </si>
  <si>
    <t>Calcoliamo il totale impieghi utilizzando il grado di rigidità degli impieghi e il totale delle immobilizzazioni</t>
  </si>
  <si>
    <t>Calcolo l'attivo corrente per differenza, usando il totale impieghi e l'attivo immobilizzato</t>
  </si>
  <si>
    <t>Considerando il capitale proprio di 2.400.000 euro e il capitale sociale di 2.000.000 calcoliamo le riserve per differenza</t>
  </si>
  <si>
    <t>Capitale sociale</t>
  </si>
  <si>
    <t>Dalla formula del ROE calcoliamo il reddito dell'esercizio</t>
  </si>
  <si>
    <t xml:space="preserve">Utile d'esercizio = </t>
  </si>
  <si>
    <t>Calcolo il valore del patrimonio netto</t>
  </si>
  <si>
    <t>Conoscendo il totale fonti, il patrimonio netto e i debiti a media e lunga scadenza, calcolo i debiti a breve scadenza per differenza</t>
  </si>
  <si>
    <t xml:space="preserve">Debiti a breve scadenza = </t>
  </si>
  <si>
    <t>Debiti a media lunga scadenza</t>
  </si>
  <si>
    <t>Debiti a breve scadenza</t>
  </si>
  <si>
    <t>Compiliamo lo SP sintetico riclassificato</t>
  </si>
  <si>
    <t xml:space="preserve">L'attivo immobilizzato è composto per l' 80% da immobilizzazioni materiali, pertanto: </t>
  </si>
  <si>
    <t xml:space="preserve">Attivo immobilizzato: </t>
  </si>
  <si>
    <t>Immobilizzazioni materiali</t>
  </si>
  <si>
    <t>Immobilizzazioni immateriali</t>
  </si>
  <si>
    <t>Immobilizzazioni finanziarie</t>
  </si>
  <si>
    <t>(vedere i vincoli)</t>
  </si>
  <si>
    <t>Calcolo l'attivo circolante considerando utilizzando l'attivo corrente e i ratei e risconti attivi</t>
  </si>
  <si>
    <t>Attivo circolante = Attivo corrente - Ratei e risconti attivi</t>
  </si>
  <si>
    <t xml:space="preserve">Attivo circolante = </t>
  </si>
  <si>
    <t xml:space="preserve">L'attivo circolante è composto dal 60% di rimanenze e dal 38% di crediti, pertanto: </t>
  </si>
  <si>
    <t>(Ottenuto per differenza)</t>
  </si>
  <si>
    <t>Calcolo il capitale di debito usando i debiti a breve scadenza e i debiti a media lunga scadenza</t>
  </si>
  <si>
    <t>TFR</t>
  </si>
  <si>
    <t>Voce dello SP D) Debiti</t>
  </si>
  <si>
    <t>Calcolati per differenza</t>
  </si>
  <si>
    <t>Calcolo la voce di SP " D) Debiti utilizzando il capitale di debito, il TFR,  i fondi rischi e oneri e i ratei e risconti</t>
  </si>
  <si>
    <t>Ratei e risconti passivi</t>
  </si>
  <si>
    <t>Attraverso l'indice di rotazione dell'attivo corrente è possibile calcolare i ricavi di vendita</t>
  </si>
  <si>
    <t xml:space="preserve">Ricavi di vendita = </t>
  </si>
  <si>
    <t>I ricavi di vendita sono il valore principale con cui calcolare il                       A) Valore della produzione del CE</t>
  </si>
  <si>
    <t xml:space="preserve">Utile accantonato a riserva: </t>
  </si>
  <si>
    <t xml:space="preserve">Si accantona a riserva il 10% dell'utile: </t>
  </si>
  <si>
    <t>Dividendo</t>
  </si>
  <si>
    <t>DELIBERA DEGLI UTILI</t>
  </si>
  <si>
    <t>SP sintetico (tenendo conto)</t>
  </si>
  <si>
    <t>SP sintetico (senza tener conto)</t>
  </si>
  <si>
    <t>Non ci sono elementi della gestione accessoria e non corrente</t>
  </si>
  <si>
    <t xml:space="preserve">Non ci sono elementi nella gestione accessoria e nella gestione non corrente, pertanto il reddito operativo coincide con la differenza tra valore della produzione e costi della produzione (A - B) </t>
  </si>
  <si>
    <t>Considerando un reddito di esercizio di 134.800 ipotizziamo la sezione C) , D) e calcolo le imposte dell'esercizio.</t>
  </si>
  <si>
    <t>https://www.youtube.com/watch?v=ViP9rAJFtQE</t>
  </si>
  <si>
    <t>VIDEO SOLUZIONE:</t>
  </si>
  <si>
    <t>SP sintetico riclassificato (senza delibera)</t>
  </si>
  <si>
    <t>SP sintetico riclassificato (con delibera)</t>
  </si>
  <si>
    <t>Dividendi</t>
  </si>
  <si>
    <t xml:space="preserve"> (SP riclassificato dopo la delibera)</t>
  </si>
  <si>
    <t>Calcolo per differenza i debiti a breve termine dello SP riclassificato tenendo conto della delibera degli utili</t>
  </si>
  <si>
    <t xml:space="preserve">Debiti di breve termine = </t>
  </si>
  <si>
    <t>SP dopo la delibera degli utili</t>
  </si>
  <si>
    <t>Calcolo il Patrimonio netto dello SP prima della delibera degli utili</t>
  </si>
  <si>
    <t xml:space="preserve">Patrimonio netto = </t>
  </si>
  <si>
    <t>Patrimonio netto = Capitale proprio dopo la delibera + dividendo</t>
  </si>
  <si>
    <t>SP prima della delibera degli utili</t>
  </si>
  <si>
    <t>Calcolo per differenza i debiti di breve termine dello SP prima della delibera degli utili.</t>
  </si>
  <si>
    <t xml:space="preserve">Debiti di breve termine  = </t>
  </si>
  <si>
    <t>Utilizzando il Patrimonio netto e il ROE del 12,5% calcolo l'utile e il capitale proprio prima della delibera</t>
  </si>
  <si>
    <t>Utile d'esercizio:</t>
  </si>
  <si>
    <t>Capitale proprio:</t>
  </si>
  <si>
    <t>100 + 12 =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</si>
</sst>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\ _€_-;\-* #,##0\ _€_-;_-* &quot;-&quot;??\ _€_-;_-@_-"/>
    <numFmt numFmtId="167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164" fontId="3" fillId="0" borderId="0" xfId="1" applyNumberFormat="1" applyFont="1" applyAlignment="1">
      <alignment vertical="center" wrapText="1"/>
    </xf>
    <xf numFmtId="164" fontId="0" fillId="0" borderId="0" xfId="1" applyNumberFormat="1" applyFont="1"/>
    <xf numFmtId="164" fontId="0" fillId="0" borderId="1" xfId="1" applyNumberFormat="1" applyFont="1" applyBorder="1"/>
    <xf numFmtId="164" fontId="2" fillId="0" borderId="1" xfId="1" applyNumberFormat="1" applyFont="1" applyBorder="1"/>
    <xf numFmtId="164" fontId="0" fillId="0" borderId="0" xfId="1" applyNumberFormat="1" applyFont="1" applyAlignment="1">
      <alignment horizontal="right"/>
    </xf>
    <xf numFmtId="164" fontId="0" fillId="0" borderId="2" xfId="1" applyNumberFormat="1" applyFont="1" applyBorder="1"/>
    <xf numFmtId="165" fontId="0" fillId="0" borderId="0" xfId="2" applyNumberFormat="1" applyFont="1"/>
    <xf numFmtId="166" fontId="0" fillId="0" borderId="0" xfId="1" applyNumberFormat="1" applyFont="1"/>
    <xf numFmtId="164" fontId="0" fillId="0" borderId="0" xfId="1" applyNumberFormat="1" applyFont="1" applyAlignment="1"/>
    <xf numFmtId="164" fontId="0" fillId="0" borderId="3" xfId="1" applyNumberFormat="1" applyFont="1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10" xfId="1" applyNumberFormat="1" applyFont="1" applyBorder="1" applyAlignment="1">
      <alignment horizontal="center"/>
    </xf>
    <xf numFmtId="43" fontId="0" fillId="0" borderId="11" xfId="1" applyFont="1" applyBorder="1"/>
    <xf numFmtId="164" fontId="0" fillId="0" borderId="4" xfId="1" applyNumberFormat="1" applyFont="1" applyBorder="1"/>
    <xf numFmtId="164" fontId="0" fillId="0" borderId="12" xfId="1" applyNumberFormat="1" applyFont="1" applyBorder="1"/>
    <xf numFmtId="164" fontId="0" fillId="0" borderId="5" xfId="1" applyNumberFormat="1" applyFont="1" applyBorder="1"/>
    <xf numFmtId="43" fontId="0" fillId="0" borderId="5" xfId="1" applyFont="1" applyBorder="1"/>
    <xf numFmtId="9" fontId="0" fillId="0" borderId="5" xfId="1" applyNumberFormat="1" applyFont="1" applyBorder="1"/>
    <xf numFmtId="164" fontId="0" fillId="0" borderId="5" xfId="1" applyNumberFormat="1" applyFont="1" applyBorder="1" applyAlignment="1">
      <alignment horizontal="center"/>
    </xf>
    <xf numFmtId="164" fontId="0" fillId="0" borderId="9" xfId="1" applyNumberFormat="1" applyFont="1" applyBorder="1"/>
    <xf numFmtId="164" fontId="0" fillId="0" borderId="8" xfId="1" applyNumberFormat="1" applyFont="1" applyBorder="1" applyAlignment="1">
      <alignment horizontal="right"/>
    </xf>
    <xf numFmtId="164" fontId="0" fillId="0" borderId="10" xfId="1" applyNumberFormat="1" applyFont="1" applyBorder="1"/>
    <xf numFmtId="164" fontId="0" fillId="0" borderId="6" xfId="1" applyNumberFormat="1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1" xfId="1" applyNumberFormat="1" applyFont="1" applyBorder="1"/>
    <xf numFmtId="164" fontId="0" fillId="0" borderId="0" xfId="1" quotePrefix="1" applyNumberFormat="1" applyFont="1"/>
    <xf numFmtId="164" fontId="0" fillId="0" borderId="7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left" vertical="center"/>
    </xf>
    <xf numFmtId="164" fontId="0" fillId="0" borderId="0" xfId="1" applyNumberFormat="1" applyFont="1" applyBorder="1" applyAlignment="1">
      <alignment horizontal="right"/>
    </xf>
    <xf numFmtId="164" fontId="0" fillId="3" borderId="0" xfId="1" applyNumberFormat="1" applyFont="1" applyFill="1"/>
    <xf numFmtId="164" fontId="1" fillId="3" borderId="1" xfId="1" applyNumberFormat="1" applyFont="1" applyFill="1" applyBorder="1"/>
    <xf numFmtId="164" fontId="7" fillId="0" borderId="1" xfId="1" applyNumberFormat="1" applyFont="1" applyBorder="1"/>
    <xf numFmtId="9" fontId="0" fillId="0" borderId="5" xfId="2" applyFont="1" applyBorder="1"/>
    <xf numFmtId="9" fontId="0" fillId="0" borderId="5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right" vertical="center"/>
    </xf>
    <xf numFmtId="164" fontId="0" fillId="0" borderId="6" xfId="1" applyNumberFormat="1" applyFont="1" applyBorder="1" applyAlignment="1">
      <alignment horizontal="right"/>
    </xf>
    <xf numFmtId="164" fontId="0" fillId="0" borderId="9" xfId="1" applyNumberFormat="1" applyFont="1" applyBorder="1" applyAlignment="1">
      <alignment horizontal="center"/>
    </xf>
    <xf numFmtId="164" fontId="0" fillId="3" borderId="0" xfId="1" applyNumberFormat="1" applyFont="1" applyFill="1" applyAlignment="1">
      <alignment horizontal="right"/>
    </xf>
    <xf numFmtId="164" fontId="0" fillId="3" borderId="0" xfId="1" applyNumberFormat="1" applyFont="1" applyFill="1" applyAlignment="1">
      <alignment horizontal="center"/>
    </xf>
    <xf numFmtId="0" fontId="0" fillId="0" borderId="0" xfId="1" applyNumberFormat="1" applyFont="1"/>
    <xf numFmtId="164" fontId="4" fillId="0" borderId="1" xfId="1" applyNumberFormat="1" applyFont="1" applyBorder="1"/>
    <xf numFmtId="164" fontId="7" fillId="0" borderId="1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 vertical="center"/>
    </xf>
    <xf numFmtId="167" fontId="0" fillId="0" borderId="5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right" vertical="center" wrapText="1"/>
    </xf>
    <xf numFmtId="164" fontId="0" fillId="0" borderId="10" xfId="1" applyNumberFormat="1" applyFont="1" applyBorder="1" applyAlignment="1">
      <alignment vertical="center" wrapText="1"/>
    </xf>
    <xf numFmtId="167" fontId="0" fillId="0" borderId="9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9" fontId="0" fillId="0" borderId="1" xfId="2" applyFont="1" applyBorder="1"/>
    <xf numFmtId="9" fontId="2" fillId="0" borderId="1" xfId="2" applyFont="1" applyBorder="1"/>
    <xf numFmtId="164" fontId="0" fillId="3" borderId="1" xfId="1" applyNumberFormat="1" applyFont="1" applyFill="1" applyBorder="1"/>
    <xf numFmtId="9" fontId="0" fillId="0" borderId="1" xfId="1" applyNumberFormat="1" applyFont="1" applyBorder="1"/>
    <xf numFmtId="43" fontId="0" fillId="0" borderId="1" xfId="1" applyFont="1" applyBorder="1"/>
    <xf numFmtId="164" fontId="0" fillId="0" borderId="5" xfId="1" applyNumberFormat="1" applyFont="1" applyBorder="1" applyAlignment="1">
      <alignment horizontal="right"/>
    </xf>
    <xf numFmtId="9" fontId="0" fillId="0" borderId="5" xfId="2" applyFont="1" applyBorder="1" applyAlignment="1">
      <alignment horizontal="right"/>
    </xf>
    <xf numFmtId="164" fontId="0" fillId="3" borderId="0" xfId="1" applyNumberFormat="1" applyFont="1" applyFill="1" applyAlignment="1">
      <alignment horizontal="left"/>
    </xf>
    <xf numFmtId="9" fontId="0" fillId="0" borderId="11" xfId="2" applyFont="1" applyBorder="1"/>
    <xf numFmtId="164" fontId="3" fillId="0" borderId="6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 wrapText="1"/>
    </xf>
    <xf numFmtId="164" fontId="6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5" borderId="8" xfId="1" applyNumberFormat="1" applyFont="1" applyFill="1" applyBorder="1" applyAlignment="1">
      <alignment horizontal="center" vertical="center" wrapText="1"/>
    </xf>
    <xf numFmtId="164" fontId="3" fillId="5" borderId="0" xfId="1" applyNumberFormat="1" applyFont="1" applyFill="1" applyAlignment="1">
      <alignment horizontal="center" vertical="center" wrapText="1"/>
    </xf>
    <xf numFmtId="164" fontId="3" fillId="5" borderId="8" xfId="1" applyNumberFormat="1" applyFont="1" applyFill="1" applyBorder="1" applyAlignment="1">
      <alignment horizontal="center" wrapText="1"/>
    </xf>
    <xf numFmtId="164" fontId="3" fillId="5" borderId="0" xfId="1" applyNumberFormat="1" applyFont="1" applyFill="1" applyAlignment="1">
      <alignment horizontal="center" wrapText="1"/>
    </xf>
    <xf numFmtId="164" fontId="2" fillId="0" borderId="0" xfId="1" applyNumberFormat="1" applyFont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left" wrapText="1"/>
    </xf>
    <xf numFmtId="164" fontId="0" fillId="0" borderId="1" xfId="1" applyNumberFormat="1" applyFont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12" xfId="1" applyNumberFormat="1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left"/>
    </xf>
    <xf numFmtId="164" fontId="0" fillId="0" borderId="12" xfId="1" applyNumberFormat="1" applyFont="1" applyBorder="1" applyAlignment="1">
      <alignment horizontal="left"/>
    </xf>
    <xf numFmtId="164" fontId="2" fillId="0" borderId="0" xfId="1" applyNumberFormat="1" applyFont="1" applyAlignment="1">
      <alignment horizontal="left" vertical="center" wrapText="1"/>
    </xf>
    <xf numFmtId="164" fontId="0" fillId="0" borderId="10" xfId="1" applyNumberFormat="1" applyFont="1" applyBorder="1" applyAlignment="1">
      <alignment horizontal="left"/>
    </xf>
    <xf numFmtId="164" fontId="0" fillId="0" borderId="2" xfId="1" applyNumberFormat="1" applyFont="1" applyBorder="1" applyAlignment="1">
      <alignment horizontal="left"/>
    </xf>
    <xf numFmtId="164" fontId="0" fillId="0" borderId="1" xfId="1" applyNumberFormat="1" applyFont="1" applyBorder="1" applyAlignment="1">
      <alignment horizontal="left" vertical="center" wrapText="1"/>
    </xf>
    <xf numFmtId="164" fontId="0" fillId="3" borderId="4" xfId="1" applyNumberFormat="1" applyFont="1" applyFill="1" applyBorder="1" applyAlignment="1">
      <alignment horizontal="center"/>
    </xf>
    <xf numFmtId="164" fontId="0" fillId="3" borderId="12" xfId="1" applyNumberFormat="1" applyFont="1" applyFill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horizontal="right" vertical="center" wrapText="1"/>
    </xf>
    <xf numFmtId="164" fontId="0" fillId="0" borderId="6" xfId="1" applyNumberFormat="1" applyFont="1" applyBorder="1" applyAlignment="1">
      <alignment horizontal="center" vertical="center" wrapText="1"/>
    </xf>
    <xf numFmtId="164" fontId="0" fillId="0" borderId="8" xfId="1" applyNumberFormat="1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167" fontId="0" fillId="0" borderId="12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0" borderId="3" xfId="1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 vertical="center" wrapText="1"/>
    </xf>
    <xf numFmtId="164" fontId="0" fillId="0" borderId="10" xfId="1" applyNumberFormat="1" applyFon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11" xfId="1" applyNumberFormat="1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 vertical="center" wrapText="1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6"/>
  <sheetViews>
    <sheetView workbookViewId="0">
      <selection activeCell="G8" sqref="G8"/>
    </sheetView>
  </sheetViews>
  <sheetFormatPr defaultRowHeight="14.4" x14ac:dyDescent="0.3"/>
  <cols>
    <col min="1" max="1" width="8.88671875" style="2"/>
    <col min="2" max="2" width="17.88671875" style="2" bestFit="1" customWidth="1"/>
    <col min="3" max="3" width="19.21875" style="2" bestFit="1" customWidth="1"/>
    <col min="4" max="4" width="24.88671875" style="2" bestFit="1" customWidth="1"/>
    <col min="5" max="5" width="12.88671875" style="2" bestFit="1" customWidth="1"/>
    <col min="6" max="6" width="19.21875" style="2" bestFit="1" customWidth="1"/>
    <col min="7" max="7" width="8.88671875" style="2"/>
    <col min="8" max="8" width="11.5546875" style="2" bestFit="1" customWidth="1"/>
    <col min="9" max="9" width="15.5546875" style="2" bestFit="1" customWidth="1"/>
    <col min="10" max="16384" width="8.88671875" style="2"/>
  </cols>
  <sheetData>
    <row r="1" spans="2:12" ht="18" x14ac:dyDescent="0.35">
      <c r="B1" s="83" t="s">
        <v>43</v>
      </c>
      <c r="C1" s="83"/>
    </row>
    <row r="2" spans="2:12" ht="21" customHeight="1" x14ac:dyDescent="0.3">
      <c r="B2" s="74" t="s">
        <v>0</v>
      </c>
      <c r="C2" s="75"/>
      <c r="D2" s="75"/>
      <c r="E2" s="76"/>
      <c r="F2" s="88" t="s">
        <v>239</v>
      </c>
      <c r="G2" s="89"/>
      <c r="H2" s="89"/>
      <c r="I2" s="1"/>
      <c r="J2" s="1"/>
      <c r="K2" s="1"/>
    </row>
    <row r="3" spans="2:12" ht="24" customHeight="1" x14ac:dyDescent="0.4">
      <c r="B3" s="77"/>
      <c r="C3" s="78"/>
      <c r="D3" s="78"/>
      <c r="E3" s="79"/>
      <c r="F3" s="90" t="s">
        <v>238</v>
      </c>
      <c r="G3" s="91"/>
      <c r="H3" s="91"/>
      <c r="I3" s="1"/>
      <c r="J3" s="1"/>
      <c r="K3" s="1"/>
    </row>
    <row r="4" spans="2:12" ht="24" customHeight="1" x14ac:dyDescent="0.3">
      <c r="B4" s="80"/>
      <c r="C4" s="81"/>
      <c r="D4" s="81"/>
      <c r="E4" s="82"/>
      <c r="F4" s="1"/>
      <c r="G4" s="1"/>
      <c r="H4" s="1"/>
      <c r="I4" s="1"/>
      <c r="J4" s="1"/>
      <c r="K4" s="1"/>
    </row>
    <row r="6" spans="2:12" ht="15.6" x14ac:dyDescent="0.3">
      <c r="B6" s="86" t="s">
        <v>5</v>
      </c>
      <c r="C6" s="86"/>
      <c r="D6" s="86"/>
      <c r="E6" s="86"/>
    </row>
    <row r="7" spans="2:12" x14ac:dyDescent="0.3">
      <c r="B7" s="87" t="s">
        <v>6</v>
      </c>
      <c r="C7" s="87"/>
      <c r="D7" s="87" t="s">
        <v>13</v>
      </c>
      <c r="E7" s="87"/>
    </row>
    <row r="8" spans="2:12" x14ac:dyDescent="0.3">
      <c r="B8" s="3" t="s">
        <v>7</v>
      </c>
      <c r="C8" s="3"/>
      <c r="D8" s="3" t="s">
        <v>10</v>
      </c>
      <c r="E8" s="3"/>
    </row>
    <row r="9" spans="2:12" x14ac:dyDescent="0.3">
      <c r="B9" s="3" t="s">
        <v>8</v>
      </c>
      <c r="C9" s="3"/>
      <c r="D9" s="3" t="s">
        <v>11</v>
      </c>
      <c r="E9" s="3"/>
    </row>
    <row r="10" spans="2:12" x14ac:dyDescent="0.3">
      <c r="B10" s="4" t="s">
        <v>9</v>
      </c>
      <c r="C10" s="4"/>
      <c r="D10" s="4" t="s">
        <v>12</v>
      </c>
      <c r="E10" s="4"/>
    </row>
    <row r="12" spans="2:12" x14ac:dyDescent="0.3">
      <c r="B12" s="3" t="s">
        <v>1</v>
      </c>
      <c r="C12" s="3">
        <v>25000000</v>
      </c>
    </row>
    <row r="13" spans="2:12" x14ac:dyDescent="0.3">
      <c r="B13" s="3" t="s">
        <v>2</v>
      </c>
      <c r="C13" s="68">
        <v>0.04</v>
      </c>
      <c r="L13" s="7"/>
    </row>
    <row r="14" spans="2:12" x14ac:dyDescent="0.3">
      <c r="B14" s="3" t="s">
        <v>3</v>
      </c>
      <c r="C14" s="68">
        <v>0.1</v>
      </c>
    </row>
    <row r="15" spans="2:12" x14ac:dyDescent="0.3">
      <c r="B15" s="3" t="s">
        <v>4</v>
      </c>
      <c r="C15" s="69">
        <v>1.7</v>
      </c>
    </row>
    <row r="17" spans="2:9" x14ac:dyDescent="0.3">
      <c r="B17" s="2" t="s">
        <v>14</v>
      </c>
    </row>
    <row r="19" spans="2:9" x14ac:dyDescent="0.3">
      <c r="B19" s="5" t="s">
        <v>17</v>
      </c>
      <c r="C19" s="11" t="s">
        <v>15</v>
      </c>
      <c r="E19" s="5" t="s">
        <v>18</v>
      </c>
      <c r="F19" s="6" t="s">
        <v>19</v>
      </c>
      <c r="H19" s="5" t="s">
        <v>21</v>
      </c>
      <c r="I19" s="6" t="s">
        <v>20</v>
      </c>
    </row>
    <row r="20" spans="2:9" x14ac:dyDescent="0.3">
      <c r="C20" s="2" t="s">
        <v>16</v>
      </c>
      <c r="F20" s="2" t="s">
        <v>20</v>
      </c>
      <c r="I20" s="2" t="s">
        <v>16</v>
      </c>
    </row>
    <row r="22" spans="2:9" x14ac:dyDescent="0.3">
      <c r="B22" s="5" t="s">
        <v>22</v>
      </c>
      <c r="C22" s="11" t="s">
        <v>23</v>
      </c>
      <c r="E22" s="5" t="s">
        <v>24</v>
      </c>
      <c r="F22" s="6" t="s">
        <v>19</v>
      </c>
      <c r="H22" s="5" t="s">
        <v>25</v>
      </c>
      <c r="I22" s="6" t="s">
        <v>20</v>
      </c>
    </row>
    <row r="23" spans="2:9" x14ac:dyDescent="0.3">
      <c r="C23" s="12">
        <f>+C12</f>
        <v>25000000</v>
      </c>
      <c r="F23" s="2" t="s">
        <v>20</v>
      </c>
      <c r="I23" s="2">
        <f>+C12</f>
        <v>25000000</v>
      </c>
    </row>
    <row r="25" spans="2:9" x14ac:dyDescent="0.3">
      <c r="B25" s="85" t="s">
        <v>42</v>
      </c>
      <c r="C25" s="85"/>
      <c r="D25" s="85"/>
      <c r="E25" s="85"/>
      <c r="F25" s="85"/>
      <c r="G25" s="85"/>
    </row>
    <row r="27" spans="2:9" x14ac:dyDescent="0.3">
      <c r="B27" s="84" t="s">
        <v>26</v>
      </c>
      <c r="C27" s="84"/>
      <c r="D27" s="84"/>
      <c r="E27" s="84"/>
    </row>
    <row r="28" spans="2:9" x14ac:dyDescent="0.3">
      <c r="B28" s="9" t="s">
        <v>27</v>
      </c>
      <c r="C28" s="9"/>
      <c r="D28" s="9"/>
      <c r="E28" s="2">
        <f>+C12*C13</f>
        <v>1000000</v>
      </c>
    </row>
    <row r="30" spans="2:9" x14ac:dyDescent="0.3">
      <c r="B30" s="84" t="s">
        <v>28</v>
      </c>
      <c r="C30" s="84"/>
      <c r="D30" s="84"/>
    </row>
    <row r="31" spans="2:9" x14ac:dyDescent="0.3">
      <c r="B31" s="2" t="s">
        <v>29</v>
      </c>
      <c r="E31" s="8">
        <f>+I23*C15</f>
        <v>42500000</v>
      </c>
    </row>
    <row r="33" spans="2:8" x14ac:dyDescent="0.3">
      <c r="B33" s="84" t="s">
        <v>30</v>
      </c>
      <c r="C33" s="84"/>
      <c r="D33" s="84"/>
      <c r="E33" s="84"/>
    </row>
    <row r="34" spans="2:8" x14ac:dyDescent="0.3">
      <c r="B34" s="2" t="s">
        <v>31</v>
      </c>
      <c r="E34" s="2">
        <f>+E28+C12</f>
        <v>26000000</v>
      </c>
    </row>
    <row r="36" spans="2:8" x14ac:dyDescent="0.3">
      <c r="B36" s="84" t="s">
        <v>32</v>
      </c>
      <c r="C36" s="84"/>
      <c r="D36" s="84"/>
      <c r="E36" s="84"/>
      <c r="F36" s="84"/>
    </row>
    <row r="37" spans="2:8" x14ac:dyDescent="0.3">
      <c r="B37" s="2" t="s">
        <v>33</v>
      </c>
      <c r="E37" s="2">
        <f>+E31</f>
        <v>42500000</v>
      </c>
    </row>
    <row r="39" spans="2:8" x14ac:dyDescent="0.3">
      <c r="B39" s="92" t="s">
        <v>34</v>
      </c>
      <c r="C39" s="92"/>
      <c r="D39" s="92"/>
      <c r="E39" s="92"/>
      <c r="F39" s="92"/>
    </row>
    <row r="40" spans="2:8" x14ac:dyDescent="0.3">
      <c r="B40" s="2" t="s">
        <v>35</v>
      </c>
      <c r="E40" s="2">
        <f>+E31-E34</f>
        <v>16500000</v>
      </c>
    </row>
    <row r="42" spans="2:8" x14ac:dyDescent="0.3">
      <c r="B42" s="92" t="s">
        <v>37</v>
      </c>
      <c r="C42" s="92"/>
      <c r="D42" s="92"/>
      <c r="E42" s="92"/>
      <c r="F42" s="92"/>
      <c r="G42" s="92"/>
      <c r="H42" s="92"/>
    </row>
    <row r="44" spans="2:8" x14ac:dyDescent="0.3">
      <c r="B44" s="2" t="s">
        <v>36</v>
      </c>
      <c r="C44" s="2" t="s">
        <v>7</v>
      </c>
      <c r="E44" s="5" t="s">
        <v>38</v>
      </c>
      <c r="F44" s="2" t="s">
        <v>7</v>
      </c>
    </row>
    <row r="45" spans="2:8" x14ac:dyDescent="0.3">
      <c r="C45" s="10" t="s">
        <v>20</v>
      </c>
      <c r="F45" s="10">
        <f>+E37</f>
        <v>42500000</v>
      </c>
    </row>
    <row r="47" spans="2:8" x14ac:dyDescent="0.3">
      <c r="B47" s="2" t="s">
        <v>39</v>
      </c>
      <c r="E47" s="2">
        <f>+F45*60%</f>
        <v>25500000</v>
      </c>
    </row>
    <row r="49" spans="2:6" x14ac:dyDescent="0.3">
      <c r="B49" s="92" t="s">
        <v>40</v>
      </c>
      <c r="C49" s="92"/>
      <c r="D49" s="92"/>
      <c r="E49" s="92"/>
      <c r="F49" s="92"/>
    </row>
    <row r="50" spans="2:6" x14ac:dyDescent="0.3">
      <c r="B50" s="2" t="s">
        <v>41</v>
      </c>
      <c r="E50" s="2">
        <f>+E37-E47</f>
        <v>17000000</v>
      </c>
    </row>
    <row r="52" spans="2:6" ht="15.6" x14ac:dyDescent="0.3">
      <c r="B52" s="86" t="s">
        <v>5</v>
      </c>
      <c r="C52" s="86"/>
      <c r="D52" s="86"/>
      <c r="E52" s="86"/>
    </row>
    <row r="53" spans="2:6" x14ac:dyDescent="0.3">
      <c r="B53" s="87" t="s">
        <v>6</v>
      </c>
      <c r="C53" s="87"/>
      <c r="D53" s="87" t="s">
        <v>13</v>
      </c>
      <c r="E53" s="87"/>
    </row>
    <row r="54" spans="2:6" x14ac:dyDescent="0.3">
      <c r="B54" s="3" t="s">
        <v>7</v>
      </c>
      <c r="C54" s="3">
        <f>+E47</f>
        <v>25500000</v>
      </c>
      <c r="D54" s="3" t="s">
        <v>10</v>
      </c>
      <c r="E54" s="3">
        <f>+C12+E28</f>
        <v>26000000</v>
      </c>
    </row>
    <row r="55" spans="2:6" x14ac:dyDescent="0.3">
      <c r="B55" s="3" t="s">
        <v>8</v>
      </c>
      <c r="C55" s="3">
        <f>+C56-C54</f>
        <v>17000000</v>
      </c>
      <c r="D55" s="3" t="s">
        <v>11</v>
      </c>
      <c r="E55" s="3">
        <f>+E56-E54</f>
        <v>16500000</v>
      </c>
    </row>
    <row r="56" spans="2:6" x14ac:dyDescent="0.3">
      <c r="B56" s="4" t="s">
        <v>9</v>
      </c>
      <c r="C56" s="4">
        <f>+E31</f>
        <v>42500000</v>
      </c>
      <c r="D56" s="4" t="s">
        <v>12</v>
      </c>
      <c r="E56" s="4">
        <f>+C56</f>
        <v>42500000</v>
      </c>
    </row>
  </sheetData>
  <mergeCells count="18">
    <mergeCell ref="B52:E52"/>
    <mergeCell ref="B53:C53"/>
    <mergeCell ref="D53:E53"/>
    <mergeCell ref="B36:F36"/>
    <mergeCell ref="B39:F39"/>
    <mergeCell ref="B42:H42"/>
    <mergeCell ref="B49:F49"/>
    <mergeCell ref="B2:E4"/>
    <mergeCell ref="B1:C1"/>
    <mergeCell ref="B30:D30"/>
    <mergeCell ref="B33:E33"/>
    <mergeCell ref="B27:E27"/>
    <mergeCell ref="B25:G25"/>
    <mergeCell ref="B6:E6"/>
    <mergeCell ref="B7:C7"/>
    <mergeCell ref="D7:E7"/>
    <mergeCell ref="F2:H2"/>
    <mergeCell ref="F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1341-2799-4BAC-97D6-0642EC5D0938}">
  <dimension ref="B1:L142"/>
  <sheetViews>
    <sheetView workbookViewId="0">
      <selection activeCell="G12" sqref="G12"/>
    </sheetView>
  </sheetViews>
  <sheetFormatPr defaultRowHeight="14.4" x14ac:dyDescent="0.3"/>
  <cols>
    <col min="1" max="1" width="8.88671875" style="2"/>
    <col min="2" max="2" width="20.21875" style="2" customWidth="1"/>
    <col min="3" max="3" width="19.21875" style="2" bestFit="1" customWidth="1"/>
    <col min="4" max="4" width="25.77734375" style="2" customWidth="1"/>
    <col min="5" max="5" width="12.88671875" style="2" bestFit="1" customWidth="1"/>
    <col min="6" max="6" width="19.21875" style="2" bestFit="1" customWidth="1"/>
    <col min="7" max="7" width="20.5546875" style="2" bestFit="1" customWidth="1"/>
    <col min="8" max="8" width="11.5546875" style="2" bestFit="1" customWidth="1"/>
    <col min="9" max="9" width="15.5546875" style="2" bestFit="1" customWidth="1"/>
    <col min="10" max="10" width="10.44140625" style="2" bestFit="1" customWidth="1"/>
    <col min="11" max="16384" width="8.88671875" style="2"/>
  </cols>
  <sheetData>
    <row r="1" spans="2:12" ht="18" x14ac:dyDescent="0.35">
      <c r="B1" s="83" t="s">
        <v>44</v>
      </c>
      <c r="C1" s="83"/>
    </row>
    <row r="2" spans="2:12" ht="21" customHeight="1" x14ac:dyDescent="0.3">
      <c r="B2" s="74" t="s">
        <v>0</v>
      </c>
      <c r="C2" s="75"/>
      <c r="D2" s="75"/>
      <c r="E2" s="76"/>
      <c r="F2" s="1"/>
      <c r="G2" s="1"/>
      <c r="H2" s="1"/>
      <c r="I2" s="1"/>
      <c r="J2" s="1"/>
      <c r="K2" s="1"/>
    </row>
    <row r="3" spans="2:12" ht="24" customHeight="1" x14ac:dyDescent="0.3">
      <c r="B3" s="77"/>
      <c r="C3" s="78"/>
      <c r="D3" s="78"/>
      <c r="E3" s="79"/>
      <c r="F3" s="1"/>
      <c r="G3" s="1"/>
      <c r="H3" s="1"/>
      <c r="I3" s="1"/>
      <c r="J3" s="1"/>
      <c r="K3" s="1"/>
    </row>
    <row r="4" spans="2:12" ht="24" customHeight="1" x14ac:dyDescent="0.3">
      <c r="B4" s="80"/>
      <c r="C4" s="81"/>
      <c r="D4" s="81"/>
      <c r="E4" s="82"/>
      <c r="F4" s="1"/>
      <c r="G4" s="1"/>
      <c r="H4" s="1"/>
      <c r="I4" s="1"/>
      <c r="J4" s="1"/>
      <c r="K4" s="1"/>
    </row>
    <row r="6" spans="2:12" ht="15.6" x14ac:dyDescent="0.3">
      <c r="B6" s="86" t="s">
        <v>5</v>
      </c>
      <c r="C6" s="86"/>
      <c r="D6" s="86"/>
      <c r="E6" s="86"/>
    </row>
    <row r="7" spans="2:12" x14ac:dyDescent="0.3">
      <c r="B7" s="87" t="s">
        <v>6</v>
      </c>
      <c r="C7" s="87"/>
      <c r="D7" s="87" t="s">
        <v>13</v>
      </c>
      <c r="E7" s="87"/>
    </row>
    <row r="8" spans="2:12" x14ac:dyDescent="0.3">
      <c r="B8" s="3" t="s">
        <v>7</v>
      </c>
      <c r="C8" s="3"/>
      <c r="D8" s="3" t="s">
        <v>16</v>
      </c>
      <c r="E8" s="3"/>
    </row>
    <row r="9" spans="2:12" x14ac:dyDescent="0.3">
      <c r="B9" s="3" t="s">
        <v>8</v>
      </c>
      <c r="C9" s="3"/>
      <c r="D9" s="3" t="s">
        <v>11</v>
      </c>
      <c r="E9" s="3"/>
    </row>
    <row r="10" spans="2:12" x14ac:dyDescent="0.3">
      <c r="B10" s="4" t="s">
        <v>9</v>
      </c>
      <c r="C10" s="4"/>
      <c r="D10" s="4" t="s">
        <v>12</v>
      </c>
      <c r="E10" s="4"/>
    </row>
    <row r="12" spans="2:12" ht="15.6" x14ac:dyDescent="0.3">
      <c r="B12" s="105" t="s">
        <v>56</v>
      </c>
      <c r="C12" s="106"/>
      <c r="D12" s="107"/>
    </row>
    <row r="13" spans="2:12" x14ac:dyDescent="0.3">
      <c r="B13" s="21" t="s">
        <v>10</v>
      </c>
      <c r="C13" s="22"/>
      <c r="D13" s="23">
        <v>1500000</v>
      </c>
    </row>
    <row r="14" spans="2:12" x14ac:dyDescent="0.3">
      <c r="B14" s="108" t="s">
        <v>45</v>
      </c>
      <c r="C14" s="109"/>
      <c r="D14" s="24">
        <v>1</v>
      </c>
      <c r="L14" s="7"/>
    </row>
    <row r="15" spans="2:12" x14ac:dyDescent="0.3">
      <c r="B15" s="21" t="s">
        <v>46</v>
      </c>
      <c r="C15" s="22"/>
      <c r="D15" s="25">
        <v>0.6</v>
      </c>
    </row>
    <row r="16" spans="2:12" x14ac:dyDescent="0.3">
      <c r="B16" s="21" t="s">
        <v>47</v>
      </c>
      <c r="C16" s="22"/>
      <c r="D16" s="70" t="s">
        <v>48</v>
      </c>
    </row>
    <row r="17" spans="2:7" x14ac:dyDescent="0.3">
      <c r="B17" s="99" t="s">
        <v>49</v>
      </c>
      <c r="C17" s="100"/>
      <c r="D17" s="20">
        <v>0.5</v>
      </c>
    </row>
    <row r="18" spans="2:7" x14ac:dyDescent="0.3">
      <c r="B18" s="21" t="s">
        <v>229</v>
      </c>
      <c r="C18" s="22"/>
      <c r="D18" s="71">
        <v>0.1</v>
      </c>
    </row>
    <row r="19" spans="2:7" x14ac:dyDescent="0.3">
      <c r="B19" s="21" t="s">
        <v>117</v>
      </c>
      <c r="C19" s="22"/>
      <c r="D19" s="71">
        <v>0.1</v>
      </c>
    </row>
    <row r="21" spans="2:7" x14ac:dyDescent="0.3">
      <c r="B21" s="2" t="s">
        <v>14</v>
      </c>
    </row>
    <row r="23" spans="2:7" x14ac:dyDescent="0.3">
      <c r="B23" s="16" t="s">
        <v>36</v>
      </c>
      <c r="C23" s="17" t="s">
        <v>7</v>
      </c>
      <c r="F23" s="16" t="s">
        <v>52</v>
      </c>
      <c r="G23" s="17" t="s">
        <v>50</v>
      </c>
    </row>
    <row r="24" spans="2:7" x14ac:dyDescent="0.3">
      <c r="B24" s="18"/>
      <c r="C24" s="17" t="s">
        <v>20</v>
      </c>
      <c r="F24" s="18"/>
      <c r="G24" s="17" t="s">
        <v>51</v>
      </c>
    </row>
    <row r="25" spans="2:7" x14ac:dyDescent="0.3">
      <c r="B25" s="18"/>
      <c r="C25" s="27"/>
      <c r="F25" s="18"/>
      <c r="G25" s="27"/>
    </row>
    <row r="26" spans="2:7" x14ac:dyDescent="0.3">
      <c r="B26" s="28" t="s">
        <v>38</v>
      </c>
      <c r="C26" s="27" t="s">
        <v>7</v>
      </c>
      <c r="F26" s="28" t="s">
        <v>53</v>
      </c>
      <c r="G26" s="27" t="s">
        <v>50</v>
      </c>
    </row>
    <row r="27" spans="2:7" x14ac:dyDescent="0.3">
      <c r="B27" s="29"/>
      <c r="C27" s="23" t="s">
        <v>20</v>
      </c>
      <c r="F27" s="29"/>
      <c r="G27" s="23" t="s">
        <v>51</v>
      </c>
    </row>
    <row r="28" spans="2:7" customFormat="1" x14ac:dyDescent="0.3"/>
    <row r="29" spans="2:7" customFormat="1" x14ac:dyDescent="0.3">
      <c r="B29" s="30" t="s">
        <v>54</v>
      </c>
      <c r="C29" s="17" t="s">
        <v>16</v>
      </c>
      <c r="F29" s="31" t="s">
        <v>57</v>
      </c>
      <c r="G29" s="32"/>
    </row>
    <row r="30" spans="2:7" customFormat="1" x14ac:dyDescent="0.3">
      <c r="B30" s="18"/>
      <c r="C30" s="17" t="s">
        <v>55</v>
      </c>
      <c r="F30" s="33"/>
      <c r="G30" s="34"/>
    </row>
    <row r="31" spans="2:7" x14ac:dyDescent="0.3">
      <c r="B31" s="18"/>
      <c r="C31" s="27"/>
      <c r="F31" s="18"/>
      <c r="G31" s="27"/>
    </row>
    <row r="32" spans="2:7" x14ac:dyDescent="0.3">
      <c r="B32" s="28" t="s">
        <v>82</v>
      </c>
      <c r="C32" s="27" t="s">
        <v>16</v>
      </c>
      <c r="F32" s="29" t="s">
        <v>58</v>
      </c>
      <c r="G32" s="35"/>
    </row>
    <row r="33" spans="2:7" x14ac:dyDescent="0.3">
      <c r="B33" s="29"/>
      <c r="C33" s="23" t="s">
        <v>55</v>
      </c>
      <c r="G33" s="15"/>
    </row>
    <row r="35" spans="2:7" x14ac:dyDescent="0.3">
      <c r="B35" s="85" t="s">
        <v>42</v>
      </c>
      <c r="C35" s="85"/>
      <c r="D35" s="85"/>
      <c r="E35" s="85"/>
      <c r="F35" s="85"/>
      <c r="G35" s="85"/>
    </row>
    <row r="37" spans="2:7" x14ac:dyDescent="0.3">
      <c r="B37" s="2" t="s">
        <v>59</v>
      </c>
    </row>
    <row r="39" spans="2:7" x14ac:dyDescent="0.3">
      <c r="B39" s="110" t="s">
        <v>60</v>
      </c>
      <c r="C39" s="110"/>
      <c r="D39" s="110"/>
      <c r="E39" s="110"/>
      <c r="F39" s="110"/>
      <c r="G39" s="110"/>
    </row>
    <row r="40" spans="2:7" x14ac:dyDescent="0.3">
      <c r="B40" s="110"/>
      <c r="C40" s="110"/>
      <c r="D40" s="110"/>
      <c r="E40" s="110"/>
      <c r="F40" s="110"/>
      <c r="G40" s="110"/>
    </row>
    <row r="42" spans="2:7" x14ac:dyDescent="0.3">
      <c r="B42" s="5" t="s">
        <v>17</v>
      </c>
      <c r="C42" s="2" t="s">
        <v>62</v>
      </c>
      <c r="D42" s="36" t="s">
        <v>64</v>
      </c>
      <c r="E42" s="102" t="s">
        <v>65</v>
      </c>
      <c r="F42" s="103"/>
      <c r="G42" s="104"/>
    </row>
    <row r="43" spans="2:7" x14ac:dyDescent="0.3">
      <c r="C43" s="10" t="s">
        <v>63</v>
      </c>
      <c r="E43" s="99" t="s">
        <v>66</v>
      </c>
      <c r="F43" s="100"/>
      <c r="G43" s="101"/>
    </row>
    <row r="45" spans="2:7" x14ac:dyDescent="0.3">
      <c r="B45" s="102" t="s">
        <v>61</v>
      </c>
      <c r="C45" s="103"/>
      <c r="D45" s="104"/>
    </row>
    <row r="46" spans="2:7" x14ac:dyDescent="0.3">
      <c r="B46" s="99" t="s">
        <v>67</v>
      </c>
      <c r="C46" s="100"/>
      <c r="D46" s="101"/>
    </row>
    <row r="47" spans="2:7" x14ac:dyDescent="0.3">
      <c r="B47" s="29" t="s">
        <v>68</v>
      </c>
      <c r="C47" s="6"/>
      <c r="D47" s="35"/>
    </row>
    <row r="49" spans="2:7" x14ac:dyDescent="0.3">
      <c r="B49" s="13" t="s">
        <v>69</v>
      </c>
    </row>
    <row r="51" spans="2:7" x14ac:dyDescent="0.3">
      <c r="B51" s="102" t="s">
        <v>70</v>
      </c>
      <c r="C51" s="103"/>
      <c r="D51" s="104"/>
    </row>
    <row r="52" spans="2:7" x14ac:dyDescent="0.3">
      <c r="B52" s="99" t="s">
        <v>71</v>
      </c>
      <c r="C52" s="100"/>
      <c r="D52" s="101"/>
    </row>
    <row r="53" spans="2:7" x14ac:dyDescent="0.3">
      <c r="B53" s="29" t="s">
        <v>72</v>
      </c>
      <c r="C53" s="6"/>
      <c r="D53" s="35"/>
    </row>
    <row r="55" spans="2:7" x14ac:dyDescent="0.3">
      <c r="B55" s="94" t="s">
        <v>74</v>
      </c>
      <c r="C55" s="94"/>
      <c r="D55" s="94"/>
    </row>
    <row r="56" spans="2:7" x14ac:dyDescent="0.3">
      <c r="B56" s="39" t="s">
        <v>75</v>
      </c>
      <c r="C56" s="39" t="s">
        <v>76</v>
      </c>
      <c r="D56" s="39" t="s">
        <v>10</v>
      </c>
    </row>
    <row r="57" spans="2:7" x14ac:dyDescent="0.3">
      <c r="B57" s="4">
        <v>1363636</v>
      </c>
      <c r="C57" s="4">
        <v>136364</v>
      </c>
      <c r="D57" s="4">
        <f>+B57+C57</f>
        <v>1500000</v>
      </c>
    </row>
    <row r="59" spans="2:7" x14ac:dyDescent="0.3">
      <c r="B59" s="95" t="s">
        <v>77</v>
      </c>
      <c r="C59" s="95"/>
      <c r="D59" s="95"/>
      <c r="E59" s="95"/>
      <c r="F59" s="95"/>
      <c r="G59" s="95"/>
    </row>
    <row r="60" spans="2:7" x14ac:dyDescent="0.3">
      <c r="B60" s="95"/>
      <c r="C60" s="95"/>
      <c r="D60" s="95"/>
      <c r="E60" s="95"/>
      <c r="F60" s="95"/>
      <c r="G60" s="95"/>
    </row>
    <row r="62" spans="2:7" x14ac:dyDescent="0.3">
      <c r="B62" s="2" t="s">
        <v>230</v>
      </c>
    </row>
    <row r="63" spans="2:7" x14ac:dyDescent="0.3">
      <c r="B63" s="2" t="s">
        <v>78</v>
      </c>
      <c r="E63" s="2">
        <f>+C57*0.1</f>
        <v>13636.400000000001</v>
      </c>
    </row>
    <row r="65" spans="2:4" x14ac:dyDescent="0.3">
      <c r="B65" s="94" t="s">
        <v>79</v>
      </c>
      <c r="C65" s="94"/>
      <c r="D65" s="94"/>
    </row>
    <row r="66" spans="2:4" x14ac:dyDescent="0.3">
      <c r="B66" s="96" t="s">
        <v>80</v>
      </c>
      <c r="C66" s="96"/>
      <c r="D66" s="3">
        <f>+B57</f>
        <v>1363636</v>
      </c>
    </row>
    <row r="67" spans="2:4" x14ac:dyDescent="0.3">
      <c r="B67" s="96" t="s">
        <v>81</v>
      </c>
      <c r="C67" s="96"/>
      <c r="D67" s="3">
        <f>+E63</f>
        <v>13636.400000000001</v>
      </c>
    </row>
    <row r="68" spans="2:4" x14ac:dyDescent="0.3">
      <c r="B68" s="93" t="s">
        <v>79</v>
      </c>
      <c r="C68" s="93"/>
      <c r="D68" s="44">
        <f>+D66+D67</f>
        <v>1377272.4</v>
      </c>
    </row>
    <row r="71" spans="2:4" x14ac:dyDescent="0.3">
      <c r="B71" s="13" t="s">
        <v>83</v>
      </c>
    </row>
    <row r="72" spans="2:4" x14ac:dyDescent="0.3">
      <c r="B72" s="41" t="s">
        <v>54</v>
      </c>
      <c r="C72" s="15" t="s">
        <v>16</v>
      </c>
    </row>
    <row r="73" spans="2:4" x14ac:dyDescent="0.3">
      <c r="B73" s="15"/>
      <c r="C73" s="10" t="s">
        <v>55</v>
      </c>
    </row>
    <row r="74" spans="2:4" x14ac:dyDescent="0.3">
      <c r="B74" s="15"/>
      <c r="C74" s="15"/>
    </row>
    <row r="75" spans="2:4" x14ac:dyDescent="0.3">
      <c r="B75" s="42" t="s">
        <v>82</v>
      </c>
      <c r="C75" s="6">
        <f>+D68</f>
        <v>1377272.4</v>
      </c>
    </row>
    <row r="76" spans="2:4" x14ac:dyDescent="0.3">
      <c r="B76" s="15"/>
      <c r="C76" s="15" t="s">
        <v>55</v>
      </c>
    </row>
    <row r="78" spans="2:4" x14ac:dyDescent="0.3">
      <c r="B78" s="43" t="s">
        <v>84</v>
      </c>
      <c r="C78" s="43">
        <f>+C75/0.5</f>
        <v>2754544.8</v>
      </c>
    </row>
    <row r="80" spans="2:4" x14ac:dyDescent="0.3">
      <c r="B80" s="13" t="s">
        <v>85</v>
      </c>
    </row>
    <row r="81" spans="2:6" x14ac:dyDescent="0.3">
      <c r="B81" s="41" t="s">
        <v>36</v>
      </c>
      <c r="C81" s="15" t="s">
        <v>7</v>
      </c>
    </row>
    <row r="82" spans="2:6" x14ac:dyDescent="0.3">
      <c r="B82" s="15"/>
      <c r="C82" s="10" t="s">
        <v>20</v>
      </c>
    </row>
    <row r="83" spans="2:6" x14ac:dyDescent="0.3">
      <c r="B83" s="15"/>
      <c r="C83" s="15"/>
    </row>
    <row r="84" spans="2:6" x14ac:dyDescent="0.3">
      <c r="B84" s="42" t="s">
        <v>38</v>
      </c>
      <c r="C84" s="6">
        <f>+C78</f>
        <v>2754544.8</v>
      </c>
    </row>
    <row r="85" spans="2:6" x14ac:dyDescent="0.3">
      <c r="B85" s="15"/>
      <c r="C85" s="15" t="s">
        <v>20</v>
      </c>
    </row>
    <row r="87" spans="2:6" x14ac:dyDescent="0.3">
      <c r="B87" s="43" t="s">
        <v>86</v>
      </c>
      <c r="C87" s="43">
        <f>+C84/0.6</f>
        <v>4590908</v>
      </c>
    </row>
    <row r="90" spans="2:6" x14ac:dyDescent="0.3">
      <c r="B90" s="13" t="s">
        <v>90</v>
      </c>
    </row>
    <row r="91" spans="2:6" x14ac:dyDescent="0.3">
      <c r="B91" s="2" t="s">
        <v>87</v>
      </c>
    </row>
    <row r="92" spans="2:6" x14ac:dyDescent="0.3">
      <c r="B92" s="2" t="s">
        <v>88</v>
      </c>
    </row>
    <row r="93" spans="2:6" x14ac:dyDescent="0.3">
      <c r="B93" s="43" t="s">
        <v>89</v>
      </c>
      <c r="C93" s="43">
        <f>+C87-C78</f>
        <v>1836363.2000000002</v>
      </c>
    </row>
    <row r="95" spans="2:6" x14ac:dyDescent="0.3">
      <c r="B95" s="84" t="s">
        <v>32</v>
      </c>
      <c r="C95" s="84"/>
      <c r="D95" s="84"/>
      <c r="E95" s="84"/>
      <c r="F95" s="84"/>
    </row>
    <row r="96" spans="2:6" x14ac:dyDescent="0.3">
      <c r="B96" s="2" t="s">
        <v>33</v>
      </c>
      <c r="D96" s="2">
        <f>+C87</f>
        <v>4590908</v>
      </c>
    </row>
    <row r="98" spans="2:5" x14ac:dyDescent="0.3">
      <c r="B98" s="2" t="s">
        <v>91</v>
      </c>
    </row>
    <row r="99" spans="2:5" x14ac:dyDescent="0.3">
      <c r="B99" s="2" t="s">
        <v>92</v>
      </c>
    </row>
    <row r="100" spans="2:5" x14ac:dyDescent="0.3">
      <c r="B100" s="2" t="s">
        <v>93</v>
      </c>
    </row>
    <row r="101" spans="2:5" x14ac:dyDescent="0.3">
      <c r="B101" s="43" t="s">
        <v>94</v>
      </c>
      <c r="C101" s="43">
        <f>+C87-D68</f>
        <v>3213635.6</v>
      </c>
    </row>
    <row r="103" spans="2:5" ht="15.6" x14ac:dyDescent="0.3">
      <c r="B103" s="86" t="s">
        <v>5</v>
      </c>
      <c r="C103" s="86"/>
      <c r="D103" s="86"/>
      <c r="E103" s="86"/>
    </row>
    <row r="104" spans="2:5" x14ac:dyDescent="0.3">
      <c r="B104" s="87" t="s">
        <v>6</v>
      </c>
      <c r="C104" s="87"/>
      <c r="D104" s="87" t="s">
        <v>13</v>
      </c>
      <c r="E104" s="87"/>
    </row>
    <row r="105" spans="2:5" x14ac:dyDescent="0.3">
      <c r="B105" s="3" t="s">
        <v>7</v>
      </c>
      <c r="C105" s="3">
        <f>+C78</f>
        <v>2754544.8</v>
      </c>
      <c r="D105" s="3" t="s">
        <v>16</v>
      </c>
      <c r="E105" s="3">
        <f>+D68</f>
        <v>1377272.4</v>
      </c>
    </row>
    <row r="106" spans="2:5" x14ac:dyDescent="0.3">
      <c r="B106" s="3" t="s">
        <v>8</v>
      </c>
      <c r="C106" s="3">
        <f>+C107-C105</f>
        <v>1836363.2000000002</v>
      </c>
      <c r="D106" s="3" t="s">
        <v>11</v>
      </c>
      <c r="E106" s="3">
        <f>+E107-E105</f>
        <v>3213635.6</v>
      </c>
    </row>
    <row r="107" spans="2:5" x14ac:dyDescent="0.3">
      <c r="B107" s="4" t="s">
        <v>9</v>
      </c>
      <c r="C107" s="4">
        <f>+C87</f>
        <v>4590908</v>
      </c>
      <c r="D107" s="4" t="s">
        <v>12</v>
      </c>
      <c r="E107" s="4">
        <f>+C107</f>
        <v>4590908</v>
      </c>
    </row>
    <row r="109" spans="2:5" ht="15.6" x14ac:dyDescent="0.3">
      <c r="B109" s="86" t="s">
        <v>5</v>
      </c>
      <c r="C109" s="86"/>
      <c r="D109" s="86"/>
      <c r="E109" s="86"/>
    </row>
    <row r="110" spans="2:5" x14ac:dyDescent="0.3">
      <c r="B110" s="87" t="s">
        <v>6</v>
      </c>
      <c r="C110" s="87"/>
      <c r="D110" s="87" t="s">
        <v>13</v>
      </c>
      <c r="E110" s="87"/>
    </row>
    <row r="111" spans="2:5" x14ac:dyDescent="0.3">
      <c r="B111" s="3" t="s">
        <v>7</v>
      </c>
      <c r="C111" s="3">
        <f>+C84</f>
        <v>2754544.8</v>
      </c>
      <c r="D111" s="3" t="s">
        <v>16</v>
      </c>
      <c r="E111" s="3">
        <f>+E105</f>
        <v>1377272.4</v>
      </c>
    </row>
    <row r="112" spans="2:5" x14ac:dyDescent="0.3">
      <c r="B112" s="3" t="s">
        <v>8</v>
      </c>
      <c r="C112" s="3">
        <f>+C114-C111</f>
        <v>1836363.2000000002</v>
      </c>
      <c r="D112" s="3" t="s">
        <v>99</v>
      </c>
      <c r="E112" s="40" t="s">
        <v>100</v>
      </c>
    </row>
    <row r="113" spans="2:5" x14ac:dyDescent="0.3">
      <c r="B113" s="3"/>
      <c r="C113" s="3"/>
      <c r="D113" s="3" t="s">
        <v>51</v>
      </c>
      <c r="E113" s="40" t="s">
        <v>100</v>
      </c>
    </row>
    <row r="114" spans="2:5" x14ac:dyDescent="0.3">
      <c r="B114" s="4" t="s">
        <v>9</v>
      </c>
      <c r="C114" s="4">
        <f>+C107</f>
        <v>4590908</v>
      </c>
      <c r="D114" s="4" t="s">
        <v>12</v>
      </c>
      <c r="E114" s="4">
        <f>+C114</f>
        <v>4590908</v>
      </c>
    </row>
    <row r="116" spans="2:5" x14ac:dyDescent="0.3">
      <c r="B116" s="2" t="s">
        <v>95</v>
      </c>
    </row>
    <row r="117" spans="2:5" x14ac:dyDescent="0.3">
      <c r="B117" s="43" t="s">
        <v>96</v>
      </c>
      <c r="C117" s="43"/>
    </row>
    <row r="118" spans="2:5" x14ac:dyDescent="0.3">
      <c r="B118" s="98" t="s">
        <v>97</v>
      </c>
      <c r="C118" s="98"/>
      <c r="D118" s="2">
        <f>+C106-1685363</f>
        <v>151000.20000000019</v>
      </c>
      <c r="E118" s="2" t="s">
        <v>98</v>
      </c>
    </row>
    <row r="120" spans="2:5" x14ac:dyDescent="0.3">
      <c r="B120" s="2" t="s">
        <v>101</v>
      </c>
    </row>
    <row r="121" spans="2:5" x14ac:dyDescent="0.3">
      <c r="B121" s="2" t="s">
        <v>102</v>
      </c>
    </row>
    <row r="122" spans="2:5" x14ac:dyDescent="0.3">
      <c r="B122" s="2" t="s">
        <v>103</v>
      </c>
    </row>
    <row r="123" spans="2:5" x14ac:dyDescent="0.3">
      <c r="B123" s="43" t="s">
        <v>104</v>
      </c>
      <c r="C123" s="43"/>
      <c r="D123" s="43">
        <f>+E106-E129</f>
        <v>1528272.6</v>
      </c>
    </row>
    <row r="125" spans="2:5" ht="15.6" x14ac:dyDescent="0.3">
      <c r="B125" s="86" t="s">
        <v>233</v>
      </c>
      <c r="C125" s="86"/>
      <c r="D125" s="86"/>
      <c r="E125" s="86"/>
    </row>
    <row r="126" spans="2:5" x14ac:dyDescent="0.3">
      <c r="B126" s="87" t="s">
        <v>6</v>
      </c>
      <c r="C126" s="87"/>
      <c r="D126" s="87" t="s">
        <v>13</v>
      </c>
      <c r="E126" s="87"/>
    </row>
    <row r="127" spans="2:5" x14ac:dyDescent="0.3">
      <c r="B127" s="3" t="s">
        <v>7</v>
      </c>
      <c r="C127" s="3">
        <f>+C111</f>
        <v>2754544.8</v>
      </c>
      <c r="D127" s="3" t="s">
        <v>16</v>
      </c>
      <c r="E127" s="3">
        <f>+E111</f>
        <v>1377272.4</v>
      </c>
    </row>
    <row r="128" spans="2:5" x14ac:dyDescent="0.3">
      <c r="B128" s="3" t="s">
        <v>8</v>
      </c>
      <c r="C128" s="3">
        <f>+C112</f>
        <v>1836363.2000000002</v>
      </c>
      <c r="D128" s="3" t="s">
        <v>99</v>
      </c>
      <c r="E128" s="3">
        <f>+E130-E127-E129</f>
        <v>1528272.6</v>
      </c>
    </row>
    <row r="129" spans="2:5" x14ac:dyDescent="0.3">
      <c r="B129" s="3"/>
      <c r="C129" s="3">
        <f>+C113</f>
        <v>0</v>
      </c>
      <c r="D129" s="3" t="s">
        <v>51</v>
      </c>
      <c r="E129" s="3">
        <v>1685363</v>
      </c>
    </row>
    <row r="130" spans="2:5" x14ac:dyDescent="0.3">
      <c r="B130" s="4" t="s">
        <v>9</v>
      </c>
      <c r="C130" s="3">
        <f>+C114</f>
        <v>4590908</v>
      </c>
      <c r="D130" s="4" t="s">
        <v>12</v>
      </c>
      <c r="E130" s="4">
        <f>+C130</f>
        <v>4590908</v>
      </c>
    </row>
    <row r="132" spans="2:5" x14ac:dyDescent="0.3">
      <c r="B132" s="97" t="s">
        <v>232</v>
      </c>
      <c r="C132" s="97"/>
    </row>
    <row r="133" spans="2:5" x14ac:dyDescent="0.3">
      <c r="B133" s="4" t="s">
        <v>177</v>
      </c>
      <c r="C133" s="4">
        <f>+C57</f>
        <v>136364</v>
      </c>
    </row>
    <row r="134" spans="2:5" x14ac:dyDescent="0.3">
      <c r="B134" s="3" t="s">
        <v>178</v>
      </c>
      <c r="C134" s="3">
        <f>+C133*0.1</f>
        <v>13636.400000000001</v>
      </c>
    </row>
    <row r="135" spans="2:5" x14ac:dyDescent="0.3">
      <c r="B135" s="3" t="s">
        <v>231</v>
      </c>
      <c r="C135" s="3">
        <f>+C133-C134</f>
        <v>122727.6</v>
      </c>
    </row>
    <row r="137" spans="2:5" ht="15.6" x14ac:dyDescent="0.3">
      <c r="B137" s="86" t="s">
        <v>234</v>
      </c>
      <c r="C137" s="86"/>
      <c r="D137" s="86"/>
      <c r="E137" s="86"/>
    </row>
    <row r="138" spans="2:5" x14ac:dyDescent="0.3">
      <c r="B138" s="87" t="s">
        <v>6</v>
      </c>
      <c r="C138" s="87"/>
      <c r="D138" s="87" t="s">
        <v>13</v>
      </c>
      <c r="E138" s="87"/>
    </row>
    <row r="139" spans="2:5" x14ac:dyDescent="0.3">
      <c r="B139" s="3" t="s">
        <v>7</v>
      </c>
      <c r="C139" s="3">
        <f>+C127</f>
        <v>2754544.8</v>
      </c>
      <c r="D139" s="3" t="s">
        <v>10</v>
      </c>
      <c r="E139" s="3">
        <f>+D57</f>
        <v>1500000</v>
      </c>
    </row>
    <row r="140" spans="2:5" x14ac:dyDescent="0.3">
      <c r="B140" s="3" t="s">
        <v>8</v>
      </c>
      <c r="C140" s="3">
        <f t="shared" ref="C140:C142" si="0">+C128</f>
        <v>1836363.2000000002</v>
      </c>
      <c r="D140" s="3" t="s">
        <v>99</v>
      </c>
      <c r="E140" s="3">
        <f>+E128</f>
        <v>1528272.6</v>
      </c>
    </row>
    <row r="141" spans="2:5" x14ac:dyDescent="0.3">
      <c r="B141" s="3"/>
      <c r="C141" s="3">
        <f t="shared" si="0"/>
        <v>0</v>
      </c>
      <c r="D141" s="3" t="s">
        <v>51</v>
      </c>
      <c r="E141" s="3">
        <f>+E142-E139-E140</f>
        <v>1562635.4</v>
      </c>
    </row>
    <row r="142" spans="2:5" x14ac:dyDescent="0.3">
      <c r="B142" s="4" t="s">
        <v>9</v>
      </c>
      <c r="C142" s="3">
        <f t="shared" si="0"/>
        <v>4590908</v>
      </c>
      <c r="D142" s="4" t="s">
        <v>12</v>
      </c>
      <c r="E142" s="4">
        <f>+C142</f>
        <v>4590908</v>
      </c>
    </row>
  </sheetData>
  <mergeCells count="37">
    <mergeCell ref="B46:D46"/>
    <mergeCell ref="B51:D51"/>
    <mergeCell ref="B52:D52"/>
    <mergeCell ref="B1:C1"/>
    <mergeCell ref="B2:E4"/>
    <mergeCell ref="B6:E6"/>
    <mergeCell ref="B7:C7"/>
    <mergeCell ref="D7:E7"/>
    <mergeCell ref="B35:G35"/>
    <mergeCell ref="B12:D12"/>
    <mergeCell ref="B14:C14"/>
    <mergeCell ref="B17:C17"/>
    <mergeCell ref="B39:G40"/>
    <mergeCell ref="B45:D45"/>
    <mergeCell ref="E42:G42"/>
    <mergeCell ref="E43:G43"/>
    <mergeCell ref="B104:C104"/>
    <mergeCell ref="D104:E104"/>
    <mergeCell ref="B95:F95"/>
    <mergeCell ref="B118:C118"/>
    <mergeCell ref="B109:E109"/>
    <mergeCell ref="B110:C110"/>
    <mergeCell ref="B138:C138"/>
    <mergeCell ref="D138:E138"/>
    <mergeCell ref="D110:E110"/>
    <mergeCell ref="B132:C132"/>
    <mergeCell ref="B137:E137"/>
    <mergeCell ref="B125:E125"/>
    <mergeCell ref="B126:C126"/>
    <mergeCell ref="D126:E126"/>
    <mergeCell ref="B68:C68"/>
    <mergeCell ref="B103:E103"/>
    <mergeCell ref="B55:D55"/>
    <mergeCell ref="B59:G60"/>
    <mergeCell ref="B65:D65"/>
    <mergeCell ref="B66:C66"/>
    <mergeCell ref="B67:C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D57D-86A8-4380-8B2E-969583EDED8E}">
  <dimension ref="B1:L118"/>
  <sheetViews>
    <sheetView topLeftCell="A85" workbookViewId="0">
      <selection activeCell="I97" sqref="I97"/>
    </sheetView>
  </sheetViews>
  <sheetFormatPr defaultRowHeight="14.4" x14ac:dyDescent="0.3"/>
  <cols>
    <col min="1" max="1" width="8.88671875" style="2"/>
    <col min="2" max="2" width="21" style="2" customWidth="1"/>
    <col min="3" max="3" width="19.21875" style="2" bestFit="1" customWidth="1"/>
    <col min="4" max="4" width="25.77734375" style="2" customWidth="1"/>
    <col min="5" max="5" width="12.88671875" style="2" bestFit="1" customWidth="1"/>
    <col min="6" max="6" width="19.21875" style="2" bestFit="1" customWidth="1"/>
    <col min="7" max="7" width="35.44140625" style="2" customWidth="1"/>
    <col min="8" max="8" width="11.5546875" style="2" bestFit="1" customWidth="1"/>
    <col min="9" max="9" width="15.5546875" style="2" bestFit="1" customWidth="1"/>
    <col min="10" max="10" width="10.44140625" style="2" bestFit="1" customWidth="1"/>
    <col min="11" max="16384" width="8.88671875" style="2"/>
  </cols>
  <sheetData>
    <row r="1" spans="2:12" ht="18" x14ac:dyDescent="0.35">
      <c r="B1" s="83" t="s">
        <v>105</v>
      </c>
      <c r="C1" s="83"/>
    </row>
    <row r="2" spans="2:12" ht="21" customHeight="1" x14ac:dyDescent="0.3">
      <c r="B2" s="74" t="s">
        <v>115</v>
      </c>
      <c r="C2" s="75"/>
      <c r="D2" s="75"/>
      <c r="E2" s="76"/>
      <c r="F2" s="1"/>
      <c r="G2" s="1"/>
      <c r="H2" s="1"/>
      <c r="I2" s="1"/>
      <c r="J2" s="1"/>
      <c r="K2" s="1"/>
    </row>
    <row r="3" spans="2:12" ht="24" customHeight="1" x14ac:dyDescent="0.3">
      <c r="B3" s="77"/>
      <c r="C3" s="78"/>
      <c r="D3" s="78"/>
      <c r="E3" s="79"/>
      <c r="F3" s="1"/>
      <c r="G3" s="1"/>
      <c r="H3" s="1"/>
      <c r="I3" s="1"/>
      <c r="J3" s="1"/>
      <c r="K3" s="1"/>
    </row>
    <row r="4" spans="2:12" ht="24" customHeight="1" x14ac:dyDescent="0.3">
      <c r="B4" s="80"/>
      <c r="C4" s="81"/>
      <c r="D4" s="81"/>
      <c r="E4" s="82"/>
      <c r="F4" s="1"/>
      <c r="G4" s="1"/>
      <c r="H4" s="1"/>
      <c r="I4" s="1"/>
      <c r="J4" s="1"/>
      <c r="K4" s="1"/>
    </row>
    <row r="5" spans="2:12" x14ac:dyDescent="0.3">
      <c r="G5" s="87" t="s">
        <v>112</v>
      </c>
      <c r="H5" s="87"/>
    </row>
    <row r="6" spans="2:12" ht="15.6" x14ac:dyDescent="0.3">
      <c r="B6" s="86" t="s">
        <v>5</v>
      </c>
      <c r="C6" s="86"/>
      <c r="D6" s="86"/>
      <c r="E6" s="86"/>
      <c r="G6" s="3" t="s">
        <v>106</v>
      </c>
      <c r="H6" s="3"/>
    </row>
    <row r="7" spans="2:12" x14ac:dyDescent="0.3">
      <c r="B7" s="87" t="s">
        <v>6</v>
      </c>
      <c r="C7" s="87"/>
      <c r="D7" s="87" t="s">
        <v>13</v>
      </c>
      <c r="E7" s="87"/>
      <c r="G7" s="3" t="s">
        <v>107</v>
      </c>
      <c r="H7" s="3"/>
    </row>
    <row r="8" spans="2:12" x14ac:dyDescent="0.3">
      <c r="B8" s="3" t="s">
        <v>7</v>
      </c>
      <c r="C8" s="3"/>
      <c r="D8" s="3" t="s">
        <v>10</v>
      </c>
      <c r="E8" s="3"/>
      <c r="G8" s="118" t="s">
        <v>108</v>
      </c>
      <c r="H8" s="96"/>
    </row>
    <row r="9" spans="2:12" x14ac:dyDescent="0.3">
      <c r="B9" s="3" t="s">
        <v>8</v>
      </c>
      <c r="C9" s="3"/>
      <c r="D9" s="3" t="s">
        <v>11</v>
      </c>
      <c r="E9" s="3"/>
      <c r="G9" s="118"/>
      <c r="H9" s="96"/>
    </row>
    <row r="10" spans="2:12" x14ac:dyDescent="0.3">
      <c r="B10" s="4" t="s">
        <v>9</v>
      </c>
      <c r="C10" s="4"/>
      <c r="D10" s="4" t="s">
        <v>12</v>
      </c>
      <c r="E10" s="4"/>
      <c r="G10" s="3" t="s">
        <v>109</v>
      </c>
      <c r="H10" s="3"/>
    </row>
    <row r="11" spans="2:12" x14ac:dyDescent="0.3">
      <c r="G11" s="113" t="s">
        <v>110</v>
      </c>
      <c r="H11" s="96"/>
    </row>
    <row r="12" spans="2:12" ht="15.6" x14ac:dyDescent="0.3">
      <c r="B12" s="105" t="s">
        <v>56</v>
      </c>
      <c r="C12" s="106"/>
      <c r="D12" s="107"/>
      <c r="G12" s="113"/>
      <c r="H12" s="96"/>
    </row>
    <row r="13" spans="2:12" x14ac:dyDescent="0.3">
      <c r="B13" s="21" t="s">
        <v>10</v>
      </c>
      <c r="C13" s="22"/>
      <c r="D13" s="23">
        <v>1482000</v>
      </c>
      <c r="G13" s="45" t="s">
        <v>111</v>
      </c>
      <c r="H13" s="3"/>
    </row>
    <row r="14" spans="2:12" x14ac:dyDescent="0.3">
      <c r="B14" s="108" t="s">
        <v>55</v>
      </c>
      <c r="C14" s="109"/>
      <c r="D14" s="23">
        <v>1850000</v>
      </c>
      <c r="G14" s="3" t="s">
        <v>113</v>
      </c>
      <c r="H14" s="3"/>
      <c r="L14" s="7"/>
    </row>
    <row r="15" spans="2:12" x14ac:dyDescent="0.3">
      <c r="B15" s="21" t="s">
        <v>116</v>
      </c>
      <c r="C15" s="22"/>
      <c r="D15" s="24">
        <v>2.2000000000000002</v>
      </c>
      <c r="G15" s="3" t="s">
        <v>114</v>
      </c>
      <c r="H15" s="3"/>
    </row>
    <row r="16" spans="2:12" x14ac:dyDescent="0.3">
      <c r="B16" s="21" t="s">
        <v>117</v>
      </c>
      <c r="C16" s="22"/>
      <c r="D16" s="47">
        <v>0.1</v>
      </c>
    </row>
    <row r="17" spans="2:7" x14ac:dyDescent="0.3">
      <c r="B17" s="111" t="s">
        <v>118</v>
      </c>
      <c r="C17" s="112"/>
      <c r="D17" s="20">
        <v>2197500</v>
      </c>
    </row>
    <row r="18" spans="2:7" x14ac:dyDescent="0.3">
      <c r="B18" s="21" t="s">
        <v>119</v>
      </c>
      <c r="C18" s="22"/>
      <c r="D18" s="46">
        <v>0.08</v>
      </c>
    </row>
    <row r="19" spans="2:7" x14ac:dyDescent="0.3">
      <c r="B19" s="21" t="s">
        <v>235</v>
      </c>
      <c r="C19" s="22"/>
      <c r="D19" s="46"/>
    </row>
    <row r="21" spans="2:7" x14ac:dyDescent="0.3">
      <c r="B21" s="2" t="s">
        <v>120</v>
      </c>
    </row>
    <row r="23" spans="2:7" x14ac:dyDescent="0.3">
      <c r="B23" s="49" t="s">
        <v>129</v>
      </c>
      <c r="C23" s="17" t="s">
        <v>20</v>
      </c>
      <c r="E23" s="49" t="s">
        <v>122</v>
      </c>
      <c r="F23" s="17" t="s">
        <v>19</v>
      </c>
    </row>
    <row r="24" spans="2:7" x14ac:dyDescent="0.3">
      <c r="B24" s="18"/>
      <c r="C24" s="17" t="s">
        <v>16</v>
      </c>
      <c r="E24" s="18"/>
      <c r="F24" s="17" t="s">
        <v>20</v>
      </c>
    </row>
    <row r="25" spans="2:7" x14ac:dyDescent="0.3">
      <c r="B25" s="18"/>
      <c r="C25" s="27"/>
      <c r="E25" s="18"/>
      <c r="F25" s="27"/>
    </row>
    <row r="26" spans="2:7" x14ac:dyDescent="0.3">
      <c r="B26" s="28" t="s">
        <v>121</v>
      </c>
      <c r="C26" s="27" t="s">
        <v>20</v>
      </c>
      <c r="E26" s="28" t="s">
        <v>123</v>
      </c>
      <c r="F26" s="27" t="s">
        <v>19</v>
      </c>
    </row>
    <row r="27" spans="2:7" x14ac:dyDescent="0.3">
      <c r="B27" s="29"/>
      <c r="C27" s="23" t="s">
        <v>16</v>
      </c>
      <c r="E27" s="29"/>
      <c r="F27" s="23" t="s">
        <v>20</v>
      </c>
    </row>
    <row r="28" spans="2:7" customFormat="1" x14ac:dyDescent="0.3"/>
    <row r="29" spans="2:7" customFormat="1" x14ac:dyDescent="0.3">
      <c r="B29" s="48" t="s">
        <v>17</v>
      </c>
      <c r="C29" s="17" t="s">
        <v>15</v>
      </c>
      <c r="F29" s="2"/>
      <c r="G29" s="2"/>
    </row>
    <row r="30" spans="2:7" customFormat="1" x14ac:dyDescent="0.3">
      <c r="B30" s="18"/>
      <c r="C30" s="17" t="s">
        <v>16</v>
      </c>
      <c r="F30" s="2"/>
      <c r="G30" s="2"/>
    </row>
    <row r="31" spans="2:7" x14ac:dyDescent="0.3">
      <c r="B31" s="18"/>
      <c r="C31" s="27"/>
    </row>
    <row r="32" spans="2:7" x14ac:dyDescent="0.3">
      <c r="B32" s="28" t="s">
        <v>24</v>
      </c>
      <c r="C32" s="27" t="s">
        <v>15</v>
      </c>
    </row>
    <row r="33" spans="2:7" x14ac:dyDescent="0.3">
      <c r="B33" s="29"/>
      <c r="C33" s="23" t="s">
        <v>16</v>
      </c>
    </row>
    <row r="35" spans="2:7" x14ac:dyDescent="0.3">
      <c r="B35" s="85" t="s">
        <v>42</v>
      </c>
      <c r="C35" s="85"/>
      <c r="D35" s="85"/>
      <c r="E35" s="85"/>
      <c r="F35" s="85"/>
      <c r="G35" s="85"/>
    </row>
    <row r="37" spans="2:7" x14ac:dyDescent="0.3">
      <c r="B37" s="2" t="s">
        <v>59</v>
      </c>
    </row>
    <row r="39" spans="2:7" x14ac:dyDescent="0.3">
      <c r="B39" s="110" t="s">
        <v>60</v>
      </c>
      <c r="C39" s="110"/>
      <c r="D39" s="110"/>
      <c r="E39" s="110"/>
      <c r="F39" s="110"/>
      <c r="G39" s="110"/>
    </row>
    <row r="40" spans="2:7" x14ac:dyDescent="0.3">
      <c r="B40" s="110"/>
      <c r="C40" s="110"/>
      <c r="D40" s="110"/>
      <c r="E40" s="110"/>
      <c r="F40" s="110"/>
      <c r="G40" s="110"/>
    </row>
    <row r="42" spans="2:7" x14ac:dyDescent="0.3">
      <c r="B42" s="5" t="s">
        <v>17</v>
      </c>
      <c r="C42" s="2" t="s">
        <v>62</v>
      </c>
      <c r="D42" s="36" t="s">
        <v>64</v>
      </c>
      <c r="E42" s="102" t="s">
        <v>65</v>
      </c>
      <c r="F42" s="103"/>
      <c r="G42" s="104"/>
    </row>
    <row r="43" spans="2:7" x14ac:dyDescent="0.3">
      <c r="C43" s="10" t="s">
        <v>63</v>
      </c>
      <c r="E43" s="99" t="s">
        <v>66</v>
      </c>
      <c r="F43" s="100"/>
      <c r="G43" s="101"/>
    </row>
    <row r="45" spans="2:7" x14ac:dyDescent="0.3">
      <c r="B45" s="102" t="s">
        <v>61</v>
      </c>
      <c r="C45" s="103"/>
      <c r="D45" s="104"/>
    </row>
    <row r="46" spans="2:7" x14ac:dyDescent="0.3">
      <c r="B46" s="99" t="s">
        <v>124</v>
      </c>
      <c r="C46" s="100"/>
      <c r="D46" s="101"/>
    </row>
    <row r="47" spans="2:7" x14ac:dyDescent="0.3">
      <c r="B47" s="114" t="s">
        <v>125</v>
      </c>
      <c r="C47" s="115"/>
      <c r="D47" s="116"/>
    </row>
    <row r="49" spans="2:4" x14ac:dyDescent="0.3">
      <c r="B49" s="13" t="s">
        <v>69</v>
      </c>
    </row>
    <row r="51" spans="2:4" x14ac:dyDescent="0.3">
      <c r="B51" s="102" t="s">
        <v>70</v>
      </c>
      <c r="C51" s="103"/>
      <c r="D51" s="104"/>
    </row>
    <row r="52" spans="2:4" x14ac:dyDescent="0.3">
      <c r="B52" s="99" t="s">
        <v>126</v>
      </c>
      <c r="C52" s="100"/>
      <c r="D52" s="101"/>
    </row>
    <row r="53" spans="2:4" x14ac:dyDescent="0.3">
      <c r="B53" s="29" t="s">
        <v>127</v>
      </c>
      <c r="C53" s="6"/>
      <c r="D53" s="35"/>
    </row>
    <row r="55" spans="2:4" x14ac:dyDescent="0.3">
      <c r="B55" s="94" t="s">
        <v>74</v>
      </c>
      <c r="C55" s="94"/>
      <c r="D55" s="94"/>
    </row>
    <row r="56" spans="2:4" x14ac:dyDescent="0.3">
      <c r="B56" s="39" t="s">
        <v>75</v>
      </c>
      <c r="C56" s="39" t="s">
        <v>76</v>
      </c>
      <c r="D56" s="39" t="s">
        <v>10</v>
      </c>
    </row>
    <row r="57" spans="2:4" x14ac:dyDescent="0.3">
      <c r="B57" s="4">
        <v>1348000</v>
      </c>
      <c r="C57" s="4">
        <v>134800</v>
      </c>
      <c r="D57" s="4">
        <f>+B57+C57</f>
        <v>1482800</v>
      </c>
    </row>
    <row r="59" spans="2:4" x14ac:dyDescent="0.3">
      <c r="B59" s="13" t="s">
        <v>128</v>
      </c>
    </row>
    <row r="61" spans="2:4" x14ac:dyDescent="0.3">
      <c r="B61" s="49" t="s">
        <v>21</v>
      </c>
      <c r="C61" s="37" t="s">
        <v>20</v>
      </c>
    </row>
    <row r="62" spans="2:4" x14ac:dyDescent="0.3">
      <c r="B62" s="18"/>
      <c r="C62" s="37" t="s">
        <v>16</v>
      </c>
    </row>
    <row r="63" spans="2:4" x14ac:dyDescent="0.3">
      <c r="B63" s="18"/>
      <c r="C63" s="50"/>
    </row>
    <row r="64" spans="2:4" x14ac:dyDescent="0.3">
      <c r="B64" s="28" t="s">
        <v>121</v>
      </c>
      <c r="C64" s="50" t="s">
        <v>20</v>
      </c>
    </row>
    <row r="65" spans="2:6" x14ac:dyDescent="0.3">
      <c r="B65" s="29"/>
      <c r="C65" s="26">
        <f>+B57</f>
        <v>1348000</v>
      </c>
    </row>
    <row r="67" spans="2:6" x14ac:dyDescent="0.3">
      <c r="B67" s="51" t="s">
        <v>86</v>
      </c>
      <c r="C67" s="43">
        <f>+C65*2.2</f>
        <v>2965600.0000000005</v>
      </c>
    </row>
    <row r="69" spans="2:6" x14ac:dyDescent="0.3">
      <c r="B69" s="13" t="s">
        <v>40</v>
      </c>
    </row>
    <row r="70" spans="2:6" x14ac:dyDescent="0.3">
      <c r="B70" s="2" t="s">
        <v>130</v>
      </c>
    </row>
    <row r="71" spans="2:6" x14ac:dyDescent="0.3">
      <c r="B71" s="2" t="s">
        <v>131</v>
      </c>
    </row>
    <row r="72" spans="2:6" x14ac:dyDescent="0.3">
      <c r="B72" s="52" t="s">
        <v>89</v>
      </c>
      <c r="C72" s="52">
        <f>2965600-1850000</f>
        <v>1115600</v>
      </c>
    </row>
    <row r="74" spans="2:6" x14ac:dyDescent="0.3">
      <c r="B74" s="84" t="s">
        <v>32</v>
      </c>
      <c r="C74" s="84"/>
      <c r="D74" s="84"/>
      <c r="E74" s="84"/>
      <c r="F74" s="84"/>
    </row>
    <row r="75" spans="2:6" x14ac:dyDescent="0.3">
      <c r="B75" s="2" t="s">
        <v>33</v>
      </c>
      <c r="D75" s="2">
        <f>+C67</f>
        <v>2965600.0000000005</v>
      </c>
    </row>
    <row r="77" spans="2:6" x14ac:dyDescent="0.3">
      <c r="B77" s="13" t="s">
        <v>132</v>
      </c>
    </row>
    <row r="78" spans="2:6" x14ac:dyDescent="0.3">
      <c r="B78" s="2" t="s">
        <v>133</v>
      </c>
    </row>
    <row r="79" spans="2:6" x14ac:dyDescent="0.3">
      <c r="B79" s="2" t="s">
        <v>134</v>
      </c>
    </row>
    <row r="80" spans="2:6" x14ac:dyDescent="0.3">
      <c r="B80" s="43" t="s">
        <v>135</v>
      </c>
      <c r="C80" s="43">
        <f>2965600-1482800</f>
        <v>1482800</v>
      </c>
    </row>
    <row r="82" spans="2:5" ht="15.6" x14ac:dyDescent="0.3">
      <c r="B82" s="86" t="s">
        <v>5</v>
      </c>
      <c r="C82" s="86"/>
      <c r="D82" s="86"/>
      <c r="E82" s="86"/>
    </row>
    <row r="83" spans="2:5" x14ac:dyDescent="0.3">
      <c r="B83" s="87" t="s">
        <v>6</v>
      </c>
      <c r="C83" s="87"/>
      <c r="D83" s="87" t="s">
        <v>13</v>
      </c>
      <c r="E83" s="87"/>
    </row>
    <row r="84" spans="2:5" x14ac:dyDescent="0.3">
      <c r="B84" s="3" t="s">
        <v>7</v>
      </c>
      <c r="C84" s="3">
        <f>+D14</f>
        <v>1850000</v>
      </c>
      <c r="D84" s="3" t="str">
        <f>+D8</f>
        <v>Patrimonio netto</v>
      </c>
      <c r="E84" s="3">
        <v>1482000</v>
      </c>
    </row>
    <row r="85" spans="2:5" x14ac:dyDescent="0.3">
      <c r="B85" s="3" t="s">
        <v>8</v>
      </c>
      <c r="C85" s="3">
        <f>+C72</f>
        <v>1115600</v>
      </c>
      <c r="D85" s="3" t="s">
        <v>11</v>
      </c>
      <c r="E85" s="3">
        <f>+C80</f>
        <v>1482800</v>
      </c>
    </row>
    <row r="86" spans="2:5" x14ac:dyDescent="0.3">
      <c r="B86" s="4" t="s">
        <v>9</v>
      </c>
      <c r="C86" s="4">
        <f>+C84+C85</f>
        <v>2965600</v>
      </c>
      <c r="D86" s="4" t="s">
        <v>12</v>
      </c>
      <c r="E86" s="4">
        <f>+C86</f>
        <v>2965600</v>
      </c>
    </row>
    <row r="88" spans="2:5" x14ac:dyDescent="0.3">
      <c r="B88" s="2" t="s">
        <v>136</v>
      </c>
    </row>
    <row r="90" spans="2:5" x14ac:dyDescent="0.3">
      <c r="B90" s="49" t="s">
        <v>122</v>
      </c>
      <c r="C90" s="17" t="s">
        <v>19</v>
      </c>
    </row>
    <row r="91" spans="2:5" x14ac:dyDescent="0.3">
      <c r="B91" s="18"/>
      <c r="C91" s="17" t="s">
        <v>20</v>
      </c>
    </row>
    <row r="92" spans="2:5" x14ac:dyDescent="0.3">
      <c r="B92" s="18"/>
      <c r="C92" s="27"/>
    </row>
    <row r="93" spans="2:5" x14ac:dyDescent="0.3">
      <c r="B93" s="28" t="s">
        <v>123</v>
      </c>
      <c r="C93" s="27" t="s">
        <v>19</v>
      </c>
    </row>
    <row r="94" spans="2:5" x14ac:dyDescent="0.3">
      <c r="B94" s="29"/>
      <c r="C94" s="23">
        <f>+C86</f>
        <v>2965600</v>
      </c>
    </row>
    <row r="95" spans="2:5" x14ac:dyDescent="0.3">
      <c r="C95" s="53"/>
    </row>
    <row r="96" spans="2:5" x14ac:dyDescent="0.3">
      <c r="B96" s="43" t="s">
        <v>137</v>
      </c>
      <c r="C96" s="43">
        <f>+C94*0.08</f>
        <v>237248</v>
      </c>
    </row>
    <row r="98" spans="2:6" x14ac:dyDescent="0.3">
      <c r="B98" s="138" t="s">
        <v>236</v>
      </c>
      <c r="C98" s="138"/>
      <c r="D98" s="138"/>
      <c r="E98" s="138"/>
      <c r="F98" s="138"/>
    </row>
    <row r="99" spans="2:6" x14ac:dyDescent="0.3">
      <c r="B99" s="138"/>
      <c r="C99" s="138"/>
      <c r="D99" s="138"/>
      <c r="E99" s="138"/>
      <c r="F99" s="138"/>
    </row>
    <row r="101" spans="2:6" x14ac:dyDescent="0.3">
      <c r="B101" s="2" t="s">
        <v>138</v>
      </c>
      <c r="E101" s="2">
        <f>+C96</f>
        <v>237248</v>
      </c>
    </row>
    <row r="103" spans="2:6" x14ac:dyDescent="0.3">
      <c r="B103" s="13" t="s">
        <v>139</v>
      </c>
      <c r="C103" s="13"/>
    </row>
    <row r="104" spans="2:6" x14ac:dyDescent="0.3">
      <c r="B104" s="2" t="s">
        <v>140</v>
      </c>
      <c r="C104" s="2">
        <f>+E109-E111</f>
        <v>1960252</v>
      </c>
    </row>
    <row r="106" spans="2:6" x14ac:dyDescent="0.3">
      <c r="B106" s="13" t="s">
        <v>237</v>
      </c>
    </row>
    <row r="108" spans="2:6" x14ac:dyDescent="0.3">
      <c r="D108" s="87" t="s">
        <v>112</v>
      </c>
      <c r="E108" s="87"/>
    </row>
    <row r="109" spans="2:6" x14ac:dyDescent="0.3">
      <c r="D109" s="3" t="s">
        <v>106</v>
      </c>
      <c r="E109" s="3">
        <f>+D17</f>
        <v>2197500</v>
      </c>
    </row>
    <row r="110" spans="2:6" x14ac:dyDescent="0.3">
      <c r="D110" s="3" t="s">
        <v>107</v>
      </c>
      <c r="E110" s="3">
        <f>+E109-E111</f>
        <v>1960252</v>
      </c>
    </row>
    <row r="111" spans="2:6" x14ac:dyDescent="0.3">
      <c r="D111" s="117" t="s">
        <v>108</v>
      </c>
      <c r="E111" s="94">
        <f>+C96</f>
        <v>237248</v>
      </c>
    </row>
    <row r="112" spans="2:6" x14ac:dyDescent="0.3">
      <c r="D112" s="117"/>
      <c r="E112" s="94"/>
    </row>
    <row r="113" spans="4:5" x14ac:dyDescent="0.3">
      <c r="D113" s="3" t="s">
        <v>109</v>
      </c>
      <c r="E113" s="3">
        <v>-90000</v>
      </c>
    </row>
    <row r="114" spans="4:5" x14ac:dyDescent="0.3">
      <c r="D114" s="113" t="s">
        <v>110</v>
      </c>
      <c r="E114" s="96">
        <v>97427</v>
      </c>
    </row>
    <row r="115" spans="4:5" x14ac:dyDescent="0.3">
      <c r="D115" s="113"/>
      <c r="E115" s="96"/>
    </row>
    <row r="116" spans="4:5" x14ac:dyDescent="0.3">
      <c r="D116" s="54" t="s">
        <v>111</v>
      </c>
      <c r="E116" s="4">
        <f>+E111+E113+E114</f>
        <v>244675</v>
      </c>
    </row>
    <row r="117" spans="4:5" x14ac:dyDescent="0.3">
      <c r="D117" s="3" t="s">
        <v>113</v>
      </c>
      <c r="E117" s="3">
        <f>+E118-E116</f>
        <v>-109875</v>
      </c>
    </row>
    <row r="118" spans="4:5" x14ac:dyDescent="0.3">
      <c r="D118" s="4" t="s">
        <v>114</v>
      </c>
      <c r="E118" s="4">
        <v>134800</v>
      </c>
    </row>
  </sheetData>
  <mergeCells count="33">
    <mergeCell ref="B14:C14"/>
    <mergeCell ref="B12:D12"/>
    <mergeCell ref="G5:H5"/>
    <mergeCell ref="G8:G9"/>
    <mergeCell ref="G11:G12"/>
    <mergeCell ref="H8:H9"/>
    <mergeCell ref="H11:H12"/>
    <mergeCell ref="B1:C1"/>
    <mergeCell ref="B2:E4"/>
    <mergeCell ref="B6:E6"/>
    <mergeCell ref="B7:C7"/>
    <mergeCell ref="D7:E7"/>
    <mergeCell ref="D83:E83"/>
    <mergeCell ref="B35:G35"/>
    <mergeCell ref="B39:G40"/>
    <mergeCell ref="E42:G42"/>
    <mergeCell ref="E43:G43"/>
    <mergeCell ref="B17:C17"/>
    <mergeCell ref="D114:D115"/>
    <mergeCell ref="E114:E115"/>
    <mergeCell ref="B45:D45"/>
    <mergeCell ref="B46:D46"/>
    <mergeCell ref="B51:D51"/>
    <mergeCell ref="B52:D52"/>
    <mergeCell ref="B55:D55"/>
    <mergeCell ref="B47:D47"/>
    <mergeCell ref="B74:F74"/>
    <mergeCell ref="D108:E108"/>
    <mergeCell ref="D111:D112"/>
    <mergeCell ref="E111:E112"/>
    <mergeCell ref="B98:F99"/>
    <mergeCell ref="B82:E82"/>
    <mergeCell ref="B83:C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27FF-2617-43F4-8187-CF981F9BD1A1}">
  <dimension ref="A1:Q237"/>
  <sheetViews>
    <sheetView tabSelected="1" workbookViewId="0">
      <selection activeCell="G3" sqref="G3"/>
    </sheetView>
  </sheetViews>
  <sheetFormatPr defaultRowHeight="14.4" x14ac:dyDescent="0.3"/>
  <cols>
    <col min="1" max="1" width="8.88671875" style="2"/>
    <col min="2" max="2" width="25.21875" style="2" customWidth="1"/>
    <col min="3" max="3" width="21.6640625" style="2" bestFit="1" customWidth="1"/>
    <col min="4" max="4" width="30.5546875" style="2" bestFit="1" customWidth="1"/>
    <col min="5" max="5" width="12.88671875" style="2" bestFit="1" customWidth="1"/>
    <col min="6" max="6" width="19.21875" style="2" bestFit="1" customWidth="1"/>
    <col min="7" max="7" width="35.44140625" style="2" customWidth="1"/>
    <col min="8" max="8" width="11.5546875" style="2" bestFit="1" customWidth="1"/>
    <col min="9" max="9" width="27.109375" style="2" bestFit="1" customWidth="1"/>
    <col min="10" max="10" width="10.44140625" style="2" bestFit="1" customWidth="1"/>
    <col min="11" max="16384" width="8.88671875" style="2"/>
  </cols>
  <sheetData>
    <row r="1" spans="2:12" ht="18" x14ac:dyDescent="0.35">
      <c r="B1" s="83" t="s">
        <v>141</v>
      </c>
      <c r="C1" s="83"/>
    </row>
    <row r="2" spans="2:12" ht="21" customHeight="1" x14ac:dyDescent="0.3">
      <c r="B2" s="74" t="s">
        <v>115</v>
      </c>
      <c r="C2" s="75"/>
      <c r="D2" s="75"/>
      <c r="E2" s="76"/>
      <c r="F2" s="1"/>
      <c r="G2" s="1"/>
      <c r="H2" s="1"/>
      <c r="I2" s="1"/>
      <c r="J2" s="1"/>
      <c r="K2" s="1"/>
    </row>
    <row r="3" spans="2:12" ht="24" customHeight="1" x14ac:dyDescent="0.3">
      <c r="B3" s="77"/>
      <c r="C3" s="78"/>
      <c r="D3" s="78"/>
      <c r="E3" s="79"/>
      <c r="F3" s="1"/>
      <c r="G3" s="1"/>
      <c r="H3" s="1"/>
      <c r="I3" s="1"/>
      <c r="J3" s="1"/>
      <c r="K3" s="1"/>
    </row>
    <row r="4" spans="2:12" ht="24" customHeight="1" x14ac:dyDescent="0.3">
      <c r="B4" s="80"/>
      <c r="C4" s="81"/>
      <c r="D4" s="81"/>
      <c r="E4" s="82"/>
      <c r="F4" s="1"/>
      <c r="G4" s="1"/>
      <c r="H4" s="1"/>
      <c r="I4" s="1"/>
      <c r="J4" s="1"/>
      <c r="K4" s="1"/>
    </row>
    <row r="6" spans="2:12" ht="15.6" x14ac:dyDescent="0.3">
      <c r="B6" s="86" t="s">
        <v>240</v>
      </c>
      <c r="C6" s="86"/>
      <c r="D6" s="86"/>
      <c r="E6" s="86"/>
      <c r="G6" s="86" t="s">
        <v>241</v>
      </c>
      <c r="H6" s="86"/>
      <c r="I6" s="86"/>
      <c r="J6" s="86"/>
    </row>
    <row r="7" spans="2:12" x14ac:dyDescent="0.3">
      <c r="B7" s="87" t="s">
        <v>6</v>
      </c>
      <c r="C7" s="87"/>
      <c r="D7" s="87" t="s">
        <v>13</v>
      </c>
      <c r="E7" s="87"/>
      <c r="G7" s="87" t="s">
        <v>6</v>
      </c>
      <c r="H7" s="87"/>
      <c r="I7" s="87" t="s">
        <v>13</v>
      </c>
      <c r="J7" s="87"/>
    </row>
    <row r="8" spans="2:12" x14ac:dyDescent="0.3">
      <c r="B8" s="3" t="s">
        <v>7</v>
      </c>
      <c r="C8" s="3">
        <f>+H8</f>
        <v>3000000</v>
      </c>
      <c r="D8" s="3" t="s">
        <v>10</v>
      </c>
      <c r="E8" s="3">
        <f>+E11-E10-E9</f>
        <v>2530000</v>
      </c>
      <c r="G8" s="3" t="s">
        <v>7</v>
      </c>
      <c r="H8" s="3">
        <v>3000000</v>
      </c>
      <c r="I8" s="3" t="s">
        <v>16</v>
      </c>
      <c r="J8" s="3">
        <v>2400000</v>
      </c>
    </row>
    <row r="9" spans="2:12" x14ac:dyDescent="0.3">
      <c r="B9" s="3" t="s">
        <v>8</v>
      </c>
      <c r="C9" s="3">
        <f>+H9</f>
        <v>2000000</v>
      </c>
      <c r="D9" s="3" t="s">
        <v>206</v>
      </c>
      <c r="E9" s="3">
        <f>+J9</f>
        <v>1200000</v>
      </c>
      <c r="G9" s="3" t="s">
        <v>8</v>
      </c>
      <c r="H9" s="3">
        <f>+H11-H8</f>
        <v>2000000</v>
      </c>
      <c r="I9" s="3" t="s">
        <v>206</v>
      </c>
      <c r="J9" s="3">
        <v>1200000</v>
      </c>
    </row>
    <row r="10" spans="2:12" x14ac:dyDescent="0.3">
      <c r="B10" s="3"/>
      <c r="C10" s="3"/>
      <c r="D10" s="3" t="s">
        <v>207</v>
      </c>
      <c r="E10" s="3">
        <f>+J10-130000</f>
        <v>1270000</v>
      </c>
      <c r="G10" s="3"/>
      <c r="H10" s="3"/>
      <c r="I10" s="3" t="s">
        <v>207</v>
      </c>
      <c r="J10" s="3">
        <f>+J11-J8-J9</f>
        <v>1400000</v>
      </c>
    </row>
    <row r="11" spans="2:12" x14ac:dyDescent="0.3">
      <c r="B11" s="4" t="s">
        <v>9</v>
      </c>
      <c r="C11" s="4">
        <f>+H11</f>
        <v>5000000</v>
      </c>
      <c r="D11" s="4" t="s">
        <v>12</v>
      </c>
      <c r="E11" s="4">
        <f>+J11</f>
        <v>5000000</v>
      </c>
      <c r="G11" s="4" t="s">
        <v>9</v>
      </c>
      <c r="H11" s="4">
        <v>5000000</v>
      </c>
      <c r="I11" s="4" t="s">
        <v>12</v>
      </c>
      <c r="J11" s="4">
        <v>5000000</v>
      </c>
    </row>
    <row r="13" spans="2:12" ht="15.6" x14ac:dyDescent="0.3">
      <c r="B13" s="86" t="s">
        <v>143</v>
      </c>
      <c r="C13" s="86"/>
      <c r="D13" s="86"/>
      <c r="E13" s="86"/>
      <c r="G13" s="136" t="s">
        <v>112</v>
      </c>
      <c r="H13" s="137"/>
    </row>
    <row r="14" spans="2:12" x14ac:dyDescent="0.3">
      <c r="B14" s="87" t="s">
        <v>6</v>
      </c>
      <c r="C14" s="87"/>
      <c r="D14" s="87" t="s">
        <v>13</v>
      </c>
      <c r="E14" s="87"/>
      <c r="G14" s="3" t="s">
        <v>106</v>
      </c>
      <c r="H14" s="3"/>
    </row>
    <row r="15" spans="2:12" x14ac:dyDescent="0.3">
      <c r="B15" s="3" t="s">
        <v>151</v>
      </c>
      <c r="C15" s="3"/>
      <c r="D15" s="3" t="s">
        <v>146</v>
      </c>
      <c r="E15" s="3"/>
      <c r="G15" s="3" t="s">
        <v>107</v>
      </c>
      <c r="H15" s="3"/>
      <c r="L15" s="7"/>
    </row>
    <row r="16" spans="2:12" x14ac:dyDescent="0.3">
      <c r="B16" s="3" t="s">
        <v>152</v>
      </c>
      <c r="C16" s="3"/>
      <c r="D16" s="3" t="s">
        <v>147</v>
      </c>
      <c r="E16" s="3"/>
      <c r="G16" s="118" t="s">
        <v>108</v>
      </c>
      <c r="H16" s="96"/>
    </row>
    <row r="17" spans="2:17" x14ac:dyDescent="0.3">
      <c r="B17" s="3" t="s">
        <v>153</v>
      </c>
      <c r="C17" s="3"/>
      <c r="D17" s="3" t="s">
        <v>148</v>
      </c>
      <c r="E17" s="3"/>
      <c r="G17" s="118"/>
      <c r="H17" s="96"/>
    </row>
    <row r="18" spans="2:17" x14ac:dyDescent="0.3">
      <c r="B18" s="3" t="s">
        <v>154</v>
      </c>
      <c r="C18" s="3"/>
      <c r="D18" s="3" t="s">
        <v>149</v>
      </c>
      <c r="E18" s="3"/>
      <c r="G18" s="3" t="s">
        <v>109</v>
      </c>
      <c r="H18" s="3"/>
    </row>
    <row r="19" spans="2:17" x14ac:dyDescent="0.3">
      <c r="B19" s="3"/>
      <c r="C19" s="3"/>
      <c r="D19" s="3" t="s">
        <v>150</v>
      </c>
      <c r="E19" s="3"/>
      <c r="G19" s="3"/>
      <c r="H19" s="3"/>
    </row>
    <row r="20" spans="2:17" x14ac:dyDescent="0.3">
      <c r="B20" s="4" t="s">
        <v>9</v>
      </c>
      <c r="C20" s="4"/>
      <c r="D20" s="4" t="s">
        <v>12</v>
      </c>
      <c r="E20" s="4"/>
      <c r="G20" s="113" t="s">
        <v>110</v>
      </c>
      <c r="H20" s="96"/>
    </row>
    <row r="21" spans="2:17" x14ac:dyDescent="0.3">
      <c r="G21" s="113"/>
      <c r="H21" s="96"/>
    </row>
    <row r="22" spans="2:17" ht="15.6" x14ac:dyDescent="0.3">
      <c r="B22" s="86" t="s">
        <v>143</v>
      </c>
      <c r="C22" s="86"/>
      <c r="D22" s="86"/>
      <c r="E22" s="86"/>
      <c r="G22" s="45" t="s">
        <v>111</v>
      </c>
      <c r="H22" s="3"/>
    </row>
    <row r="23" spans="2:17" x14ac:dyDescent="0.3">
      <c r="B23" s="87" t="s">
        <v>6</v>
      </c>
      <c r="C23" s="87"/>
      <c r="D23" s="87" t="s">
        <v>13</v>
      </c>
      <c r="E23" s="87"/>
      <c r="G23" s="3" t="s">
        <v>113</v>
      </c>
      <c r="H23" s="3"/>
    </row>
    <row r="24" spans="2:17" x14ac:dyDescent="0.3">
      <c r="B24" s="4" t="s">
        <v>151</v>
      </c>
      <c r="C24" s="3"/>
      <c r="D24" s="3" t="s">
        <v>146</v>
      </c>
      <c r="E24" s="3"/>
      <c r="G24" s="3" t="s">
        <v>114</v>
      </c>
      <c r="H24" s="3"/>
    </row>
    <row r="25" spans="2:17" x14ac:dyDescent="0.3">
      <c r="B25" s="3" t="s">
        <v>152</v>
      </c>
      <c r="C25" s="3"/>
      <c r="D25" s="3" t="s">
        <v>176</v>
      </c>
      <c r="E25" s="3"/>
    </row>
    <row r="26" spans="2:17" x14ac:dyDescent="0.3">
      <c r="B26" s="55" t="s">
        <v>166</v>
      </c>
      <c r="C26" s="3"/>
      <c r="D26" s="3" t="s">
        <v>178</v>
      </c>
      <c r="E26" s="3"/>
    </row>
    <row r="27" spans="2:17" x14ac:dyDescent="0.3">
      <c r="B27" s="55" t="s">
        <v>167</v>
      </c>
      <c r="C27" s="3"/>
      <c r="D27" s="3" t="s">
        <v>177</v>
      </c>
      <c r="E27" s="3"/>
    </row>
    <row r="28" spans="2:17" x14ac:dyDescent="0.3">
      <c r="B28" s="55" t="s">
        <v>168</v>
      </c>
      <c r="C28" s="3"/>
      <c r="D28" s="3" t="s">
        <v>179</v>
      </c>
      <c r="E28" s="3"/>
    </row>
    <row r="29" spans="2:17" customFormat="1" x14ac:dyDescent="0.3">
      <c r="B29" s="4" t="s">
        <v>169</v>
      </c>
      <c r="C29" s="4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customFormat="1" x14ac:dyDescent="0.3">
      <c r="B30" s="3"/>
      <c r="C30" s="3"/>
      <c r="D30" s="3" t="s">
        <v>147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customFormat="1" x14ac:dyDescent="0.3">
      <c r="B31" s="3" t="s">
        <v>153</v>
      </c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3">
      <c r="B32" s="55" t="s">
        <v>170</v>
      </c>
      <c r="C32" s="3"/>
      <c r="D32" s="3" t="s">
        <v>148</v>
      </c>
      <c r="E32" s="3"/>
    </row>
    <row r="33" spans="1:5" x14ac:dyDescent="0.3">
      <c r="B33" s="55" t="s">
        <v>171</v>
      </c>
      <c r="C33" s="3"/>
      <c r="D33" s="3"/>
      <c r="E33" s="3"/>
    </row>
    <row r="34" spans="1:5" x14ac:dyDescent="0.3">
      <c r="B34" s="119" t="s">
        <v>172</v>
      </c>
      <c r="C34" s="3"/>
      <c r="D34" s="3" t="s">
        <v>149</v>
      </c>
      <c r="E34" s="3"/>
    </row>
    <row r="35" spans="1:5" x14ac:dyDescent="0.3">
      <c r="B35" s="119"/>
      <c r="C35" s="3"/>
      <c r="D35" s="3"/>
      <c r="E35" s="3"/>
    </row>
    <row r="36" spans="1:5" x14ac:dyDescent="0.3">
      <c r="B36" s="55" t="s">
        <v>173</v>
      </c>
      <c r="C36" s="3"/>
      <c r="D36" s="3" t="s">
        <v>180</v>
      </c>
      <c r="E36" s="3"/>
    </row>
    <row r="37" spans="1:5" x14ac:dyDescent="0.3">
      <c r="B37" s="4" t="s">
        <v>174</v>
      </c>
      <c r="C37" s="4"/>
      <c r="D37" s="3"/>
      <c r="E37" s="3"/>
    </row>
    <row r="38" spans="1:5" x14ac:dyDescent="0.3">
      <c r="B38" s="3"/>
      <c r="C38" s="3"/>
      <c r="D38" s="3"/>
      <c r="E38" s="3"/>
    </row>
    <row r="39" spans="1:5" x14ac:dyDescent="0.3">
      <c r="B39" s="4" t="s">
        <v>154</v>
      </c>
      <c r="C39" s="3"/>
      <c r="D39" s="3"/>
      <c r="E39" s="3"/>
    </row>
    <row r="40" spans="1:5" x14ac:dyDescent="0.3">
      <c r="B40" s="3"/>
      <c r="C40" s="3"/>
      <c r="D40" s="3"/>
      <c r="E40" s="3"/>
    </row>
    <row r="41" spans="1:5" x14ac:dyDescent="0.3">
      <c r="B41" s="4" t="s">
        <v>175</v>
      </c>
      <c r="C41" s="3"/>
      <c r="D41" s="4" t="s">
        <v>181</v>
      </c>
      <c r="E41" s="3"/>
    </row>
    <row r="43" spans="1:5" ht="15.6" x14ac:dyDescent="0.3">
      <c r="A43" s="27"/>
      <c r="B43" s="106" t="s">
        <v>56</v>
      </c>
      <c r="C43" s="106"/>
      <c r="D43" s="107"/>
    </row>
    <row r="44" spans="1:5" x14ac:dyDescent="0.3">
      <c r="A44" s="27"/>
      <c r="B44" s="22" t="s">
        <v>155</v>
      </c>
      <c r="C44" s="22"/>
      <c r="D44" s="23">
        <v>2000000</v>
      </c>
    </row>
    <row r="45" spans="1:5" x14ac:dyDescent="0.3">
      <c r="A45" s="27"/>
      <c r="B45" s="109" t="s">
        <v>55</v>
      </c>
      <c r="C45" s="109"/>
      <c r="D45" s="23">
        <v>3000000</v>
      </c>
    </row>
    <row r="46" spans="1:5" x14ac:dyDescent="0.3">
      <c r="A46" s="27"/>
      <c r="B46" s="22" t="s">
        <v>46</v>
      </c>
      <c r="C46" s="22"/>
      <c r="D46" s="25">
        <v>0.6</v>
      </c>
    </row>
    <row r="47" spans="1:5" x14ac:dyDescent="0.3">
      <c r="B47" s="21" t="s">
        <v>156</v>
      </c>
      <c r="C47" s="22"/>
      <c r="D47" s="47"/>
    </row>
    <row r="48" spans="1:5" x14ac:dyDescent="0.3">
      <c r="B48" s="111" t="s">
        <v>157</v>
      </c>
      <c r="C48" s="112"/>
      <c r="D48" s="20"/>
    </row>
    <row r="49" spans="1:6" x14ac:dyDescent="0.3">
      <c r="B49" s="21" t="s">
        <v>158</v>
      </c>
      <c r="C49" s="22"/>
      <c r="D49" s="46"/>
    </row>
    <row r="50" spans="1:6" x14ac:dyDescent="0.3">
      <c r="B50" s="16" t="s">
        <v>159</v>
      </c>
      <c r="C50" s="10"/>
      <c r="D50" s="17">
        <v>5400</v>
      </c>
    </row>
    <row r="51" spans="1:6" x14ac:dyDescent="0.3">
      <c r="B51" s="21" t="s">
        <v>160</v>
      </c>
      <c r="C51" s="22"/>
      <c r="D51" s="23">
        <v>7000</v>
      </c>
    </row>
    <row r="52" spans="1:6" x14ac:dyDescent="0.3">
      <c r="B52" s="16" t="s">
        <v>161</v>
      </c>
      <c r="C52" s="10"/>
      <c r="D52" s="17">
        <v>75000</v>
      </c>
    </row>
    <row r="53" spans="1:6" x14ac:dyDescent="0.3">
      <c r="B53" s="21" t="s">
        <v>162</v>
      </c>
      <c r="C53" s="22"/>
      <c r="D53" s="23">
        <v>300000</v>
      </c>
    </row>
    <row r="54" spans="1:6" x14ac:dyDescent="0.3">
      <c r="B54" s="29" t="s">
        <v>49</v>
      </c>
      <c r="C54" s="6"/>
      <c r="D54" s="20">
        <v>0.8</v>
      </c>
    </row>
    <row r="55" spans="1:6" x14ac:dyDescent="0.3">
      <c r="B55" s="21" t="s">
        <v>163</v>
      </c>
      <c r="C55" s="22"/>
      <c r="D55" s="24">
        <v>1.2</v>
      </c>
    </row>
    <row r="56" spans="1:6" x14ac:dyDescent="0.3">
      <c r="B56" s="29" t="s">
        <v>117</v>
      </c>
      <c r="C56" s="6"/>
      <c r="D56" s="73">
        <v>0.12</v>
      </c>
    </row>
    <row r="57" spans="1:6" x14ac:dyDescent="0.3">
      <c r="B57" s="29" t="s">
        <v>164</v>
      </c>
      <c r="C57" s="6"/>
      <c r="D57" s="20">
        <v>3.2</v>
      </c>
    </row>
    <row r="58" spans="1:6" x14ac:dyDescent="0.3">
      <c r="B58" s="18" t="s">
        <v>242</v>
      </c>
      <c r="C58" s="15"/>
      <c r="D58" s="27">
        <v>130000</v>
      </c>
    </row>
    <row r="59" spans="1:6" x14ac:dyDescent="0.3">
      <c r="B59" s="120" t="s">
        <v>165</v>
      </c>
      <c r="C59" s="131"/>
      <c r="D59" s="132"/>
    </row>
    <row r="60" spans="1:6" x14ac:dyDescent="0.3">
      <c r="B60" s="133"/>
      <c r="C60" s="134"/>
      <c r="D60" s="135"/>
    </row>
    <row r="62" spans="1:6" x14ac:dyDescent="0.3">
      <c r="B62" s="2" t="s">
        <v>120</v>
      </c>
    </row>
    <row r="64" spans="1:6" x14ac:dyDescent="0.3">
      <c r="A64" s="27"/>
      <c r="B64" s="56" t="s">
        <v>46</v>
      </c>
      <c r="C64" s="37" t="s">
        <v>7</v>
      </c>
      <c r="E64" s="49" t="s">
        <v>17</v>
      </c>
      <c r="F64" s="37" t="s">
        <v>73</v>
      </c>
    </row>
    <row r="65" spans="1:7" x14ac:dyDescent="0.3">
      <c r="A65" s="27"/>
      <c r="B65" s="15"/>
      <c r="C65" s="37" t="s">
        <v>20</v>
      </c>
      <c r="E65" s="18"/>
      <c r="F65" s="37" t="s">
        <v>16</v>
      </c>
    </row>
    <row r="66" spans="1:7" x14ac:dyDescent="0.3">
      <c r="A66" s="27"/>
      <c r="B66" s="15"/>
      <c r="C66" s="50"/>
      <c r="E66" s="18"/>
      <c r="F66" s="50"/>
    </row>
    <row r="67" spans="1:7" x14ac:dyDescent="0.3">
      <c r="A67" s="27"/>
      <c r="B67" s="42" t="s">
        <v>182</v>
      </c>
      <c r="C67" s="61">
        <v>3000000</v>
      </c>
      <c r="E67" s="28" t="s">
        <v>188</v>
      </c>
      <c r="F67" s="50" t="s">
        <v>73</v>
      </c>
    </row>
    <row r="68" spans="1:7" x14ac:dyDescent="0.3">
      <c r="A68" s="27"/>
      <c r="B68" s="6"/>
      <c r="C68" s="58" t="s">
        <v>20</v>
      </c>
      <c r="E68" s="29"/>
      <c r="F68" s="26" t="s">
        <v>16</v>
      </c>
    </row>
    <row r="69" spans="1:7" x14ac:dyDescent="0.3">
      <c r="B69"/>
      <c r="C69"/>
      <c r="D69"/>
      <c r="E69"/>
      <c r="F69"/>
      <c r="G69"/>
    </row>
    <row r="70" spans="1:7" x14ac:dyDescent="0.3">
      <c r="A70" s="27"/>
      <c r="B70" s="57" t="s">
        <v>193</v>
      </c>
      <c r="C70" s="37" t="s">
        <v>16</v>
      </c>
      <c r="D70"/>
      <c r="E70"/>
    </row>
    <row r="71" spans="1:7" x14ac:dyDescent="0.3">
      <c r="A71" s="27"/>
      <c r="B71" s="15"/>
      <c r="C71" s="37" t="s">
        <v>184</v>
      </c>
      <c r="D71"/>
      <c r="E71"/>
    </row>
    <row r="72" spans="1:7" x14ac:dyDescent="0.3">
      <c r="A72" s="27"/>
      <c r="B72" s="15"/>
      <c r="C72" s="50"/>
    </row>
    <row r="73" spans="1:7" x14ac:dyDescent="0.3">
      <c r="A73" s="27"/>
      <c r="B73" s="42" t="s">
        <v>183</v>
      </c>
      <c r="C73" s="50" t="s">
        <v>16</v>
      </c>
    </row>
    <row r="74" spans="1:7" x14ac:dyDescent="0.3">
      <c r="A74" s="27"/>
      <c r="B74" s="6"/>
      <c r="C74" s="58">
        <v>3000000</v>
      </c>
    </row>
    <row r="76" spans="1:7" x14ac:dyDescent="0.3">
      <c r="B76" s="120" t="s">
        <v>186</v>
      </c>
      <c r="C76" s="126" t="s">
        <v>185</v>
      </c>
      <c r="D76" s="127"/>
    </row>
    <row r="77" spans="1:7" x14ac:dyDescent="0.3">
      <c r="B77" s="121"/>
      <c r="C77" s="128" t="s">
        <v>55</v>
      </c>
      <c r="D77" s="129"/>
    </row>
    <row r="78" spans="1:7" x14ac:dyDescent="0.3">
      <c r="B78" s="18"/>
      <c r="C78" s="15"/>
      <c r="D78" s="27"/>
    </row>
    <row r="79" spans="1:7" x14ac:dyDescent="0.3">
      <c r="B79" s="59" t="s">
        <v>187</v>
      </c>
      <c r="C79" s="100" t="s">
        <v>185</v>
      </c>
      <c r="D79" s="101"/>
    </row>
    <row r="80" spans="1:7" x14ac:dyDescent="0.3">
      <c r="B80" s="60"/>
      <c r="C80" s="124">
        <f>+C74</f>
        <v>3000000</v>
      </c>
      <c r="D80" s="125"/>
      <c r="E80" s="15"/>
    </row>
    <row r="81" spans="1:7" x14ac:dyDescent="0.3">
      <c r="C81" s="15"/>
      <c r="D81" s="15"/>
    </row>
    <row r="82" spans="1:7" x14ac:dyDescent="0.3">
      <c r="B82" s="120" t="s">
        <v>189</v>
      </c>
      <c r="C82" s="37" t="s">
        <v>190</v>
      </c>
    </row>
    <row r="83" spans="1:7" x14ac:dyDescent="0.3">
      <c r="B83" s="121"/>
      <c r="C83" s="37" t="s">
        <v>8</v>
      </c>
    </row>
    <row r="84" spans="1:7" x14ac:dyDescent="0.3">
      <c r="B84" s="18"/>
      <c r="C84" s="50"/>
    </row>
    <row r="85" spans="1:7" x14ac:dyDescent="0.3">
      <c r="B85" s="28" t="s">
        <v>191</v>
      </c>
      <c r="C85" s="50" t="s">
        <v>190</v>
      </c>
    </row>
    <row r="86" spans="1:7" x14ac:dyDescent="0.3">
      <c r="B86" s="29"/>
      <c r="C86" s="26" t="s">
        <v>8</v>
      </c>
    </row>
    <row r="88" spans="1:7" x14ac:dyDescent="0.3">
      <c r="B88" s="85" t="s">
        <v>42</v>
      </c>
      <c r="C88" s="85"/>
      <c r="D88" s="85"/>
      <c r="E88" s="85"/>
      <c r="F88" s="85"/>
      <c r="G88" s="85"/>
    </row>
    <row r="90" spans="1:7" x14ac:dyDescent="0.3">
      <c r="B90" s="13" t="s">
        <v>192</v>
      </c>
    </row>
    <row r="92" spans="1:7" x14ac:dyDescent="0.3">
      <c r="A92" s="27"/>
      <c r="B92" s="57" t="s">
        <v>193</v>
      </c>
      <c r="C92" s="37" t="s">
        <v>16</v>
      </c>
    </row>
    <row r="93" spans="1:7" x14ac:dyDescent="0.3">
      <c r="A93" s="27"/>
      <c r="B93" s="15"/>
      <c r="C93" s="37" t="s">
        <v>184</v>
      </c>
    </row>
    <row r="94" spans="1:7" x14ac:dyDescent="0.3">
      <c r="A94" s="27"/>
      <c r="B94" s="15"/>
      <c r="C94" s="50"/>
    </row>
    <row r="95" spans="1:7" x14ac:dyDescent="0.3">
      <c r="A95" s="27"/>
      <c r="B95" s="42" t="s">
        <v>183</v>
      </c>
      <c r="C95" s="50" t="s">
        <v>16</v>
      </c>
    </row>
    <row r="96" spans="1:7" x14ac:dyDescent="0.3">
      <c r="A96" s="27"/>
      <c r="B96" s="6"/>
      <c r="C96" s="58">
        <v>3000000</v>
      </c>
    </row>
    <row r="98" spans="1:6" x14ac:dyDescent="0.3">
      <c r="B98" s="51" t="s">
        <v>194</v>
      </c>
      <c r="C98" s="43">
        <f>+C96*0.8</f>
        <v>2400000</v>
      </c>
      <c r="D98" s="43" t="s">
        <v>243</v>
      </c>
    </row>
    <row r="100" spans="1:6" x14ac:dyDescent="0.3">
      <c r="B100" s="13" t="s">
        <v>195</v>
      </c>
      <c r="C100" s="13"/>
      <c r="D100" s="13"/>
      <c r="E100" s="13"/>
      <c r="F100" s="13"/>
    </row>
    <row r="101" spans="1:6" x14ac:dyDescent="0.3">
      <c r="B101" s="120" t="s">
        <v>186</v>
      </c>
      <c r="C101" s="126" t="s">
        <v>185</v>
      </c>
      <c r="D101" s="127"/>
    </row>
    <row r="102" spans="1:6" x14ac:dyDescent="0.3">
      <c r="B102" s="121"/>
      <c r="C102" s="128" t="s">
        <v>55</v>
      </c>
      <c r="D102" s="129"/>
    </row>
    <row r="103" spans="1:6" x14ac:dyDescent="0.3">
      <c r="B103" s="18"/>
      <c r="C103" s="15"/>
      <c r="D103" s="27"/>
    </row>
    <row r="104" spans="1:6" x14ac:dyDescent="0.3">
      <c r="B104" s="59" t="s">
        <v>187</v>
      </c>
      <c r="C104" s="100" t="s">
        <v>196</v>
      </c>
      <c r="D104" s="101"/>
    </row>
    <row r="105" spans="1:6" x14ac:dyDescent="0.3">
      <c r="B105" s="60"/>
      <c r="C105" s="124">
        <f>+C96</f>
        <v>3000000</v>
      </c>
      <c r="D105" s="125"/>
    </row>
    <row r="107" spans="1:6" x14ac:dyDescent="0.3">
      <c r="B107" s="130" t="s">
        <v>104</v>
      </c>
      <c r="C107" s="130"/>
      <c r="D107" s="43">
        <f>1.2*3000000-2400000</f>
        <v>1200000</v>
      </c>
    </row>
    <row r="109" spans="1:6" x14ac:dyDescent="0.3">
      <c r="B109" s="13" t="s">
        <v>197</v>
      </c>
    </row>
    <row r="110" spans="1:6" x14ac:dyDescent="0.3">
      <c r="A110" s="27"/>
      <c r="B110" s="56" t="s">
        <v>46</v>
      </c>
      <c r="C110" s="37" t="s">
        <v>7</v>
      </c>
    </row>
    <row r="111" spans="1:6" x14ac:dyDescent="0.3">
      <c r="A111" s="27"/>
      <c r="B111" s="15"/>
      <c r="C111" s="37" t="s">
        <v>20</v>
      </c>
    </row>
    <row r="112" spans="1:6" x14ac:dyDescent="0.3">
      <c r="A112" s="27"/>
      <c r="B112" s="15"/>
      <c r="C112" s="50"/>
    </row>
    <row r="113" spans="1:4" x14ac:dyDescent="0.3">
      <c r="A113" s="27"/>
      <c r="B113" s="42" t="s">
        <v>182</v>
      </c>
      <c r="C113" s="61">
        <v>3000000</v>
      </c>
    </row>
    <row r="114" spans="1:4" x14ac:dyDescent="0.3">
      <c r="A114" s="27"/>
      <c r="B114" s="6"/>
      <c r="C114" s="58" t="s">
        <v>20</v>
      </c>
    </row>
    <row r="116" spans="1:4" x14ac:dyDescent="0.3">
      <c r="B116" s="43" t="s">
        <v>86</v>
      </c>
      <c r="C116" s="43">
        <f>3000000/0.6</f>
        <v>5000000</v>
      </c>
    </row>
    <row r="118" spans="1:4" x14ac:dyDescent="0.3">
      <c r="B118" s="13" t="s">
        <v>198</v>
      </c>
    </row>
    <row r="120" spans="1:4" x14ac:dyDescent="0.3">
      <c r="B120" s="43" t="s">
        <v>89</v>
      </c>
      <c r="C120" s="43">
        <f>+C116-D45</f>
        <v>2000000</v>
      </c>
    </row>
    <row r="122" spans="1:4" x14ac:dyDescent="0.3">
      <c r="B122" s="13" t="s">
        <v>244</v>
      </c>
    </row>
    <row r="124" spans="1:4" x14ac:dyDescent="0.3">
      <c r="B124" s="72" t="s">
        <v>245</v>
      </c>
      <c r="C124" s="43">
        <f>+J10</f>
        <v>1400000</v>
      </c>
      <c r="D124" s="43" t="s">
        <v>246</v>
      </c>
    </row>
    <row r="126" spans="1:4" x14ac:dyDescent="0.3">
      <c r="B126" s="13" t="s">
        <v>247</v>
      </c>
    </row>
    <row r="127" spans="1:4" x14ac:dyDescent="0.3">
      <c r="B127" s="2" t="s">
        <v>249</v>
      </c>
    </row>
    <row r="128" spans="1:4" x14ac:dyDescent="0.3">
      <c r="B128" s="72" t="s">
        <v>248</v>
      </c>
      <c r="C128" s="43">
        <f>+E8</f>
        <v>2530000</v>
      </c>
      <c r="D128" s="43" t="s">
        <v>250</v>
      </c>
    </row>
    <row r="130" spans="2:5" x14ac:dyDescent="0.3">
      <c r="B130" s="13" t="s">
        <v>251</v>
      </c>
    </row>
    <row r="131" spans="2:5" x14ac:dyDescent="0.3">
      <c r="B131" s="72" t="s">
        <v>252</v>
      </c>
      <c r="C131" s="43">
        <f>+E10</f>
        <v>1270000</v>
      </c>
    </row>
    <row r="133" spans="2:5" x14ac:dyDescent="0.3">
      <c r="B133" s="13" t="s">
        <v>253</v>
      </c>
    </row>
    <row r="134" spans="2:5" x14ac:dyDescent="0.3">
      <c r="B134" s="2" t="s">
        <v>256</v>
      </c>
    </row>
    <row r="135" spans="2:5" x14ac:dyDescent="0.3">
      <c r="B135" s="2" t="s">
        <v>255</v>
      </c>
    </row>
    <row r="136" spans="2:5" x14ac:dyDescent="0.3">
      <c r="B136" s="2" t="s">
        <v>254</v>
      </c>
    </row>
    <row r="141" spans="2:5" x14ac:dyDescent="0.3">
      <c r="B141" s="13" t="s">
        <v>199</v>
      </c>
      <c r="C141" s="13"/>
      <c r="D141" s="13"/>
      <c r="E141" s="13"/>
    </row>
    <row r="143" spans="2:5" x14ac:dyDescent="0.3">
      <c r="B143" s="62" t="s">
        <v>16</v>
      </c>
      <c r="C143" s="63">
        <v>2400000</v>
      </c>
    </row>
    <row r="144" spans="2:5" x14ac:dyDescent="0.3">
      <c r="B144" s="64" t="s">
        <v>200</v>
      </c>
      <c r="C144" s="50">
        <v>2000000</v>
      </c>
    </row>
    <row r="145" spans="2:3" x14ac:dyDescent="0.3">
      <c r="B145" s="19" t="s">
        <v>178</v>
      </c>
      <c r="C145" s="38">
        <v>400000</v>
      </c>
    </row>
    <row r="147" spans="2:3" x14ac:dyDescent="0.3">
      <c r="B147" s="13" t="s">
        <v>201</v>
      </c>
    </row>
    <row r="149" spans="2:3" x14ac:dyDescent="0.3">
      <c r="B149" s="49" t="s">
        <v>17</v>
      </c>
      <c r="C149" s="37" t="s">
        <v>73</v>
      </c>
    </row>
    <row r="150" spans="2:3" x14ac:dyDescent="0.3">
      <c r="B150" s="18"/>
      <c r="C150" s="37" t="s">
        <v>16</v>
      </c>
    </row>
    <row r="151" spans="2:3" x14ac:dyDescent="0.3">
      <c r="B151" s="18"/>
      <c r="C151" s="50"/>
    </row>
    <row r="152" spans="2:3" x14ac:dyDescent="0.3">
      <c r="B152" s="28" t="s">
        <v>188</v>
      </c>
      <c r="C152" s="50" t="s">
        <v>73</v>
      </c>
    </row>
    <row r="153" spans="2:3" x14ac:dyDescent="0.3">
      <c r="B153" s="29"/>
      <c r="C153" s="26">
        <f>+C98</f>
        <v>2400000</v>
      </c>
    </row>
    <row r="155" spans="2:3" x14ac:dyDescent="0.3">
      <c r="B155" s="43" t="s">
        <v>202</v>
      </c>
      <c r="C155" s="43">
        <f>+C153*0.12</f>
        <v>288000</v>
      </c>
    </row>
    <row r="157" spans="2:3" x14ac:dyDescent="0.3">
      <c r="B157" s="13" t="s">
        <v>203</v>
      </c>
    </row>
    <row r="159" spans="2:3" x14ac:dyDescent="0.3">
      <c r="B159" s="4" t="s">
        <v>10</v>
      </c>
      <c r="C159" s="4">
        <f>+C160+C161+C162</f>
        <v>2688000</v>
      </c>
    </row>
    <row r="160" spans="2:3" x14ac:dyDescent="0.3">
      <c r="B160" s="3" t="s">
        <v>200</v>
      </c>
      <c r="C160" s="3">
        <f>+C144</f>
        <v>2000000</v>
      </c>
    </row>
    <row r="161" spans="2:6" x14ac:dyDescent="0.3">
      <c r="B161" s="3" t="s">
        <v>178</v>
      </c>
      <c r="C161" s="3">
        <f>+C145</f>
        <v>400000</v>
      </c>
    </row>
    <row r="162" spans="2:6" x14ac:dyDescent="0.3">
      <c r="B162" s="3" t="s">
        <v>73</v>
      </c>
      <c r="C162" s="3">
        <f>+C155</f>
        <v>288000</v>
      </c>
    </row>
    <row r="164" spans="2:6" x14ac:dyDescent="0.3">
      <c r="B164" s="84" t="s">
        <v>32</v>
      </c>
      <c r="C164" s="84"/>
      <c r="D164" s="84"/>
      <c r="E164" s="84"/>
      <c r="F164" s="84"/>
    </row>
    <row r="165" spans="2:6" x14ac:dyDescent="0.3">
      <c r="B165" s="43" t="s">
        <v>33</v>
      </c>
      <c r="C165" s="43"/>
      <c r="D165" s="43">
        <f>+C116</f>
        <v>5000000</v>
      </c>
    </row>
    <row r="167" spans="2:6" x14ac:dyDescent="0.3">
      <c r="B167" s="2" t="s">
        <v>204</v>
      </c>
    </row>
    <row r="169" spans="2:6" x14ac:dyDescent="0.3">
      <c r="B169" s="43" t="s">
        <v>205</v>
      </c>
      <c r="C169" s="43">
        <f>+D165-C159-D107</f>
        <v>1112000</v>
      </c>
    </row>
    <row r="171" spans="2:6" x14ac:dyDescent="0.3">
      <c r="B171" s="13" t="s">
        <v>208</v>
      </c>
    </row>
    <row r="173" spans="2:6" ht="15.6" x14ac:dyDescent="0.3">
      <c r="B173" s="86" t="s">
        <v>142</v>
      </c>
      <c r="C173" s="86"/>
      <c r="D173" s="86"/>
      <c r="E173" s="86"/>
    </row>
    <row r="174" spans="2:6" x14ac:dyDescent="0.3">
      <c r="B174" s="87" t="s">
        <v>6</v>
      </c>
      <c r="C174" s="87"/>
      <c r="D174" s="87" t="s">
        <v>13</v>
      </c>
      <c r="E174" s="87"/>
    </row>
    <row r="175" spans="2:6" x14ac:dyDescent="0.3">
      <c r="B175" s="3" t="s">
        <v>7</v>
      </c>
      <c r="C175" s="3">
        <f>+D45</f>
        <v>3000000</v>
      </c>
      <c r="D175" s="3" t="s">
        <v>10</v>
      </c>
      <c r="E175" s="3">
        <f>+C159</f>
        <v>2688000</v>
      </c>
    </row>
    <row r="176" spans="2:6" x14ac:dyDescent="0.3">
      <c r="B176" s="3" t="s">
        <v>8</v>
      </c>
      <c r="C176" s="3">
        <f>+C120</f>
        <v>2000000</v>
      </c>
      <c r="D176" s="3" t="s">
        <v>206</v>
      </c>
      <c r="E176" s="3">
        <f>+D107</f>
        <v>1200000</v>
      </c>
    </row>
    <row r="177" spans="2:5" x14ac:dyDescent="0.3">
      <c r="B177" s="3"/>
      <c r="C177" s="3"/>
      <c r="D177" s="3" t="s">
        <v>207</v>
      </c>
      <c r="E177" s="3">
        <f>+C169</f>
        <v>1112000</v>
      </c>
    </row>
    <row r="178" spans="2:5" x14ac:dyDescent="0.3">
      <c r="B178" s="4" t="s">
        <v>9</v>
      </c>
      <c r="C178" s="4">
        <f>+C116</f>
        <v>5000000</v>
      </c>
      <c r="D178" s="4" t="s">
        <v>12</v>
      </c>
      <c r="E178" s="4">
        <f>+C178</f>
        <v>5000000</v>
      </c>
    </row>
    <row r="180" spans="2:5" x14ac:dyDescent="0.3">
      <c r="B180" s="13" t="s">
        <v>209</v>
      </c>
    </row>
    <row r="182" spans="2:5" x14ac:dyDescent="0.3">
      <c r="B182" s="4" t="s">
        <v>210</v>
      </c>
      <c r="C182" s="4">
        <f>+C175</f>
        <v>3000000</v>
      </c>
      <c r="D182" s="66">
        <v>1</v>
      </c>
    </row>
    <row r="183" spans="2:5" x14ac:dyDescent="0.3">
      <c r="B183" s="3" t="s">
        <v>212</v>
      </c>
      <c r="C183" s="3">
        <f>+C182*D183</f>
        <v>600000</v>
      </c>
      <c r="D183" s="65">
        <v>0.2</v>
      </c>
    </row>
    <row r="184" spans="2:5" x14ac:dyDescent="0.3">
      <c r="B184" s="3" t="s">
        <v>211</v>
      </c>
      <c r="C184" s="3">
        <f>+C182*D184</f>
        <v>2400000</v>
      </c>
      <c r="D184" s="65">
        <v>0.8</v>
      </c>
    </row>
    <row r="185" spans="2:5" x14ac:dyDescent="0.3">
      <c r="B185" s="3" t="s">
        <v>213</v>
      </c>
      <c r="C185" s="3">
        <v>0</v>
      </c>
      <c r="D185" s="65">
        <v>0</v>
      </c>
      <c r="E185" s="2" t="s">
        <v>214</v>
      </c>
    </row>
    <row r="187" spans="2:5" x14ac:dyDescent="0.3">
      <c r="B187" s="13" t="s">
        <v>215</v>
      </c>
    </row>
    <row r="189" spans="2:5" x14ac:dyDescent="0.3">
      <c r="B189" s="2" t="s">
        <v>216</v>
      </c>
    </row>
    <row r="190" spans="2:5" x14ac:dyDescent="0.3">
      <c r="B190" s="43" t="s">
        <v>217</v>
      </c>
      <c r="C190" s="43">
        <f>+C176-D50</f>
        <v>1994600</v>
      </c>
    </row>
    <row r="192" spans="2:5" x14ac:dyDescent="0.3">
      <c r="B192" s="13" t="s">
        <v>218</v>
      </c>
    </row>
    <row r="194" spans="2:5" x14ac:dyDescent="0.3">
      <c r="B194" s="4" t="s">
        <v>144</v>
      </c>
      <c r="C194" s="4">
        <f>+C190</f>
        <v>1994600</v>
      </c>
      <c r="D194" s="66">
        <f>+D195+D196+D197</f>
        <v>1</v>
      </c>
    </row>
    <row r="195" spans="2:5" x14ac:dyDescent="0.3">
      <c r="B195" s="3" t="s">
        <v>171</v>
      </c>
      <c r="C195" s="3">
        <f>+C194*D195</f>
        <v>757948</v>
      </c>
      <c r="D195" s="65">
        <v>0.38</v>
      </c>
    </row>
    <row r="196" spans="2:5" x14ac:dyDescent="0.3">
      <c r="B196" s="3" t="s">
        <v>170</v>
      </c>
      <c r="C196" s="3">
        <f>+C194*D196</f>
        <v>1196760</v>
      </c>
      <c r="D196" s="65">
        <v>0.6</v>
      </c>
    </row>
    <row r="197" spans="2:5" x14ac:dyDescent="0.3">
      <c r="B197" s="67" t="s">
        <v>173</v>
      </c>
      <c r="C197" s="67">
        <f>+C194*D197</f>
        <v>39892.000000000036</v>
      </c>
      <c r="D197" s="65">
        <f>100%-D196-D195</f>
        <v>2.0000000000000018E-2</v>
      </c>
      <c r="E197" s="2" t="s">
        <v>219</v>
      </c>
    </row>
    <row r="199" spans="2:5" x14ac:dyDescent="0.3">
      <c r="B199" s="2" t="s">
        <v>220</v>
      </c>
    </row>
    <row r="200" spans="2:5" x14ac:dyDescent="0.3">
      <c r="B200" s="43" t="s">
        <v>94</v>
      </c>
      <c r="C200" s="43">
        <f>+E176+E177</f>
        <v>2312000</v>
      </c>
    </row>
    <row r="202" spans="2:5" x14ac:dyDescent="0.3">
      <c r="B202" s="13" t="s">
        <v>224</v>
      </c>
    </row>
    <row r="204" spans="2:5" x14ac:dyDescent="0.3">
      <c r="B204" s="4" t="s">
        <v>11</v>
      </c>
      <c r="C204" s="4">
        <f>+C200</f>
        <v>2312000</v>
      </c>
    </row>
    <row r="205" spans="2:5" x14ac:dyDescent="0.3">
      <c r="B205" s="3" t="s">
        <v>221</v>
      </c>
      <c r="C205" s="3">
        <f>+D53</f>
        <v>300000</v>
      </c>
    </row>
    <row r="206" spans="2:5" x14ac:dyDescent="0.3">
      <c r="B206" s="3" t="s">
        <v>145</v>
      </c>
      <c r="C206" s="3">
        <f>+D52</f>
        <v>75000</v>
      </c>
    </row>
    <row r="207" spans="2:5" x14ac:dyDescent="0.3">
      <c r="B207" s="3" t="s">
        <v>225</v>
      </c>
      <c r="C207" s="3">
        <f>+D51</f>
        <v>7000</v>
      </c>
    </row>
    <row r="208" spans="2:5" x14ac:dyDescent="0.3">
      <c r="B208" s="67" t="s">
        <v>222</v>
      </c>
      <c r="C208" s="67">
        <f>+C204-C205-C206-C207</f>
        <v>1930000</v>
      </c>
      <c r="D208" s="2" t="s">
        <v>223</v>
      </c>
    </row>
    <row r="210" spans="2:5" ht="15.6" x14ac:dyDescent="0.3">
      <c r="B210" s="86" t="s">
        <v>143</v>
      </c>
      <c r="C210" s="86"/>
      <c r="D210" s="86"/>
      <c r="E210" s="86"/>
    </row>
    <row r="211" spans="2:5" x14ac:dyDescent="0.3">
      <c r="B211" s="87" t="s">
        <v>6</v>
      </c>
      <c r="C211" s="87"/>
      <c r="D211" s="87" t="s">
        <v>13</v>
      </c>
      <c r="E211" s="87"/>
    </row>
    <row r="212" spans="2:5" x14ac:dyDescent="0.3">
      <c r="B212" s="4" t="s">
        <v>151</v>
      </c>
      <c r="C212" s="3"/>
      <c r="D212" s="3" t="s">
        <v>146</v>
      </c>
      <c r="E212" s="3"/>
    </row>
    <row r="213" spans="2:5" x14ac:dyDescent="0.3">
      <c r="B213" s="3" t="s">
        <v>152</v>
      </c>
      <c r="C213" s="3"/>
      <c r="D213" s="3" t="s">
        <v>176</v>
      </c>
      <c r="E213" s="3">
        <f>+D44</f>
        <v>2000000</v>
      </c>
    </row>
    <row r="214" spans="2:5" x14ac:dyDescent="0.3">
      <c r="B214" s="55" t="s">
        <v>166</v>
      </c>
      <c r="C214" s="3">
        <f>+C183</f>
        <v>600000</v>
      </c>
      <c r="D214" s="3" t="s">
        <v>178</v>
      </c>
      <c r="E214" s="3">
        <f>+C161</f>
        <v>400000</v>
      </c>
    </row>
    <row r="215" spans="2:5" x14ac:dyDescent="0.3">
      <c r="B215" s="55" t="s">
        <v>167</v>
      </c>
      <c r="C215" s="3">
        <f>+C184</f>
        <v>2400000</v>
      </c>
      <c r="D215" s="3" t="s">
        <v>177</v>
      </c>
      <c r="E215" s="3">
        <f>+C162</f>
        <v>288000</v>
      </c>
    </row>
    <row r="216" spans="2:5" x14ac:dyDescent="0.3">
      <c r="B216" s="55" t="s">
        <v>168</v>
      </c>
      <c r="C216" s="3"/>
      <c r="D216" s="4" t="s">
        <v>179</v>
      </c>
      <c r="E216" s="4">
        <f>+E213+E214+E215</f>
        <v>2688000</v>
      </c>
    </row>
    <row r="217" spans="2:5" x14ac:dyDescent="0.3">
      <c r="B217" s="4" t="s">
        <v>169</v>
      </c>
      <c r="C217" s="4">
        <f>+C214+C215</f>
        <v>3000000</v>
      </c>
      <c r="D217" s="3"/>
      <c r="E217" s="3"/>
    </row>
    <row r="218" spans="2:5" x14ac:dyDescent="0.3">
      <c r="B218" s="3"/>
      <c r="C218" s="3"/>
      <c r="D218" s="4" t="s">
        <v>147</v>
      </c>
      <c r="E218" s="4">
        <f>+D52</f>
        <v>75000</v>
      </c>
    </row>
    <row r="219" spans="2:5" x14ac:dyDescent="0.3">
      <c r="B219" s="3" t="s">
        <v>153</v>
      </c>
      <c r="C219" s="3"/>
      <c r="D219" s="4"/>
      <c r="E219" s="4"/>
    </row>
    <row r="220" spans="2:5" x14ac:dyDescent="0.3">
      <c r="B220" s="55" t="s">
        <v>170</v>
      </c>
      <c r="C220" s="3">
        <f>+C196</f>
        <v>1196760</v>
      </c>
      <c r="D220" s="4" t="s">
        <v>148</v>
      </c>
      <c r="E220" s="4">
        <f>+D53</f>
        <v>300000</v>
      </c>
    </row>
    <row r="221" spans="2:5" x14ac:dyDescent="0.3">
      <c r="B221" s="55" t="s">
        <v>171</v>
      </c>
      <c r="C221" s="3">
        <f>+C195</f>
        <v>757948</v>
      </c>
      <c r="D221" s="4"/>
      <c r="E221" s="4"/>
    </row>
    <row r="222" spans="2:5" x14ac:dyDescent="0.3">
      <c r="B222" s="119" t="s">
        <v>172</v>
      </c>
      <c r="C222" s="3"/>
      <c r="D222" s="4" t="s">
        <v>149</v>
      </c>
      <c r="E222" s="4">
        <f>+C208</f>
        <v>1930000</v>
      </c>
    </row>
    <row r="223" spans="2:5" x14ac:dyDescent="0.3">
      <c r="B223" s="119"/>
      <c r="C223" s="3"/>
      <c r="D223" s="4"/>
      <c r="E223" s="4"/>
    </row>
    <row r="224" spans="2:5" x14ac:dyDescent="0.3">
      <c r="B224" s="55" t="s">
        <v>173</v>
      </c>
      <c r="C224" s="3">
        <f>+C197</f>
        <v>39892.000000000036</v>
      </c>
      <c r="D224" s="4" t="s">
        <v>180</v>
      </c>
      <c r="E224" s="4">
        <f>+D51</f>
        <v>7000</v>
      </c>
    </row>
    <row r="225" spans="2:6" x14ac:dyDescent="0.3">
      <c r="B225" s="4" t="s">
        <v>174</v>
      </c>
      <c r="C225" s="4">
        <f>+C220+C221+C224</f>
        <v>1994600</v>
      </c>
      <c r="D225" s="3"/>
      <c r="E225" s="3"/>
    </row>
    <row r="226" spans="2:6" x14ac:dyDescent="0.3">
      <c r="B226" s="3"/>
      <c r="C226" s="3"/>
      <c r="D226" s="3"/>
      <c r="E226" s="3"/>
    </row>
    <row r="227" spans="2:6" x14ac:dyDescent="0.3">
      <c r="B227" s="4" t="s">
        <v>154</v>
      </c>
      <c r="C227" s="4">
        <f>+D50</f>
        <v>5400</v>
      </c>
      <c r="D227" s="3"/>
      <c r="E227" s="3"/>
    </row>
    <row r="228" spans="2:6" x14ac:dyDescent="0.3">
      <c r="B228" s="3"/>
      <c r="C228" s="3"/>
      <c r="D228" s="3"/>
      <c r="E228" s="3"/>
    </row>
    <row r="229" spans="2:6" x14ac:dyDescent="0.3">
      <c r="B229" s="4" t="s">
        <v>175</v>
      </c>
      <c r="C229" s="3">
        <f>+C217+C225+C227</f>
        <v>5000000</v>
      </c>
      <c r="D229" s="4" t="s">
        <v>181</v>
      </c>
      <c r="E229" s="3">
        <f>+E216+E218+E220+E222+E224</f>
        <v>5000000</v>
      </c>
    </row>
    <row r="231" spans="2:6" x14ac:dyDescent="0.3">
      <c r="B231" s="13" t="s">
        <v>226</v>
      </c>
    </row>
    <row r="233" spans="2:6" x14ac:dyDescent="0.3">
      <c r="B233" s="120" t="s">
        <v>189</v>
      </c>
      <c r="C233" s="37" t="s">
        <v>190</v>
      </c>
      <c r="D233" s="14" t="s">
        <v>227</v>
      </c>
      <c r="E233" s="2">
        <f>+C237*3.2</f>
        <v>6400000</v>
      </c>
    </row>
    <row r="234" spans="2:6" x14ac:dyDescent="0.3">
      <c r="B234" s="121"/>
      <c r="C234" s="37" t="s">
        <v>8</v>
      </c>
    </row>
    <row r="235" spans="2:6" x14ac:dyDescent="0.3">
      <c r="B235" s="18"/>
      <c r="C235" s="50"/>
      <c r="D235" s="122" t="s">
        <v>228</v>
      </c>
      <c r="E235" s="123"/>
      <c r="F235" s="123"/>
    </row>
    <row r="236" spans="2:6" x14ac:dyDescent="0.3">
      <c r="B236" s="28" t="s">
        <v>191</v>
      </c>
      <c r="C236" s="50" t="s">
        <v>190</v>
      </c>
      <c r="D236" s="122"/>
      <c r="E236" s="123"/>
      <c r="F236" s="123"/>
    </row>
    <row r="237" spans="2:6" x14ac:dyDescent="0.3">
      <c r="B237" s="29"/>
      <c r="C237" s="26">
        <f>+C176</f>
        <v>2000000</v>
      </c>
    </row>
  </sheetData>
  <mergeCells count="47">
    <mergeCell ref="G13:H13"/>
    <mergeCell ref="B1:C1"/>
    <mergeCell ref="B2:E4"/>
    <mergeCell ref="B6:E6"/>
    <mergeCell ref="B7:C7"/>
    <mergeCell ref="D7:E7"/>
    <mergeCell ref="B13:E13"/>
    <mergeCell ref="B14:C14"/>
    <mergeCell ref="D14:E14"/>
    <mergeCell ref="B22:E22"/>
    <mergeCell ref="B23:C23"/>
    <mergeCell ref="D23:E23"/>
    <mergeCell ref="G16:G17"/>
    <mergeCell ref="H16:H17"/>
    <mergeCell ref="G20:G21"/>
    <mergeCell ref="H20:H21"/>
    <mergeCell ref="B43:D43"/>
    <mergeCell ref="B34:B35"/>
    <mergeCell ref="B88:G88"/>
    <mergeCell ref="B76:B77"/>
    <mergeCell ref="C77:D77"/>
    <mergeCell ref="C76:D76"/>
    <mergeCell ref="B59:D60"/>
    <mergeCell ref="D235:F236"/>
    <mergeCell ref="B164:F164"/>
    <mergeCell ref="B173:E173"/>
    <mergeCell ref="B174:C174"/>
    <mergeCell ref="D174:E174"/>
    <mergeCell ref="B210:E210"/>
    <mergeCell ref="B211:C211"/>
    <mergeCell ref="D211:E211"/>
    <mergeCell ref="G6:J6"/>
    <mergeCell ref="G7:H7"/>
    <mergeCell ref="I7:J7"/>
    <mergeCell ref="B222:B223"/>
    <mergeCell ref="B233:B234"/>
    <mergeCell ref="B45:C45"/>
    <mergeCell ref="C79:D79"/>
    <mergeCell ref="C80:D80"/>
    <mergeCell ref="B82:B83"/>
    <mergeCell ref="B101:B102"/>
    <mergeCell ref="C101:D101"/>
    <mergeCell ref="C102:D102"/>
    <mergeCell ref="C104:D104"/>
    <mergeCell ref="C105:D105"/>
    <mergeCell ref="B107:C107"/>
    <mergeCell ref="B48:C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Es. 1</vt:lpstr>
      <vt:lpstr>Es. 2</vt:lpstr>
      <vt:lpstr>Es. 3</vt:lpstr>
      <vt:lpstr>Es.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2024-01-26T18:21:56Z</dcterms:modified>
</cp:coreProperties>
</file>