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1. Rendiconto finanziario\"/>
    </mc:Choice>
  </mc:AlternateContent>
  <xr:revisionPtr revIDLastSave="0" documentId="13_ncr:1_{D9B8BF73-98B3-4DCD-9380-B72F7B85FD7B}" xr6:coauthVersionLast="47" xr6:coauthVersionMax="47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S.P. riclassificato dati" sheetId="6" r:id="rId1"/>
    <sheet name="S.P. Riclassificato" sheetId="1" r:id="rId2"/>
    <sheet name="Calcolo PCN e schema" sheetId="2" r:id="rId3"/>
    <sheet name="Flusso fin attività operativa" sheetId="3" r:id="rId4"/>
    <sheet name="Investimenti e finanziamento" sheetId="5" r:id="rId5"/>
    <sheet name="Rendiconto finanziario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4" l="1"/>
  <c r="F17" i="4"/>
  <c r="F4" i="4"/>
  <c r="D6" i="2"/>
  <c r="D10" i="2" l="1"/>
  <c r="C10" i="2"/>
  <c r="D8" i="2"/>
  <c r="E8" i="2"/>
  <c r="C8" i="2"/>
  <c r="D4" i="2"/>
  <c r="C4" i="2"/>
  <c r="D4" i="1"/>
  <c r="C4" i="1"/>
  <c r="H5" i="1"/>
  <c r="G5" i="1"/>
  <c r="G7" i="1"/>
  <c r="H7" i="1"/>
  <c r="H9" i="1"/>
  <c r="G3" i="6"/>
  <c r="G6" i="1" s="1"/>
  <c r="C9" i="2" s="1"/>
  <c r="F10" i="4"/>
  <c r="F11" i="4"/>
  <c r="F12" i="4"/>
  <c r="F13" i="4"/>
  <c r="F14" i="4"/>
  <c r="F15" i="4"/>
  <c r="F16" i="4"/>
  <c r="F9" i="4"/>
  <c r="C5" i="2"/>
  <c r="D10" i="1"/>
  <c r="C10" i="1"/>
  <c r="D5" i="1"/>
  <c r="C5" i="1"/>
  <c r="D23" i="6"/>
  <c r="D9" i="1" s="1"/>
  <c r="D8" i="1" s="1"/>
  <c r="C23" i="6"/>
  <c r="C9" i="1" s="1"/>
  <c r="H21" i="6"/>
  <c r="G21" i="6"/>
  <c r="G9" i="1" s="1"/>
  <c r="H18" i="6"/>
  <c r="D19" i="6"/>
  <c r="C19" i="6"/>
  <c r="H16" i="6"/>
  <c r="H15" i="6" s="1"/>
  <c r="G15" i="6"/>
  <c r="D14" i="6"/>
  <c r="D7" i="1" s="1"/>
  <c r="C14" i="6"/>
  <c r="C7" i="1" s="1"/>
  <c r="C7" i="2" s="1"/>
  <c r="D8" i="6"/>
  <c r="D6" i="1" s="1"/>
  <c r="C8" i="6"/>
  <c r="C6" i="1" s="1"/>
  <c r="C6" i="2" s="1"/>
  <c r="G6" i="6"/>
  <c r="H3" i="6"/>
  <c r="H6" i="1" s="1"/>
  <c r="D9" i="2" s="1"/>
  <c r="D3" i="6"/>
  <c r="C3" i="6"/>
  <c r="E5" i="2" l="1"/>
  <c r="F5" i="4" s="1"/>
  <c r="E6" i="2"/>
  <c r="D7" i="2"/>
  <c r="E7" i="2"/>
  <c r="F7" i="4" s="1"/>
  <c r="E9" i="2"/>
  <c r="C17" i="5"/>
  <c r="F17" i="5"/>
  <c r="C7" i="4" s="1"/>
  <c r="G17" i="5"/>
  <c r="C11" i="4" s="1"/>
  <c r="D17" i="5"/>
  <c r="E15" i="5"/>
  <c r="E16" i="5"/>
  <c r="E14" i="5"/>
  <c r="E13" i="5"/>
  <c r="G10" i="5"/>
  <c r="C10" i="4" s="1"/>
  <c r="F10" i="5"/>
  <c r="C6" i="4" s="1"/>
  <c r="E5" i="5"/>
  <c r="E6" i="5"/>
  <c r="E7" i="5"/>
  <c r="E8" i="5"/>
  <c r="E9" i="5"/>
  <c r="E4" i="5"/>
  <c r="C10" i="5"/>
  <c r="D10" i="5"/>
  <c r="C5" i="4"/>
  <c r="D12" i="1"/>
  <c r="G9" i="3"/>
  <c r="G5" i="3"/>
  <c r="C8" i="3"/>
  <c r="C5" i="3" s="1"/>
  <c r="G15" i="3"/>
  <c r="G17" i="3" s="1"/>
  <c r="G16" i="3"/>
  <c r="C11" i="3"/>
  <c r="C18" i="3"/>
  <c r="H8" i="1"/>
  <c r="G8" i="1"/>
  <c r="C8" i="1"/>
  <c r="F6" i="4" l="1"/>
  <c r="E4" i="2"/>
  <c r="E17" i="5"/>
  <c r="C4" i="4"/>
  <c r="E10" i="5"/>
  <c r="C8" i="4"/>
  <c r="C12" i="4" s="1"/>
  <c r="C24" i="3"/>
  <c r="H11" i="1"/>
  <c r="C12" i="1"/>
  <c r="G11" i="1"/>
  <c r="E10" i="2" l="1"/>
  <c r="F18" i="4"/>
</calcChain>
</file>

<file path=xl/sharedStrings.xml><?xml version="1.0" encoding="utf-8"?>
<sst xmlns="http://schemas.openxmlformats.org/spreadsheetml/2006/main" count="169" uniqueCount="109">
  <si>
    <t>IMPIEGHI</t>
  </si>
  <si>
    <t>FONTI</t>
  </si>
  <si>
    <t>Attivo corrente</t>
  </si>
  <si>
    <t>Disponibilità liquide</t>
  </si>
  <si>
    <t>disponibilità finanziarie</t>
  </si>
  <si>
    <t>Rimanenze</t>
  </si>
  <si>
    <t>Attivo immobilizzato</t>
  </si>
  <si>
    <t>Immobilizzazioni materiali</t>
  </si>
  <si>
    <t>Immobilizzazioni immateriali</t>
  </si>
  <si>
    <t>Immobilizzazioni finanziarie</t>
  </si>
  <si>
    <t>TOTALE IMPIEGHI</t>
  </si>
  <si>
    <t>Debiti a breve scadenza</t>
  </si>
  <si>
    <t>Debiti a M.L. scadenza</t>
  </si>
  <si>
    <t>Capitale di debito</t>
  </si>
  <si>
    <t>Patrimonio netto</t>
  </si>
  <si>
    <t>Capitale proprio</t>
  </si>
  <si>
    <t>TOTALE FONTI</t>
  </si>
  <si>
    <t>31/12/N</t>
  </si>
  <si>
    <t>Reddito d'esercizio</t>
  </si>
  <si>
    <t>TFR corrisposto ai dipendenti</t>
  </si>
  <si>
    <t>Obbligazioni in scadenza</t>
  </si>
  <si>
    <t>Debiti v/ altri finanziatori</t>
  </si>
  <si>
    <t>Debiti v/ banche</t>
  </si>
  <si>
    <t>Debiti v/ fornitori</t>
  </si>
  <si>
    <t>Debiti tributari</t>
  </si>
  <si>
    <t>Debiti v/ istituti previdenziali</t>
  </si>
  <si>
    <t>Deviti v/ altri</t>
  </si>
  <si>
    <t>TOTALE</t>
  </si>
  <si>
    <t>Ratei e risconti passivi</t>
  </si>
  <si>
    <t>PCN</t>
  </si>
  <si>
    <t>Variazione</t>
  </si>
  <si>
    <t>CALCOLO DEL FLUSSO FINANZIARIO DEL PCN DELL'ATTIVITA' OPERATIVA</t>
  </si>
  <si>
    <t>CALCOLO PCN E SCHEMA</t>
  </si>
  <si>
    <t>SP RICLASSIFICATO SECONDO I CRITERI FINANZIARI</t>
  </si>
  <si>
    <t>METODO DIRETTO</t>
  </si>
  <si>
    <t>Ricavi monetari</t>
  </si>
  <si>
    <t>Ricavi delle vendite e prestazioni</t>
  </si>
  <si>
    <t>Variazione rimanenz, PF e SL</t>
  </si>
  <si>
    <t>Altri ricavi e proventi</t>
  </si>
  <si>
    <t>METODO INDIRETTO</t>
  </si>
  <si>
    <t>Utile d'esercizio</t>
  </si>
  <si>
    <t>Ricavi non monetari</t>
  </si>
  <si>
    <t>Incremento delle immobilizzazioni per lavori interni</t>
  </si>
  <si>
    <t>Costi monetari</t>
  </si>
  <si>
    <t>Costi per materie prime, suss, di cons.</t>
  </si>
  <si>
    <t>Costi per servizi</t>
  </si>
  <si>
    <t>Costi godimento beni di terzi</t>
  </si>
  <si>
    <t>Costi per il personale:</t>
  </si>
  <si>
    <t>Salari e stipendi</t>
  </si>
  <si>
    <t>Oneri sociali</t>
  </si>
  <si>
    <t>TFR</t>
  </si>
  <si>
    <t>Costi non monetari</t>
  </si>
  <si>
    <t>Amm.to imm. immat.</t>
  </si>
  <si>
    <t>Amm.to imm. materiali</t>
  </si>
  <si>
    <t>Variazione rimanenz. Materie prime</t>
  </si>
  <si>
    <t>Altri ricavi e proventi (interessi attivi)</t>
  </si>
  <si>
    <t>Interessi e altri oneri finanziari</t>
  </si>
  <si>
    <t>Imposte dell'esercizio</t>
  </si>
  <si>
    <t>FLUSSO MODIFICA PCN (Att. Operativa)</t>
  </si>
  <si>
    <t xml:space="preserve"> + Costi non monetari</t>
  </si>
  <si>
    <t xml:space="preserve"> - Ricavi non monetari</t>
  </si>
  <si>
    <t>Plusvalenza Impianti e macchinari</t>
  </si>
  <si>
    <t>Svalutazione crediti attivo circolante</t>
  </si>
  <si>
    <t>PARTE I - Dimostrazione delle fonti e degli impieghi</t>
  </si>
  <si>
    <t>Fonti di risorse finanziarie</t>
  </si>
  <si>
    <t>Attività operativa</t>
  </si>
  <si>
    <t>Attività di investimento</t>
  </si>
  <si>
    <t>Attività di finanziamento</t>
  </si>
  <si>
    <t>Impieghi di risorse finanziarie</t>
  </si>
  <si>
    <t>RENDICONTO FINANZIARIO DELLE VARIAZIONI DI PATRIMONIO CIRCOLANTE NETTO</t>
  </si>
  <si>
    <t>PARTE II - Variazioni intervenute nei componenti di PCN</t>
  </si>
  <si>
    <t>Variazione attività correnti</t>
  </si>
  <si>
    <t>Crediti a breve scadenza</t>
  </si>
  <si>
    <t>Ratei e risconti attivi</t>
  </si>
  <si>
    <t>Variazione delle passività correnti</t>
  </si>
  <si>
    <t>Disponibilità finanziarie</t>
  </si>
  <si>
    <t>VARIAZIONE DEL PCN</t>
  </si>
  <si>
    <t>Investimenti</t>
  </si>
  <si>
    <t>Software</t>
  </si>
  <si>
    <t>Brevetti industriali</t>
  </si>
  <si>
    <t>Terreni e fabbricati</t>
  </si>
  <si>
    <t>Impianti e macchinari</t>
  </si>
  <si>
    <t>Attrezzature industriali e commerciali</t>
  </si>
  <si>
    <t>Altri beni</t>
  </si>
  <si>
    <t>Variazione grezze</t>
  </si>
  <si>
    <t>Fonti</t>
  </si>
  <si>
    <t>Impieghi</t>
  </si>
  <si>
    <t>Finanziamenti</t>
  </si>
  <si>
    <t>Riserva soprapprezzo</t>
  </si>
  <si>
    <t>Debiti obbligazionari</t>
  </si>
  <si>
    <t>N</t>
  </si>
  <si>
    <t>N-1</t>
  </si>
  <si>
    <t>Depositi bancari e postali</t>
  </si>
  <si>
    <t>Denaro e valori in cassa</t>
  </si>
  <si>
    <t>Crediti v/ clienti</t>
  </si>
  <si>
    <t>Materie prime suss. e merci</t>
  </si>
  <si>
    <t>Prodotti finiti e merci</t>
  </si>
  <si>
    <t>Debiti a ML scadenza</t>
  </si>
  <si>
    <t>Obbligazioni</t>
  </si>
  <si>
    <t>Immobilizz. Immateriali</t>
  </si>
  <si>
    <t>Diritti di brevetto industriale, ecc..</t>
  </si>
  <si>
    <t>Immobilizz. materiali</t>
  </si>
  <si>
    <t xml:space="preserve">Capitale  </t>
  </si>
  <si>
    <t>Riserva soprapprezzo azioni</t>
  </si>
  <si>
    <t>Riserva legale</t>
  </si>
  <si>
    <t>Attrezzature cmmerciali</t>
  </si>
  <si>
    <t>Altre riserve</t>
  </si>
  <si>
    <t>31/12/N-1</t>
  </si>
  <si>
    <t>Passivo corrente corrente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</si>
</sst>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0" borderId="2" xfId="0" applyFont="1" applyBorder="1"/>
    <xf numFmtId="0" fontId="2" fillId="0" borderId="2" xfId="0" applyFont="1" applyBorder="1"/>
    <xf numFmtId="0" fontId="2" fillId="0" borderId="4" xfId="0" applyFont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2" fillId="0" borderId="8" xfId="0" applyFont="1" applyBorder="1"/>
    <xf numFmtId="0" fontId="1" fillId="0" borderId="7" xfId="0" applyFont="1" applyBorder="1"/>
    <xf numFmtId="0" fontId="1" fillId="0" borderId="11" xfId="0" applyFont="1" applyBorder="1"/>
    <xf numFmtId="164" fontId="2" fillId="0" borderId="3" xfId="1" applyNumberFormat="1" applyFont="1" applyBorder="1"/>
    <xf numFmtId="164" fontId="2" fillId="0" borderId="8" xfId="1" applyNumberFormat="1" applyFont="1" applyBorder="1"/>
    <xf numFmtId="164" fontId="2" fillId="0" borderId="0" xfId="1" applyNumberFormat="1" applyFont="1"/>
    <xf numFmtId="164" fontId="2" fillId="0" borderId="1" xfId="1" applyNumberFormat="1" applyFont="1" applyBorder="1"/>
    <xf numFmtId="164" fontId="3" fillId="0" borderId="0" xfId="1" applyNumberFormat="1" applyFont="1" applyBorder="1"/>
    <xf numFmtId="164" fontId="3" fillId="0" borderId="3" xfId="1" applyNumberFormat="1" applyFont="1" applyBorder="1"/>
    <xf numFmtId="164" fontId="2" fillId="0" borderId="5" xfId="1" applyNumberFormat="1" applyFont="1" applyBorder="1"/>
    <xf numFmtId="164" fontId="2" fillId="0" borderId="9" xfId="1" applyNumberFormat="1" applyFont="1" applyBorder="1"/>
    <xf numFmtId="164" fontId="3" fillId="0" borderId="2" xfId="1" applyNumberFormat="1" applyFont="1" applyBorder="1"/>
    <xf numFmtId="164" fontId="2" fillId="0" borderId="2" xfId="1" applyNumberFormat="1" applyFont="1" applyBorder="1"/>
    <xf numFmtId="164" fontId="2" fillId="0" borderId="4" xfId="1" applyNumberFormat="1" applyFont="1" applyBorder="1"/>
    <xf numFmtId="164" fontId="1" fillId="0" borderId="5" xfId="1" applyNumberFormat="1" applyFont="1" applyBorder="1"/>
    <xf numFmtId="164" fontId="1" fillId="0" borderId="0" xfId="1" applyNumberFormat="1" applyFont="1"/>
    <xf numFmtId="164" fontId="1" fillId="0" borderId="4" xfId="1" applyNumberFormat="1" applyFont="1" applyBorder="1"/>
    <xf numFmtId="164" fontId="1" fillId="0" borderId="3" xfId="1" applyNumberFormat="1" applyFont="1" applyBorder="1"/>
    <xf numFmtId="164" fontId="2" fillId="0" borderId="0" xfId="0" applyNumberFormat="1" applyFont="1"/>
    <xf numFmtId="0" fontId="2" fillId="0" borderId="11" xfId="0" applyFont="1" applyBorder="1"/>
    <xf numFmtId="164" fontId="2" fillId="0" borderId="11" xfId="1" applyNumberFormat="1" applyFont="1" applyBorder="1"/>
    <xf numFmtId="164" fontId="1" fillId="0" borderId="7" xfId="1" applyNumberFormat="1" applyFont="1" applyBorder="1"/>
    <xf numFmtId="164" fontId="1" fillId="0" borderId="11" xfId="1" applyNumberFormat="1" applyFont="1" applyBorder="1"/>
    <xf numFmtId="0" fontId="5" fillId="0" borderId="11" xfId="0" applyFont="1" applyBorder="1" applyAlignment="1">
      <alignment horizontal="center" vertical="center"/>
    </xf>
    <xf numFmtId="164" fontId="5" fillId="0" borderId="11" xfId="0" applyNumberFormat="1" applyFont="1" applyBorder="1"/>
    <xf numFmtId="0" fontId="3" fillId="0" borderId="11" xfId="0" applyFont="1" applyBorder="1"/>
    <xf numFmtId="0" fontId="5" fillId="0" borderId="11" xfId="0" applyFont="1" applyBorder="1"/>
    <xf numFmtId="164" fontId="2" fillId="0" borderId="10" xfId="0" applyNumberFormat="1" applyFont="1" applyBorder="1"/>
    <xf numFmtId="164" fontId="2" fillId="0" borderId="8" xfId="0" applyNumberFormat="1" applyFont="1" applyBorder="1"/>
    <xf numFmtId="0" fontId="2" fillId="2" borderId="0" xfId="0" applyFont="1" applyFill="1"/>
    <xf numFmtId="164" fontId="2" fillId="0" borderId="0" xfId="1" applyNumberFormat="1" applyFont="1" applyAlignment="1">
      <alignment horizontal="right"/>
    </xf>
    <xf numFmtId="164" fontId="1" fillId="3" borderId="0" xfId="1" applyNumberFormat="1" applyFont="1" applyFill="1"/>
    <xf numFmtId="164" fontId="2" fillId="0" borderId="13" xfId="1" applyNumberFormat="1" applyFont="1" applyBorder="1"/>
    <xf numFmtId="164" fontId="2" fillId="0" borderId="14" xfId="1" applyNumberFormat="1" applyFont="1" applyBorder="1"/>
    <xf numFmtId="164" fontId="2" fillId="0" borderId="15" xfId="1" quotePrefix="1" applyNumberFormat="1" applyFont="1" applyBorder="1"/>
    <xf numFmtId="164" fontId="2" fillId="0" borderId="16" xfId="1" applyNumberFormat="1" applyFont="1" applyBorder="1"/>
    <xf numFmtId="164" fontId="1" fillId="3" borderId="17" xfId="1" applyNumberFormat="1" applyFont="1" applyFill="1" applyBorder="1"/>
    <xf numFmtId="164" fontId="1" fillId="3" borderId="18" xfId="1" applyNumberFormat="1" applyFont="1" applyFill="1" applyBorder="1"/>
    <xf numFmtId="164" fontId="2" fillId="0" borderId="17" xfId="1" quotePrefix="1" applyNumberFormat="1" applyFont="1" applyBorder="1"/>
    <xf numFmtId="164" fontId="2" fillId="0" borderId="18" xfId="1" applyNumberFormat="1" applyFont="1" applyBorder="1"/>
    <xf numFmtId="164" fontId="2" fillId="0" borderId="0" xfId="1" applyNumberFormat="1" applyFont="1" applyBorder="1"/>
    <xf numFmtId="0" fontId="2" fillId="0" borderId="3" xfId="0" applyFont="1" applyBorder="1"/>
    <xf numFmtId="164" fontId="2" fillId="0" borderId="3" xfId="0" applyNumberFormat="1" applyFont="1" applyBorder="1"/>
    <xf numFmtId="0" fontId="0" fillId="0" borderId="3" xfId="0" applyBorder="1"/>
    <xf numFmtId="164" fontId="1" fillId="3" borderId="7" xfId="1" applyNumberFormat="1" applyFont="1" applyFill="1" applyBorder="1"/>
    <xf numFmtId="0" fontId="1" fillId="0" borderId="2" xfId="0" applyFont="1" applyBorder="1"/>
    <xf numFmtId="0" fontId="1" fillId="4" borderId="4" xfId="0" applyFont="1" applyFill="1" applyBorder="1"/>
    <xf numFmtId="0" fontId="1" fillId="0" borderId="19" xfId="0" applyFont="1" applyBorder="1"/>
    <xf numFmtId="0" fontId="1" fillId="4" borderId="6" xfId="0" applyFont="1" applyFill="1" applyBorder="1"/>
    <xf numFmtId="164" fontId="1" fillId="4" borderId="5" xfId="1" applyNumberFormat="1" applyFont="1" applyFill="1" applyBorder="1"/>
    <xf numFmtId="164" fontId="1" fillId="4" borderId="7" xfId="1" applyNumberFormat="1" applyFont="1" applyFill="1" applyBorder="1"/>
    <xf numFmtId="0" fontId="3" fillId="0" borderId="6" xfId="0" applyFont="1" applyBorder="1"/>
    <xf numFmtId="164" fontId="3" fillId="0" borderId="12" xfId="1" applyNumberFormat="1" applyFont="1" applyBorder="1"/>
    <xf numFmtId="164" fontId="3" fillId="0" borderId="6" xfId="1" applyNumberFormat="1" applyFont="1" applyBorder="1"/>
    <xf numFmtId="164" fontId="3" fillId="0" borderId="7" xfId="1" applyNumberFormat="1" applyFont="1" applyBorder="1"/>
    <xf numFmtId="0" fontId="2" fillId="0" borderId="19" xfId="0" applyFont="1" applyBorder="1"/>
    <xf numFmtId="164" fontId="2" fillId="0" borderId="20" xfId="1" applyNumberFormat="1" applyFont="1" applyBorder="1"/>
    <xf numFmtId="0" fontId="1" fillId="4" borderId="6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4" fontId="2" fillId="0" borderId="10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1" fillId="3" borderId="0" xfId="1" applyNumberFormat="1" applyFont="1" applyFill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F5854-B06E-4B2D-9EFA-D9D56215847B}">
  <dimension ref="B2:H27"/>
  <sheetViews>
    <sheetView workbookViewId="0">
      <selection activeCell="F12" sqref="F12"/>
    </sheetView>
  </sheetViews>
  <sheetFormatPr defaultColWidth="9" defaultRowHeight="18" x14ac:dyDescent="0.35"/>
  <cols>
    <col min="1" max="1" width="9" style="12"/>
    <col min="2" max="2" width="37.109375" style="12" customWidth="1"/>
    <col min="3" max="4" width="13.33203125" style="12" bestFit="1" customWidth="1"/>
    <col min="5" max="5" width="9" style="12"/>
    <col min="6" max="6" width="31.5546875" style="12" bestFit="1" customWidth="1"/>
    <col min="7" max="8" width="13.33203125" style="12" bestFit="1" customWidth="1"/>
    <col min="9" max="16384" width="9" style="12"/>
  </cols>
  <sheetData>
    <row r="2" spans="2:8" x14ac:dyDescent="0.35">
      <c r="C2" s="67" t="s">
        <v>90</v>
      </c>
      <c r="D2" s="68" t="s">
        <v>91</v>
      </c>
      <c r="G2" s="67" t="s">
        <v>90</v>
      </c>
      <c r="H2" s="68" t="s">
        <v>91</v>
      </c>
    </row>
    <row r="3" spans="2:8" x14ac:dyDescent="0.35">
      <c r="B3" s="29" t="s">
        <v>3</v>
      </c>
      <c r="C3" s="29">
        <f>+C4+C5</f>
        <v>39000</v>
      </c>
      <c r="D3" s="29">
        <f>+D4+D5</f>
        <v>69000</v>
      </c>
      <c r="F3" s="9" t="s">
        <v>11</v>
      </c>
      <c r="G3" s="29">
        <f>SUM(G4:G12)</f>
        <v>3832420</v>
      </c>
      <c r="H3" s="29">
        <f>SUM(H4:H12)</f>
        <v>2806500</v>
      </c>
    </row>
    <row r="4" spans="2:8" x14ac:dyDescent="0.35">
      <c r="B4" s="27" t="s">
        <v>92</v>
      </c>
      <c r="C4" s="27">
        <v>30000</v>
      </c>
      <c r="D4" s="27">
        <v>65000</v>
      </c>
      <c r="F4" s="26" t="s">
        <v>19</v>
      </c>
      <c r="G4" s="27"/>
      <c r="H4" s="27">
        <v>277500</v>
      </c>
    </row>
    <row r="5" spans="2:8" x14ac:dyDescent="0.35">
      <c r="B5" s="27" t="s">
        <v>93</v>
      </c>
      <c r="C5" s="27">
        <v>9000</v>
      </c>
      <c r="D5" s="27">
        <v>4000</v>
      </c>
      <c r="F5" s="26" t="s">
        <v>20</v>
      </c>
      <c r="G5" s="27">
        <v>300000</v>
      </c>
      <c r="H5" s="27">
        <v>300000</v>
      </c>
    </row>
    <row r="6" spans="2:8" x14ac:dyDescent="0.35">
      <c r="F6" s="26" t="s">
        <v>21</v>
      </c>
      <c r="G6" s="27">
        <f>705000-630000</f>
        <v>75000</v>
      </c>
      <c r="H6" s="27">
        <v>75000</v>
      </c>
    </row>
    <row r="7" spans="2:8" x14ac:dyDescent="0.35">
      <c r="C7" s="67" t="s">
        <v>90</v>
      </c>
      <c r="D7" s="68" t="s">
        <v>91</v>
      </c>
      <c r="F7" s="26" t="s">
        <v>22</v>
      </c>
      <c r="G7" s="27">
        <v>1132500</v>
      </c>
      <c r="H7" s="27">
        <v>230500</v>
      </c>
    </row>
    <row r="8" spans="2:8" x14ac:dyDescent="0.35">
      <c r="B8" s="29" t="s">
        <v>75</v>
      </c>
      <c r="C8" s="29">
        <f>+C9+C10</f>
        <v>3566500</v>
      </c>
      <c r="D8" s="29">
        <f>+D9+D10</f>
        <v>2772500</v>
      </c>
      <c r="F8" s="26" t="s">
        <v>23</v>
      </c>
      <c r="G8" s="27">
        <v>1475000</v>
      </c>
      <c r="H8" s="27">
        <v>1357500</v>
      </c>
    </row>
    <row r="9" spans="2:8" x14ac:dyDescent="0.35">
      <c r="B9" s="27" t="s">
        <v>94</v>
      </c>
      <c r="C9" s="27">
        <v>3538000</v>
      </c>
      <c r="D9" s="27">
        <v>2757500</v>
      </c>
      <c r="F9" s="26" t="s">
        <v>24</v>
      </c>
      <c r="G9" s="27">
        <v>217500</v>
      </c>
      <c r="H9" s="27">
        <v>76500</v>
      </c>
    </row>
    <row r="10" spans="2:8" x14ac:dyDescent="0.35">
      <c r="B10" s="27" t="s">
        <v>73</v>
      </c>
      <c r="C10" s="27">
        <v>28500</v>
      </c>
      <c r="D10" s="27">
        <v>15000</v>
      </c>
      <c r="F10" s="26" t="s">
        <v>25</v>
      </c>
      <c r="G10" s="27">
        <v>153240</v>
      </c>
      <c r="H10" s="27">
        <v>111000</v>
      </c>
    </row>
    <row r="11" spans="2:8" x14ac:dyDescent="0.35">
      <c r="F11" s="26" t="s">
        <v>26</v>
      </c>
      <c r="G11" s="27">
        <v>381680</v>
      </c>
      <c r="H11" s="27">
        <v>288500</v>
      </c>
    </row>
    <row r="12" spans="2:8" x14ac:dyDescent="0.35">
      <c r="F12" s="26" t="s">
        <v>28</v>
      </c>
      <c r="G12" s="27">
        <v>97500</v>
      </c>
      <c r="H12" s="27">
        <v>90000</v>
      </c>
    </row>
    <row r="13" spans="2:8" x14ac:dyDescent="0.35">
      <c r="C13" s="67" t="s">
        <v>90</v>
      </c>
      <c r="D13" s="68" t="s">
        <v>91</v>
      </c>
    </row>
    <row r="14" spans="2:8" x14ac:dyDescent="0.35">
      <c r="B14" s="29" t="s">
        <v>5</v>
      </c>
      <c r="C14" s="29">
        <f>+C15+C16</f>
        <v>2010000</v>
      </c>
      <c r="D14" s="29">
        <f>+D15+D16</f>
        <v>1590000</v>
      </c>
      <c r="G14" s="67" t="s">
        <v>90</v>
      </c>
      <c r="H14" s="68" t="s">
        <v>91</v>
      </c>
    </row>
    <row r="15" spans="2:8" x14ac:dyDescent="0.35">
      <c r="B15" s="27" t="s">
        <v>95</v>
      </c>
      <c r="C15" s="27">
        <v>696000</v>
      </c>
      <c r="D15" s="27">
        <v>636000</v>
      </c>
      <c r="F15" s="9" t="s">
        <v>97</v>
      </c>
      <c r="G15" s="29">
        <f>SUM(G16:G18)</f>
        <v>2196580</v>
      </c>
      <c r="H15" s="29">
        <f>SUM(H16:H18)</f>
        <v>2257500</v>
      </c>
    </row>
    <row r="16" spans="2:8" x14ac:dyDescent="0.35">
      <c r="B16" s="27" t="s">
        <v>96</v>
      </c>
      <c r="C16" s="27">
        <v>1314000</v>
      </c>
      <c r="D16" s="27">
        <v>954000</v>
      </c>
      <c r="F16" s="26" t="s">
        <v>50</v>
      </c>
      <c r="G16" s="27">
        <v>666580</v>
      </c>
      <c r="H16" s="27">
        <f>930000-277500</f>
        <v>652500</v>
      </c>
    </row>
    <row r="17" spans="2:8" x14ac:dyDescent="0.35">
      <c r="F17" s="26" t="s">
        <v>98</v>
      </c>
      <c r="G17" s="27">
        <v>900000</v>
      </c>
      <c r="H17" s="27">
        <v>1200000</v>
      </c>
    </row>
    <row r="18" spans="2:8" x14ac:dyDescent="0.35">
      <c r="C18" s="67" t="s">
        <v>90</v>
      </c>
      <c r="D18" s="68" t="s">
        <v>91</v>
      </c>
      <c r="F18" s="26" t="s">
        <v>21</v>
      </c>
      <c r="G18" s="27">
        <v>630000</v>
      </c>
      <c r="H18" s="27">
        <f>480000-75000</f>
        <v>405000</v>
      </c>
    </row>
    <row r="19" spans="2:8" x14ac:dyDescent="0.35">
      <c r="B19" s="29" t="s">
        <v>99</v>
      </c>
      <c r="C19" s="29">
        <f>+C20</f>
        <v>507000</v>
      </c>
      <c r="D19" s="29">
        <f>+D20</f>
        <v>150000</v>
      </c>
    </row>
    <row r="20" spans="2:8" x14ac:dyDescent="0.35">
      <c r="B20" s="27" t="s">
        <v>100</v>
      </c>
      <c r="C20" s="27">
        <v>507000</v>
      </c>
      <c r="D20" s="27">
        <v>150000</v>
      </c>
      <c r="G20" s="67" t="s">
        <v>90</v>
      </c>
      <c r="H20" s="68" t="s">
        <v>91</v>
      </c>
    </row>
    <row r="21" spans="2:8" x14ac:dyDescent="0.35">
      <c r="F21" s="9" t="s">
        <v>15</v>
      </c>
      <c r="G21" s="29">
        <f>SUM(G22:G26)</f>
        <v>4415000</v>
      </c>
      <c r="H21" s="29">
        <f>SUM(H22:H26)</f>
        <v>3080000</v>
      </c>
    </row>
    <row r="22" spans="2:8" x14ac:dyDescent="0.35">
      <c r="C22" s="67" t="s">
        <v>90</v>
      </c>
      <c r="D22" s="68" t="s">
        <v>91</v>
      </c>
      <c r="F22" s="26" t="s">
        <v>102</v>
      </c>
      <c r="G22" s="27">
        <v>3600000</v>
      </c>
      <c r="H22" s="27">
        <v>2400000</v>
      </c>
    </row>
    <row r="23" spans="2:8" x14ac:dyDescent="0.35">
      <c r="B23" s="29" t="s">
        <v>101</v>
      </c>
      <c r="C23" s="29">
        <f>SUM(C24:C27)</f>
        <v>4681500</v>
      </c>
      <c r="D23" s="29">
        <f>SUM(D24:D27)</f>
        <v>3367500</v>
      </c>
      <c r="F23" s="26" t="s">
        <v>103</v>
      </c>
      <c r="G23" s="27">
        <v>330000</v>
      </c>
      <c r="H23" s="27"/>
    </row>
    <row r="24" spans="2:8" x14ac:dyDescent="0.35">
      <c r="B24" s="27" t="s">
        <v>80</v>
      </c>
      <c r="C24" s="27">
        <v>2385000</v>
      </c>
      <c r="D24" s="27">
        <v>1965000</v>
      </c>
      <c r="F24" s="26" t="s">
        <v>104</v>
      </c>
      <c r="G24" s="27">
        <v>480000</v>
      </c>
      <c r="H24" s="27">
        <v>480000</v>
      </c>
    </row>
    <row r="25" spans="2:8" x14ac:dyDescent="0.35">
      <c r="B25" s="27" t="s">
        <v>81</v>
      </c>
      <c r="C25" s="27">
        <v>1830000</v>
      </c>
      <c r="D25" s="27">
        <v>1200000</v>
      </c>
      <c r="F25" s="26" t="s">
        <v>106</v>
      </c>
      <c r="G25" s="27">
        <v>5000</v>
      </c>
      <c r="H25" s="27">
        <v>200000</v>
      </c>
    </row>
    <row r="26" spans="2:8" x14ac:dyDescent="0.35">
      <c r="B26" s="27" t="s">
        <v>105</v>
      </c>
      <c r="C26" s="27">
        <v>255000</v>
      </c>
      <c r="D26" s="27">
        <v>180000</v>
      </c>
    </row>
    <row r="27" spans="2:8" x14ac:dyDescent="0.35">
      <c r="B27" s="27" t="s">
        <v>83</v>
      </c>
      <c r="C27" s="27">
        <v>211500</v>
      </c>
      <c r="D27" s="27">
        <v>22500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workbookViewId="0">
      <selection activeCell="F19" sqref="F19"/>
    </sheetView>
  </sheetViews>
  <sheetFormatPr defaultRowHeight="18" x14ac:dyDescent="0.35"/>
  <cols>
    <col min="1" max="1" width="8.88671875" style="1"/>
    <col min="2" max="2" width="31.6640625" style="1" customWidth="1"/>
    <col min="3" max="4" width="14.6640625" style="1" bestFit="1" customWidth="1"/>
    <col min="5" max="5" width="7.88671875" style="1" customWidth="1"/>
    <col min="6" max="6" width="27.21875" style="1" bestFit="1" customWidth="1"/>
    <col min="7" max="8" width="15.5546875" style="1" bestFit="1" customWidth="1"/>
    <col min="9" max="10" width="13.33203125" style="1" bestFit="1" customWidth="1"/>
    <col min="11" max="16384" width="8.88671875" style="1"/>
  </cols>
  <sheetData>
    <row r="1" spans="2:10" x14ac:dyDescent="0.35">
      <c r="B1" s="71" t="s">
        <v>33</v>
      </c>
      <c r="C1" s="71"/>
      <c r="D1" s="71"/>
    </row>
    <row r="3" spans="2:10" x14ac:dyDescent="0.35">
      <c r="B3" s="5" t="s">
        <v>0</v>
      </c>
      <c r="C3" s="8" t="s">
        <v>17</v>
      </c>
      <c r="D3" s="8" t="s">
        <v>107</v>
      </c>
      <c r="F3" s="5" t="s">
        <v>1</v>
      </c>
      <c r="G3" s="8" t="s">
        <v>17</v>
      </c>
      <c r="H3" s="8" t="s">
        <v>107</v>
      </c>
    </row>
    <row r="4" spans="2:10" x14ac:dyDescent="0.35">
      <c r="B4" s="2" t="s">
        <v>2</v>
      </c>
      <c r="C4" s="24">
        <f>+C5+C6+C7</f>
        <v>5615500</v>
      </c>
      <c r="D4" s="24">
        <f>+D5+D6+D7</f>
        <v>4431500</v>
      </c>
      <c r="E4" s="11"/>
      <c r="F4" s="12"/>
      <c r="G4" s="13"/>
      <c r="H4" s="11"/>
    </row>
    <row r="5" spans="2:10" x14ac:dyDescent="0.35">
      <c r="B5" s="3" t="s">
        <v>3</v>
      </c>
      <c r="C5" s="10">
        <f>+'S.P. riclassificato dati'!C3</f>
        <v>39000</v>
      </c>
      <c r="D5" s="10">
        <f>+'S.P. riclassificato dati'!D3</f>
        <v>69000</v>
      </c>
      <c r="E5" s="11"/>
      <c r="F5" s="14" t="s">
        <v>13</v>
      </c>
      <c r="G5" s="15">
        <f>+G7+G6</f>
        <v>6029000</v>
      </c>
      <c r="H5" s="15">
        <f>+H7+H6</f>
        <v>5064000</v>
      </c>
      <c r="J5" s="25"/>
    </row>
    <row r="6" spans="2:10" x14ac:dyDescent="0.35">
      <c r="B6" s="3" t="s">
        <v>75</v>
      </c>
      <c r="C6" s="10">
        <f>+'S.P. riclassificato dati'!C8</f>
        <v>3566500</v>
      </c>
      <c r="D6" s="10">
        <f>+'S.P. riclassificato dati'!D8</f>
        <v>2772500</v>
      </c>
      <c r="E6" s="11"/>
      <c r="F6" s="3" t="s">
        <v>11</v>
      </c>
      <c r="G6" s="10">
        <f>+'S.P. riclassificato dati'!G3</f>
        <v>3832420</v>
      </c>
      <c r="H6" s="10">
        <f>+'S.P. riclassificato dati'!H3</f>
        <v>2806500</v>
      </c>
    </row>
    <row r="7" spans="2:10" x14ac:dyDescent="0.35">
      <c r="B7" s="3" t="s">
        <v>5</v>
      </c>
      <c r="C7" s="10">
        <f>+'S.P. riclassificato dati'!C14</f>
        <v>2010000</v>
      </c>
      <c r="D7" s="10">
        <f>+'S.P. riclassificato dati'!D14</f>
        <v>1590000</v>
      </c>
      <c r="E7" s="11"/>
      <c r="F7" s="3" t="s">
        <v>12</v>
      </c>
      <c r="G7" s="10">
        <f>+'S.P. riclassificato dati'!G15</f>
        <v>2196580</v>
      </c>
      <c r="H7" s="10">
        <f>+'S.P. riclassificato dati'!H15</f>
        <v>2257500</v>
      </c>
    </row>
    <row r="8" spans="2:10" x14ac:dyDescent="0.35">
      <c r="B8" s="2" t="s">
        <v>6</v>
      </c>
      <c r="C8" s="24">
        <f>+C9+C10+C11</f>
        <v>5188500</v>
      </c>
      <c r="D8" s="24">
        <f>+D9+D10+D11</f>
        <v>3517500</v>
      </c>
      <c r="E8" s="11"/>
      <c r="F8" s="18" t="s">
        <v>14</v>
      </c>
      <c r="G8" s="15">
        <f>+G9+G10</f>
        <v>4775000</v>
      </c>
      <c r="H8" s="15">
        <f>+H9+H10</f>
        <v>2885000</v>
      </c>
    </row>
    <row r="9" spans="2:10" x14ac:dyDescent="0.35">
      <c r="B9" s="3" t="s">
        <v>7</v>
      </c>
      <c r="C9" s="10">
        <f>+'S.P. riclassificato dati'!C23</f>
        <v>4681500</v>
      </c>
      <c r="D9" s="10">
        <f>+'S.P. riclassificato dati'!D23</f>
        <v>3367500</v>
      </c>
      <c r="E9" s="11"/>
      <c r="F9" s="19" t="s">
        <v>15</v>
      </c>
      <c r="G9" s="10">
        <f>+'S.P. riclassificato dati'!G21</f>
        <v>4415000</v>
      </c>
      <c r="H9" s="10">
        <f>+'S.P. riclassificato dati'!H21</f>
        <v>3080000</v>
      </c>
    </row>
    <row r="10" spans="2:10" x14ac:dyDescent="0.35">
      <c r="B10" s="3" t="s">
        <v>8</v>
      </c>
      <c r="C10" s="10">
        <f>+'S.P. riclassificato dati'!C19</f>
        <v>507000</v>
      </c>
      <c r="D10" s="10">
        <f>+'S.P. riclassificato dati'!D19</f>
        <v>150000</v>
      </c>
      <c r="E10" s="12"/>
      <c r="F10" s="20" t="s">
        <v>18</v>
      </c>
      <c r="G10" s="16">
        <v>360000</v>
      </c>
      <c r="H10" s="16">
        <v>-195000</v>
      </c>
    </row>
    <row r="11" spans="2:10" x14ac:dyDescent="0.35">
      <c r="B11" s="3" t="s">
        <v>9</v>
      </c>
      <c r="C11" s="16"/>
      <c r="D11" s="16"/>
      <c r="E11" s="12"/>
      <c r="F11" s="23" t="s">
        <v>16</v>
      </c>
      <c r="G11" s="21">
        <f>+G5+G8</f>
        <v>10804000</v>
      </c>
      <c r="H11" s="21">
        <f>+H5+H8</f>
        <v>7949000</v>
      </c>
    </row>
    <row r="12" spans="2:10" x14ac:dyDescent="0.35">
      <c r="B12" s="6" t="s">
        <v>10</v>
      </c>
      <c r="C12" s="21">
        <f>+C4+C8</f>
        <v>10804000</v>
      </c>
      <c r="D12" s="21">
        <f>+D4+D8</f>
        <v>7949000</v>
      </c>
      <c r="E12" s="12"/>
    </row>
    <row r="13" spans="2:10" x14ac:dyDescent="0.35">
      <c r="E13" s="22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0DAA3-FFE9-4D22-A9AE-99BBF140D221}">
  <dimension ref="A1:E10"/>
  <sheetViews>
    <sheetView workbookViewId="0">
      <selection activeCell="I6" sqref="I6"/>
    </sheetView>
  </sheetViews>
  <sheetFormatPr defaultRowHeight="14.4" x14ac:dyDescent="0.3"/>
  <cols>
    <col min="2" max="2" width="28.109375" customWidth="1"/>
    <col min="3" max="4" width="15.5546875" bestFit="1" customWidth="1"/>
    <col min="5" max="5" width="13.33203125" bestFit="1" customWidth="1"/>
  </cols>
  <sheetData>
    <row r="1" spans="1:5" ht="18" x14ac:dyDescent="0.35">
      <c r="B1" s="36" t="s">
        <v>32</v>
      </c>
    </row>
    <row r="3" spans="1:5" ht="21" x14ac:dyDescent="0.35">
      <c r="B3" s="30" t="s">
        <v>29</v>
      </c>
      <c r="C3" s="69" t="s">
        <v>17</v>
      </c>
      <c r="D3" s="69" t="s">
        <v>107</v>
      </c>
      <c r="E3" s="70" t="s">
        <v>30</v>
      </c>
    </row>
    <row r="4" spans="1:5" ht="18" x14ac:dyDescent="0.35">
      <c r="B4" s="32" t="s">
        <v>2</v>
      </c>
      <c r="C4" s="28">
        <f>+C5+C6+C7</f>
        <v>5615500</v>
      </c>
      <c r="D4" s="28">
        <f t="shared" ref="D4:E4" si="0">+D5+D6+D7</f>
        <v>4431500</v>
      </c>
      <c r="E4" s="28">
        <f t="shared" si="0"/>
        <v>1184000</v>
      </c>
    </row>
    <row r="5" spans="1:5" ht="18" x14ac:dyDescent="0.35">
      <c r="B5" s="7" t="s">
        <v>3</v>
      </c>
      <c r="C5" s="10">
        <f>+'S.P. Riclassificato'!C5</f>
        <v>39000</v>
      </c>
      <c r="D5" s="10">
        <v>69000</v>
      </c>
      <c r="E5" s="34">
        <f t="shared" ref="E4:E7" si="1">+C5-D5</f>
        <v>-30000</v>
      </c>
    </row>
    <row r="6" spans="1:5" ht="18" x14ac:dyDescent="0.35">
      <c r="B6" s="7" t="s">
        <v>4</v>
      </c>
      <c r="C6" s="10">
        <f>+'S.P. Riclassificato'!C6</f>
        <v>3566500</v>
      </c>
      <c r="D6" s="10">
        <f>+'S.P. Riclassificato'!D6</f>
        <v>2772500</v>
      </c>
      <c r="E6" s="35">
        <f t="shared" si="1"/>
        <v>794000</v>
      </c>
    </row>
    <row r="7" spans="1:5" ht="18" x14ac:dyDescent="0.35">
      <c r="A7" s="50"/>
      <c r="B7" s="48" t="s">
        <v>5</v>
      </c>
      <c r="C7" s="11">
        <f>+'S.P. Riclassificato'!C7</f>
        <v>2010000</v>
      </c>
      <c r="D7" s="10">
        <f>636000+954000</f>
        <v>1590000</v>
      </c>
      <c r="E7" s="49">
        <f t="shared" si="1"/>
        <v>420000</v>
      </c>
    </row>
    <row r="8" spans="1:5" ht="18" x14ac:dyDescent="0.35">
      <c r="B8" s="32" t="s">
        <v>108</v>
      </c>
      <c r="C8" s="28">
        <f>+C9</f>
        <v>3832420</v>
      </c>
      <c r="D8" s="28">
        <f t="shared" ref="D8:E8" si="2">+D9</f>
        <v>2806500</v>
      </c>
      <c r="E8" s="28">
        <f t="shared" si="2"/>
        <v>1025920</v>
      </c>
    </row>
    <row r="9" spans="1:5" ht="18" x14ac:dyDescent="0.35">
      <c r="B9" s="11" t="s">
        <v>11</v>
      </c>
      <c r="C9" s="11">
        <f>+'S.P. Riclassificato'!G6</f>
        <v>3832420</v>
      </c>
      <c r="D9" s="11">
        <f>+'S.P. Riclassificato'!H6</f>
        <v>2806500</v>
      </c>
      <c r="E9" s="35">
        <f>+C9-D9</f>
        <v>1025920</v>
      </c>
    </row>
    <row r="10" spans="1:5" ht="21" x14ac:dyDescent="0.4">
      <c r="B10" s="33" t="s">
        <v>29</v>
      </c>
      <c r="C10" s="31">
        <f>+C4-C8</f>
        <v>1783080</v>
      </c>
      <c r="D10" s="31">
        <f>+D4-D8</f>
        <v>1625000</v>
      </c>
      <c r="E10" s="51">
        <f>+C10-D10</f>
        <v>158080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5BFBF-85C3-4739-A9E8-1DABB32D9CD3}">
  <dimension ref="B1:K24"/>
  <sheetViews>
    <sheetView topLeftCell="A3" workbookViewId="0">
      <selection activeCell="C24" sqref="C24"/>
    </sheetView>
  </sheetViews>
  <sheetFormatPr defaultRowHeight="18" x14ac:dyDescent="0.35"/>
  <cols>
    <col min="1" max="1" width="8.88671875" style="12"/>
    <col min="2" max="2" width="45.44140625" style="12" bestFit="1" customWidth="1"/>
    <col min="3" max="3" width="14.6640625" style="12" bestFit="1" customWidth="1"/>
    <col min="4" max="5" width="8.88671875" style="12"/>
    <col min="6" max="6" width="56.21875" style="12" bestFit="1" customWidth="1"/>
    <col min="7" max="7" width="13.33203125" style="12" bestFit="1" customWidth="1"/>
    <col min="8" max="16384" width="8.88671875" style="12"/>
  </cols>
  <sheetData>
    <row r="1" spans="2:11" x14ac:dyDescent="0.35">
      <c r="B1" s="72" t="s">
        <v>31</v>
      </c>
      <c r="C1" s="72"/>
      <c r="D1" s="72"/>
      <c r="E1" s="72"/>
      <c r="F1" s="72"/>
      <c r="G1" s="72"/>
      <c r="H1" s="72"/>
      <c r="I1" s="72"/>
      <c r="J1" s="72"/>
      <c r="K1" s="72"/>
    </row>
    <row r="4" spans="2:11" x14ac:dyDescent="0.35">
      <c r="B4" s="73" t="s">
        <v>34</v>
      </c>
      <c r="C4" s="73"/>
      <c r="F4" s="73" t="s">
        <v>39</v>
      </c>
      <c r="G4" s="73"/>
    </row>
    <row r="5" spans="2:11" x14ac:dyDescent="0.35">
      <c r="B5" s="22" t="s">
        <v>35</v>
      </c>
      <c r="C5" s="22">
        <f>SUM(C6:C9)</f>
        <v>14599000</v>
      </c>
      <c r="F5" s="22" t="s">
        <v>41</v>
      </c>
      <c r="G5" s="22">
        <f>+G6+G7</f>
        <v>810000</v>
      </c>
    </row>
    <row r="6" spans="2:11" x14ac:dyDescent="0.35">
      <c r="B6" s="12" t="s">
        <v>36</v>
      </c>
      <c r="C6" s="12">
        <v>13894000</v>
      </c>
      <c r="F6" s="12" t="s">
        <v>42</v>
      </c>
      <c r="G6" s="12">
        <v>750000</v>
      </c>
    </row>
    <row r="7" spans="2:11" x14ac:dyDescent="0.35">
      <c r="B7" s="12" t="s">
        <v>37</v>
      </c>
      <c r="C7" s="12">
        <v>360000</v>
      </c>
      <c r="F7" s="12" t="s">
        <v>61</v>
      </c>
      <c r="G7" s="12">
        <v>60000</v>
      </c>
    </row>
    <row r="8" spans="2:11" x14ac:dyDescent="0.35">
      <c r="B8" s="12" t="s">
        <v>38</v>
      </c>
      <c r="C8" s="12">
        <f>387000-60000</f>
        <v>327000</v>
      </c>
    </row>
    <row r="9" spans="2:11" x14ac:dyDescent="0.35">
      <c r="B9" s="12" t="s">
        <v>55</v>
      </c>
      <c r="C9" s="12">
        <v>18000</v>
      </c>
      <c r="F9" s="22" t="s">
        <v>51</v>
      </c>
      <c r="G9" s="22">
        <f>SUM(G10:G12)</f>
        <v>995080</v>
      </c>
    </row>
    <row r="10" spans="2:11" x14ac:dyDescent="0.35">
      <c r="F10" s="12" t="s">
        <v>50</v>
      </c>
      <c r="G10" s="12">
        <v>14080</v>
      </c>
    </row>
    <row r="11" spans="2:11" x14ac:dyDescent="0.35">
      <c r="B11" s="22" t="s">
        <v>43</v>
      </c>
      <c r="C11" s="22">
        <f>SUM(C12:C22)</f>
        <v>14053920</v>
      </c>
      <c r="F11" s="12" t="s">
        <v>52</v>
      </c>
      <c r="G11" s="12">
        <v>255000</v>
      </c>
    </row>
    <row r="12" spans="2:11" x14ac:dyDescent="0.35">
      <c r="B12" s="12" t="s">
        <v>44</v>
      </c>
      <c r="C12" s="12">
        <v>4790000</v>
      </c>
      <c r="F12" s="12" t="s">
        <v>53</v>
      </c>
      <c r="G12" s="12">
        <v>726000</v>
      </c>
    </row>
    <row r="13" spans="2:11" ht="18.600000000000001" thickBot="1" x14ac:dyDescent="0.4">
      <c r="B13" s="12" t="s">
        <v>45</v>
      </c>
      <c r="C13" s="12">
        <v>969400</v>
      </c>
    </row>
    <row r="14" spans="2:11" x14ac:dyDescent="0.35">
      <c r="B14" s="12" t="s">
        <v>46</v>
      </c>
      <c r="C14" s="12">
        <v>65500</v>
      </c>
      <c r="F14" s="39" t="s">
        <v>40</v>
      </c>
      <c r="G14" s="40">
        <v>360000</v>
      </c>
    </row>
    <row r="15" spans="2:11" x14ac:dyDescent="0.35">
      <c r="B15" s="12" t="s">
        <v>47</v>
      </c>
      <c r="F15" s="41" t="s">
        <v>59</v>
      </c>
      <c r="G15" s="42">
        <f>+G9</f>
        <v>995080</v>
      </c>
    </row>
    <row r="16" spans="2:11" ht="18.600000000000001" thickBot="1" x14ac:dyDescent="0.4">
      <c r="B16" s="37" t="s">
        <v>48</v>
      </c>
      <c r="C16" s="12">
        <v>5525600</v>
      </c>
      <c r="F16" s="45" t="s">
        <v>60</v>
      </c>
      <c r="G16" s="46">
        <f>+G5</f>
        <v>810000</v>
      </c>
    </row>
    <row r="17" spans="2:7" ht="18.600000000000001" thickBot="1" x14ac:dyDescent="0.4">
      <c r="B17" s="37" t="s">
        <v>49</v>
      </c>
      <c r="C17" s="12">
        <v>1890000</v>
      </c>
      <c r="F17" s="43" t="s">
        <v>58</v>
      </c>
      <c r="G17" s="44">
        <f>+G14+G15-G16</f>
        <v>545080</v>
      </c>
    </row>
    <row r="18" spans="2:7" x14ac:dyDescent="0.35">
      <c r="B18" s="37" t="s">
        <v>50</v>
      </c>
      <c r="C18" s="12">
        <f>397500-14080</f>
        <v>383420</v>
      </c>
    </row>
    <row r="19" spans="2:7" x14ac:dyDescent="0.35">
      <c r="B19" s="12" t="s">
        <v>62</v>
      </c>
      <c r="C19" s="12">
        <v>70000</v>
      </c>
    </row>
    <row r="20" spans="2:7" x14ac:dyDescent="0.35">
      <c r="B20" s="12" t="s">
        <v>54</v>
      </c>
      <c r="C20" s="12">
        <v>-60000</v>
      </c>
    </row>
    <row r="21" spans="2:7" x14ac:dyDescent="0.35">
      <c r="B21" s="12" t="s">
        <v>56</v>
      </c>
      <c r="C21" s="12">
        <v>204000</v>
      </c>
    </row>
    <row r="22" spans="2:7" x14ac:dyDescent="0.35">
      <c r="B22" s="12" t="s">
        <v>57</v>
      </c>
      <c r="C22" s="12">
        <v>216000</v>
      </c>
    </row>
    <row r="24" spans="2:7" x14ac:dyDescent="0.35">
      <c r="B24" s="38" t="s">
        <v>58</v>
      </c>
      <c r="C24" s="38">
        <f>+C5-C11</f>
        <v>545080</v>
      </c>
    </row>
  </sheetData>
  <mergeCells count="3">
    <mergeCell ref="B1:K1"/>
    <mergeCell ref="B4:C4"/>
    <mergeCell ref="F4:G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D318-0485-43E1-9149-E73A33271803}">
  <dimension ref="B3:G20"/>
  <sheetViews>
    <sheetView workbookViewId="0">
      <selection activeCell="J14" sqref="J14"/>
    </sheetView>
  </sheetViews>
  <sheetFormatPr defaultRowHeight="18" x14ac:dyDescent="0.35"/>
  <cols>
    <col min="1" max="1" width="8.88671875" style="1"/>
    <col min="2" max="2" width="40.33203125" style="1" bestFit="1" customWidth="1"/>
    <col min="3" max="3" width="16.6640625" style="1" bestFit="1" customWidth="1"/>
    <col min="4" max="4" width="16.77734375" style="1" bestFit="1" customWidth="1"/>
    <col min="5" max="5" width="19.77734375" style="1" bestFit="1" customWidth="1"/>
    <col min="6" max="7" width="14.21875" style="1" bestFit="1" customWidth="1"/>
    <col min="8" max="16384" width="8.88671875" style="1"/>
  </cols>
  <sheetData>
    <row r="3" spans="2:7" x14ac:dyDescent="0.35">
      <c r="B3" s="64" t="s">
        <v>77</v>
      </c>
      <c r="C3" s="65" t="s">
        <v>17</v>
      </c>
      <c r="D3" s="65" t="s">
        <v>107</v>
      </c>
      <c r="E3" s="65" t="s">
        <v>84</v>
      </c>
      <c r="F3" s="64" t="s">
        <v>85</v>
      </c>
      <c r="G3" s="66" t="s">
        <v>86</v>
      </c>
    </row>
    <row r="4" spans="2:7" x14ac:dyDescent="0.35">
      <c r="B4" s="3" t="s">
        <v>78</v>
      </c>
      <c r="C4" s="47">
        <v>84000</v>
      </c>
      <c r="D4" s="47">
        <v>105000</v>
      </c>
      <c r="E4" s="25">
        <f t="shared" ref="E4:E9" si="0">+C4-D4</f>
        <v>-21000</v>
      </c>
      <c r="F4" s="19"/>
      <c r="G4" s="10"/>
    </row>
    <row r="5" spans="2:7" x14ac:dyDescent="0.35">
      <c r="B5" s="3" t="s">
        <v>79</v>
      </c>
      <c r="C5" s="47">
        <v>423000</v>
      </c>
      <c r="D5" s="47">
        <v>45000</v>
      </c>
      <c r="E5" s="25">
        <f t="shared" si="0"/>
        <v>378000</v>
      </c>
      <c r="F5" s="19"/>
      <c r="G5" s="10">
        <v>612000</v>
      </c>
    </row>
    <row r="6" spans="2:7" x14ac:dyDescent="0.35">
      <c r="B6" s="3" t="s">
        <v>80</v>
      </c>
      <c r="C6" s="47">
        <v>2385000</v>
      </c>
      <c r="D6" s="47">
        <v>1965000</v>
      </c>
      <c r="E6" s="25">
        <f t="shared" si="0"/>
        <v>420000</v>
      </c>
      <c r="F6" s="19"/>
      <c r="G6" s="10"/>
    </row>
    <row r="7" spans="2:7" x14ac:dyDescent="0.35">
      <c r="B7" s="3" t="s">
        <v>81</v>
      </c>
      <c r="C7" s="47">
        <v>1830000</v>
      </c>
      <c r="D7" s="47">
        <v>1200000</v>
      </c>
      <c r="E7" s="25">
        <f t="shared" si="0"/>
        <v>630000</v>
      </c>
      <c r="F7" s="19">
        <v>585000</v>
      </c>
      <c r="G7" s="10">
        <v>1440000</v>
      </c>
    </row>
    <row r="8" spans="2:7" x14ac:dyDescent="0.35">
      <c r="B8" s="3" t="s">
        <v>82</v>
      </c>
      <c r="C8" s="47">
        <v>255000</v>
      </c>
      <c r="D8" s="47">
        <v>180000</v>
      </c>
      <c r="E8" s="25">
        <f t="shared" si="0"/>
        <v>75000</v>
      </c>
      <c r="F8" s="19"/>
      <c r="G8" s="10">
        <v>150000</v>
      </c>
    </row>
    <row r="9" spans="2:7" x14ac:dyDescent="0.35">
      <c r="B9" s="3" t="s">
        <v>83</v>
      </c>
      <c r="C9" s="47">
        <v>211500</v>
      </c>
      <c r="D9" s="47">
        <v>22500</v>
      </c>
      <c r="E9" s="25">
        <f t="shared" si="0"/>
        <v>189000</v>
      </c>
      <c r="F9" s="19"/>
      <c r="G9" s="10">
        <v>225000</v>
      </c>
    </row>
    <row r="10" spans="2:7" x14ac:dyDescent="0.35">
      <c r="B10" s="58" t="s">
        <v>27</v>
      </c>
      <c r="C10" s="59">
        <f>SUM(C4:C9)</f>
        <v>5188500</v>
      </c>
      <c r="D10" s="59">
        <f>SUM(D4:D9)</f>
        <v>3517500</v>
      </c>
      <c r="E10" s="59">
        <f>SUM(E4:E9)</f>
        <v>1671000</v>
      </c>
      <c r="F10" s="60">
        <f>SUM(F4:F9)</f>
        <v>585000</v>
      </c>
      <c r="G10" s="61">
        <f>SUM(G4:G9)</f>
        <v>2427000</v>
      </c>
    </row>
    <row r="12" spans="2:7" x14ac:dyDescent="0.35">
      <c r="B12" s="64" t="s">
        <v>87</v>
      </c>
      <c r="C12" s="65" t="s">
        <v>17</v>
      </c>
      <c r="D12" s="65" t="s">
        <v>107</v>
      </c>
      <c r="E12" s="65" t="s">
        <v>84</v>
      </c>
      <c r="F12" s="64" t="s">
        <v>85</v>
      </c>
      <c r="G12" s="66" t="s">
        <v>86</v>
      </c>
    </row>
    <row r="13" spans="2:7" x14ac:dyDescent="0.35">
      <c r="B13" s="62" t="s">
        <v>15</v>
      </c>
      <c r="C13" s="63">
        <v>3600000</v>
      </c>
      <c r="D13" s="63">
        <v>2400000</v>
      </c>
      <c r="E13" s="63">
        <f>+C13-D13</f>
        <v>1200000</v>
      </c>
      <c r="F13" s="63">
        <v>1200000</v>
      </c>
      <c r="G13" s="13"/>
    </row>
    <row r="14" spans="2:7" x14ac:dyDescent="0.35">
      <c r="B14" s="3" t="s">
        <v>88</v>
      </c>
      <c r="C14" s="47">
        <v>330000</v>
      </c>
      <c r="D14" s="47"/>
      <c r="E14" s="47">
        <f>+C14-D14</f>
        <v>330000</v>
      </c>
      <c r="F14" s="47">
        <v>330000</v>
      </c>
      <c r="G14" s="10"/>
    </row>
    <row r="15" spans="2:7" x14ac:dyDescent="0.35">
      <c r="B15" s="3" t="s">
        <v>89</v>
      </c>
      <c r="C15" s="47">
        <v>1200000</v>
      </c>
      <c r="D15" s="47">
        <v>1500000</v>
      </c>
      <c r="E15" s="47">
        <f>+C15-D15</f>
        <v>-300000</v>
      </c>
      <c r="F15" s="47"/>
      <c r="G15" s="10">
        <v>300000</v>
      </c>
    </row>
    <row r="16" spans="2:7" x14ac:dyDescent="0.35">
      <c r="B16" s="4" t="s">
        <v>21</v>
      </c>
      <c r="C16" s="17">
        <v>705000</v>
      </c>
      <c r="D16" s="17">
        <v>480000</v>
      </c>
      <c r="E16" s="17">
        <f>+C16-D16</f>
        <v>225000</v>
      </c>
      <c r="F16" s="17">
        <v>300000</v>
      </c>
      <c r="G16" s="16">
        <v>75000</v>
      </c>
    </row>
    <row r="17" spans="2:7" x14ac:dyDescent="0.35">
      <c r="B17" s="58" t="s">
        <v>27</v>
      </c>
      <c r="C17" s="59">
        <f>SUM(C13:C16)</f>
        <v>5835000</v>
      </c>
      <c r="D17" s="59">
        <f>SUM(D13:D16)</f>
        <v>4380000</v>
      </c>
      <c r="E17" s="59">
        <f>SUM(E13:E16)</f>
        <v>1455000</v>
      </c>
      <c r="F17" s="59">
        <f>SUM(F13:F16)</f>
        <v>1830000</v>
      </c>
      <c r="G17" s="61">
        <f>SUM(G13:G16)</f>
        <v>375000</v>
      </c>
    </row>
    <row r="18" spans="2:7" x14ac:dyDescent="0.35">
      <c r="C18" s="12"/>
      <c r="D18" s="12"/>
      <c r="E18" s="12"/>
      <c r="F18" s="12"/>
      <c r="G18" s="12"/>
    </row>
    <row r="19" spans="2:7" x14ac:dyDescent="0.35">
      <c r="C19" s="12"/>
      <c r="D19" s="12"/>
      <c r="E19" s="12"/>
      <c r="F19" s="12"/>
      <c r="G19" s="12"/>
    </row>
    <row r="20" spans="2:7" x14ac:dyDescent="0.35">
      <c r="C20" s="12"/>
      <c r="D20" s="12"/>
      <c r="E20" s="12"/>
      <c r="F20" s="12"/>
      <c r="G20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E7B15-ACA4-4B06-9128-000330566048}">
  <dimension ref="B1:F18"/>
  <sheetViews>
    <sheetView tabSelected="1" workbookViewId="0">
      <selection activeCell="C17" sqref="C17"/>
    </sheetView>
  </sheetViews>
  <sheetFormatPr defaultRowHeight="18" x14ac:dyDescent="0.35"/>
  <cols>
    <col min="1" max="1" width="8.88671875" style="1"/>
    <col min="2" max="2" width="37.77734375" style="1" customWidth="1"/>
    <col min="3" max="3" width="19.21875" style="1" customWidth="1"/>
    <col min="4" max="4" width="8.88671875" style="1"/>
    <col min="5" max="5" width="47.109375" style="1" customWidth="1"/>
    <col min="6" max="6" width="18" style="1" customWidth="1"/>
    <col min="7" max="16384" width="8.88671875" style="1"/>
  </cols>
  <sheetData>
    <row r="1" spans="2:6" x14ac:dyDescent="0.35">
      <c r="B1" s="1" t="s">
        <v>69</v>
      </c>
    </row>
    <row r="3" spans="2:6" x14ac:dyDescent="0.35">
      <c r="B3" s="74" t="s">
        <v>63</v>
      </c>
      <c r="C3" s="75"/>
      <c r="E3" s="76" t="s">
        <v>70</v>
      </c>
      <c r="F3" s="77"/>
    </row>
    <row r="4" spans="2:6" x14ac:dyDescent="0.35">
      <c r="B4" s="54" t="s">
        <v>64</v>
      </c>
      <c r="C4" s="13">
        <f>+C5+C6+C7</f>
        <v>2960080</v>
      </c>
      <c r="E4" s="54" t="s">
        <v>71</v>
      </c>
      <c r="F4" s="13">
        <f>+F5+F6+F7</f>
        <v>1184000</v>
      </c>
    </row>
    <row r="5" spans="2:6" x14ac:dyDescent="0.35">
      <c r="B5" s="3" t="s">
        <v>65</v>
      </c>
      <c r="C5" s="10">
        <f>+'Flusso fin attività operativa'!C24</f>
        <v>545080</v>
      </c>
      <c r="E5" s="3" t="s">
        <v>3</v>
      </c>
      <c r="F5" s="10">
        <f>+'Calcolo PCN e schema'!E5</f>
        <v>-30000</v>
      </c>
    </row>
    <row r="6" spans="2:6" x14ac:dyDescent="0.35">
      <c r="B6" s="3" t="s">
        <v>66</v>
      </c>
      <c r="C6" s="10">
        <f>+'Investimenti e finanziamento'!F10</f>
        <v>585000</v>
      </c>
      <c r="E6" s="3" t="s">
        <v>72</v>
      </c>
      <c r="F6" s="10">
        <f>+'Calcolo PCN e schema'!E6</f>
        <v>794000</v>
      </c>
    </row>
    <row r="7" spans="2:6" x14ac:dyDescent="0.35">
      <c r="B7" s="4" t="s">
        <v>67</v>
      </c>
      <c r="C7" s="16">
        <f>+'Investimenti e finanziamento'!F17</f>
        <v>1830000</v>
      </c>
      <c r="E7" s="3" t="s">
        <v>5</v>
      </c>
      <c r="F7" s="10">
        <f>+'Calcolo PCN e schema'!E7</f>
        <v>420000</v>
      </c>
    </row>
    <row r="8" spans="2:6" x14ac:dyDescent="0.35">
      <c r="B8" s="52" t="s">
        <v>68</v>
      </c>
      <c r="C8" s="10">
        <f>+C9+C10+C11</f>
        <v>2802000</v>
      </c>
      <c r="E8" s="54" t="s">
        <v>74</v>
      </c>
      <c r="F8" s="13">
        <f>SUM(F9:F17)</f>
        <v>1025920</v>
      </c>
    </row>
    <row r="9" spans="2:6" x14ac:dyDescent="0.35">
      <c r="B9" s="3" t="s">
        <v>65</v>
      </c>
      <c r="C9" s="10"/>
      <c r="E9" s="3" t="s">
        <v>19</v>
      </c>
      <c r="F9" s="10">
        <f>+'S.P. riclassificato dati'!G4-'S.P. riclassificato dati'!H4</f>
        <v>-277500</v>
      </c>
    </row>
    <row r="10" spans="2:6" x14ac:dyDescent="0.35">
      <c r="B10" s="3" t="s">
        <v>66</v>
      </c>
      <c r="C10" s="10">
        <f>+'Investimenti e finanziamento'!G10</f>
        <v>2427000</v>
      </c>
      <c r="E10" s="3" t="s">
        <v>20</v>
      </c>
      <c r="F10" s="10">
        <f>+'S.P. riclassificato dati'!G5-'S.P. riclassificato dati'!H5</f>
        <v>0</v>
      </c>
    </row>
    <row r="11" spans="2:6" x14ac:dyDescent="0.35">
      <c r="B11" s="4" t="s">
        <v>67</v>
      </c>
      <c r="C11" s="16">
        <f>+'Investimenti e finanziamento'!G17</f>
        <v>375000</v>
      </c>
      <c r="E11" s="3" t="s">
        <v>21</v>
      </c>
      <c r="F11" s="10">
        <f>+'S.P. riclassificato dati'!G6-'S.P. riclassificato dati'!H6</f>
        <v>0</v>
      </c>
    </row>
    <row r="12" spans="2:6" x14ac:dyDescent="0.35">
      <c r="B12" s="53" t="s">
        <v>76</v>
      </c>
      <c r="C12" s="56">
        <f>+C4-C8</f>
        <v>158080</v>
      </c>
      <c r="E12" s="3" t="s">
        <v>22</v>
      </c>
      <c r="F12" s="10">
        <f>+'S.P. riclassificato dati'!G7-'S.P. riclassificato dati'!H7</f>
        <v>902000</v>
      </c>
    </row>
    <row r="13" spans="2:6" x14ac:dyDescent="0.35">
      <c r="E13" s="3" t="s">
        <v>23</v>
      </c>
      <c r="F13" s="10">
        <f>+'S.P. riclassificato dati'!G8-'S.P. riclassificato dati'!H8</f>
        <v>117500</v>
      </c>
    </row>
    <row r="14" spans="2:6" x14ac:dyDescent="0.35">
      <c r="E14" s="3" t="s">
        <v>24</v>
      </c>
      <c r="F14" s="10">
        <f>+'S.P. riclassificato dati'!G9-'S.P. riclassificato dati'!H9</f>
        <v>141000</v>
      </c>
    </row>
    <row r="15" spans="2:6" x14ac:dyDescent="0.35">
      <c r="E15" s="3" t="s">
        <v>25</v>
      </c>
      <c r="F15" s="10">
        <f>+'S.P. riclassificato dati'!G10-'S.P. riclassificato dati'!H10</f>
        <v>42240</v>
      </c>
    </row>
    <row r="16" spans="2:6" x14ac:dyDescent="0.35">
      <c r="E16" s="3" t="s">
        <v>26</v>
      </c>
      <c r="F16" s="10">
        <f>+'S.P. riclassificato dati'!G11-'S.P. riclassificato dati'!H11</f>
        <v>93180</v>
      </c>
    </row>
    <row r="17" spans="5:6" x14ac:dyDescent="0.35">
      <c r="E17" s="1" t="s">
        <v>28</v>
      </c>
      <c r="F17" s="10">
        <f>+'S.P. riclassificato dati'!G12-'S.P. riclassificato dati'!H12</f>
        <v>7500</v>
      </c>
    </row>
    <row r="18" spans="5:6" x14ac:dyDescent="0.35">
      <c r="E18" s="55" t="s">
        <v>76</v>
      </c>
      <c r="F18" s="57">
        <f>+F4-F8</f>
        <v>158080</v>
      </c>
    </row>
  </sheetData>
  <mergeCells count="2">
    <mergeCell ref="B3:C3"/>
    <mergeCell ref="E3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S.P. riclassificato dati</vt:lpstr>
      <vt:lpstr>S.P. Riclassificato</vt:lpstr>
      <vt:lpstr>Calcolo PCN e schema</vt:lpstr>
      <vt:lpstr>Flusso fin attività operativa</vt:lpstr>
      <vt:lpstr>Investimenti e finanziamento</vt:lpstr>
      <vt:lpstr>Rendiconto finanziario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2023-09-28T09:32:26Z</dcterms:modified>
</cp:coreProperties>
</file>