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1. Rendiconto finanziario\"/>
    </mc:Choice>
  </mc:AlternateContent>
  <xr:revisionPtr revIDLastSave="0" documentId="13_ncr:1_{3017E220-CAF2-44E0-B000-CB39D3E2EB0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o patrimoniale" sheetId="11" r:id="rId1"/>
    <sheet name="Conto economico" sheetId="12" r:id="rId2"/>
    <sheet name="N.I. Imm." sheetId="13" r:id="rId3"/>
    <sheet name="Rendiconto finanziario D.L.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9" l="1"/>
  <c r="J5" i="9"/>
  <c r="D34" i="9"/>
  <c r="H6" i="9"/>
  <c r="H7" i="9" s="1"/>
  <c r="I5" i="9"/>
  <c r="I7" i="9" s="1"/>
  <c r="I10" i="9" s="1"/>
  <c r="D17" i="9"/>
  <c r="D15" i="9"/>
  <c r="D16" i="9"/>
  <c r="D14" i="9"/>
  <c r="D13" i="9"/>
  <c r="D33" i="9"/>
  <c r="D31" i="9"/>
  <c r="D35" i="9" s="1"/>
  <c r="I13" i="9" s="1"/>
  <c r="D11" i="9"/>
  <c r="D10" i="9"/>
  <c r="D9" i="9"/>
  <c r="D27" i="9"/>
  <c r="D26" i="9"/>
  <c r="D25" i="9"/>
  <c r="D24" i="9"/>
  <c r="D23" i="9"/>
  <c r="D22" i="9"/>
  <c r="D21" i="9"/>
  <c r="D8" i="9"/>
  <c r="J9" i="11"/>
  <c r="M7" i="11"/>
  <c r="J7" i="11"/>
  <c r="D5" i="9"/>
  <c r="D6" i="13"/>
  <c r="H17" i="11"/>
  <c r="H22" i="11"/>
  <c r="H24" i="11" s="1"/>
  <c r="G22" i="11"/>
  <c r="G24" i="11" s="1"/>
  <c r="H14" i="11"/>
  <c r="D14" i="11"/>
  <c r="C14" i="11"/>
  <c r="D41" i="13"/>
  <c r="C41" i="13"/>
  <c r="E38" i="13"/>
  <c r="D35" i="13"/>
  <c r="C35" i="13"/>
  <c r="E27" i="13"/>
  <c r="D24" i="13"/>
  <c r="C24" i="13"/>
  <c r="E21" i="13"/>
  <c r="D18" i="13"/>
  <c r="D12" i="13"/>
  <c r="C12" i="13"/>
  <c r="E9" i="13"/>
  <c r="C28" i="12"/>
  <c r="C22" i="12"/>
  <c r="C8" i="12"/>
  <c r="D27" i="11"/>
  <c r="C27" i="11"/>
  <c r="D23" i="11"/>
  <c r="C23" i="11"/>
  <c r="D19" i="11"/>
  <c r="C19" i="11"/>
  <c r="D13" i="11"/>
  <c r="C13" i="11"/>
  <c r="C7" i="11"/>
  <c r="D7" i="11"/>
  <c r="H9" i="11"/>
  <c r="G9" i="11"/>
  <c r="D18" i="9" l="1"/>
  <c r="I11" i="9" s="1"/>
  <c r="J7" i="9"/>
  <c r="D28" i="9"/>
  <c r="I12" i="9" s="1"/>
  <c r="E41" i="13"/>
  <c r="E6" i="13"/>
  <c r="E18" i="13"/>
  <c r="E24" i="13"/>
  <c r="E12" i="13"/>
  <c r="E35" i="13"/>
  <c r="D28" i="11"/>
  <c r="C28" i="11"/>
  <c r="C23" i="12"/>
  <c r="C31" i="12" s="1"/>
  <c r="C29" i="12" s="1"/>
  <c r="I14" i="9" l="1"/>
  <c r="D30" i="11"/>
  <c r="C30" i="11"/>
</calcChain>
</file>

<file path=xl/sharedStrings.xml><?xml version="1.0" encoding="utf-8"?>
<sst xmlns="http://schemas.openxmlformats.org/spreadsheetml/2006/main" count="201" uniqueCount="136">
  <si>
    <t>Disponibilità liquide</t>
  </si>
  <si>
    <t>Debiti v/ altri finanziatori</t>
  </si>
  <si>
    <t>Debiti v/ banche</t>
  </si>
  <si>
    <t>Debiti v/ fornitori</t>
  </si>
  <si>
    <t>Debiti tributari</t>
  </si>
  <si>
    <t>Debiti v/ istituti previdenziali</t>
  </si>
  <si>
    <t>Ratei e risconti passivi</t>
  </si>
  <si>
    <t>TOTALE FLUSSO FINANZIARIO ATTIVITA' OPERATIVA</t>
  </si>
  <si>
    <t>FLUSSO FINANZIARIO ATTIVITA' DI INVESTIMENTO</t>
  </si>
  <si>
    <t>Obbligazioni</t>
  </si>
  <si>
    <t>Depositi bancari e postali</t>
  </si>
  <si>
    <t>N</t>
  </si>
  <si>
    <t>N-1</t>
  </si>
  <si>
    <t>Var.</t>
  </si>
  <si>
    <t>Disponibilità liquide al 31/12/N-1</t>
  </si>
  <si>
    <t>Flusso attività operativa</t>
  </si>
  <si>
    <t>Flusso attività investimento</t>
  </si>
  <si>
    <t>Flusso attività finanziamento</t>
  </si>
  <si>
    <t>Disponibilità liquide al 31/12/N</t>
  </si>
  <si>
    <t>Terreni e fabbricati</t>
  </si>
  <si>
    <t>Impianti e macchinari</t>
  </si>
  <si>
    <t>Attrezzature industriali e commerciali</t>
  </si>
  <si>
    <t>Altri beni</t>
  </si>
  <si>
    <t>Denaro in cassa</t>
  </si>
  <si>
    <t>PROSPETTO DI RENDICONTO FINANZIARIO DELLE D.L.</t>
  </si>
  <si>
    <t>Reddito d’esercizio</t>
  </si>
  <si>
    <t>+</t>
  </si>
  <si>
    <t>-</t>
  </si>
  <si>
    <t>STATO PATRIMONIALE (art. 2424 c.c.)</t>
  </si>
  <si>
    <t xml:space="preserve">ATTIVO </t>
  </si>
  <si>
    <t>PASSIVO</t>
  </si>
  <si>
    <t>A) Crediti verso soci per versamenti ancora dovuti, con separata indicazione della parte giù richiamata</t>
  </si>
  <si>
    <t>A) Patrimonio netto</t>
  </si>
  <si>
    <t>B) Immobilizzazioni</t>
  </si>
  <si>
    <t>I) Capitale</t>
  </si>
  <si>
    <t>I) Immobilizzazioni immateriali</t>
  </si>
  <si>
    <t>II) Riserva da soprapprezzo azioni</t>
  </si>
  <si>
    <t>IV) Riserva legale</t>
  </si>
  <si>
    <t>3) Diritti di brevetto industriale</t>
  </si>
  <si>
    <t>VI) Altre riserve, straordinaria</t>
  </si>
  <si>
    <t xml:space="preserve">Totale: </t>
  </si>
  <si>
    <t>IX) Utile (perdita) d'esercizio</t>
  </si>
  <si>
    <t>II) Immobilizzazioni materiali</t>
  </si>
  <si>
    <t>1) Terreni e fabbricati</t>
  </si>
  <si>
    <t>B) Fondi per rischi e oneri:</t>
  </si>
  <si>
    <t>2) Impianti e macchinari</t>
  </si>
  <si>
    <t>3) Attrezzature industriali e commerciali</t>
  </si>
  <si>
    <t>4) altri beni</t>
  </si>
  <si>
    <t>C) Trattamento di fine rapporto subordinato</t>
  </si>
  <si>
    <t>D) Debiti, con separata indicazione per gli importi esigibili oltre l'esercizio successivo</t>
  </si>
  <si>
    <t>1) Obbligazioni di cui:</t>
  </si>
  <si>
    <t>- esigibili oltre l'esercizio successivo</t>
  </si>
  <si>
    <t>4) Debiti verso banche di cui:</t>
  </si>
  <si>
    <t xml:space="preserve">Totale immobilizzazioni (B) : </t>
  </si>
  <si>
    <t>7) Debiti verso fornitori</t>
  </si>
  <si>
    <t>C) Attivo circolante</t>
  </si>
  <si>
    <t>12) Debiti tributari</t>
  </si>
  <si>
    <t>I) Rimanenze</t>
  </si>
  <si>
    <t>13) Debiti v/ istituti di previdenza</t>
  </si>
  <si>
    <t>1) Materie prime, sussidiarie e di consumo</t>
  </si>
  <si>
    <t>2) Prodotti in corso di lavorazione e semilavorati</t>
  </si>
  <si>
    <t>E) Ratei e risconti:</t>
  </si>
  <si>
    <t>TOTALE PASSIVO E NETTO</t>
  </si>
  <si>
    <t>II) Crediti, con separata indicazione degli importi esigibili oltre l'esercizio successivo</t>
  </si>
  <si>
    <t>1) Verso clienti</t>
  </si>
  <si>
    <t>5 quater) verso altri</t>
  </si>
  <si>
    <t>IV) Disponibilità liquide</t>
  </si>
  <si>
    <t>1) Depositi bancari e postali</t>
  </si>
  <si>
    <t>3) Denaro e valori in cassa</t>
  </si>
  <si>
    <t>Totale attivo circolante (C)</t>
  </si>
  <si>
    <t>D)Ratei e risconti attivi</t>
  </si>
  <si>
    <t>TOTALE ATTIVO</t>
  </si>
  <si>
    <t>CONTO ECONOMICO (art. 2425 c.c)</t>
  </si>
  <si>
    <t>A) Valore della produzione</t>
  </si>
  <si>
    <t>1) Ricavi delle vendite e delle prestazioni</t>
  </si>
  <si>
    <t>2) Variazioni delle rimanenze di prodotti in corso di lavorazione, semilavorati e finiti</t>
  </si>
  <si>
    <t>4) Incrementi di immobilizzazioni per lavori interni</t>
  </si>
  <si>
    <t>5) Altri ricavi e proventi, con separata indicazione dei contributi in conto esercizio</t>
  </si>
  <si>
    <t>Totale</t>
  </si>
  <si>
    <t>B) Costi della produzione</t>
  </si>
  <si>
    <t>6) Per materie prime, sussidiarie, di consumo e merci</t>
  </si>
  <si>
    <t>7) per servizi</t>
  </si>
  <si>
    <t>8) per godimento di beni di terzi</t>
  </si>
  <si>
    <t>9) Per il personale</t>
  </si>
  <si>
    <t>a) Salari e stipendi</t>
  </si>
  <si>
    <t>b) oneri sociali</t>
  </si>
  <si>
    <t>c) trattamento di fine rapporto</t>
  </si>
  <si>
    <t>10) Ammortamento e svalutazioni</t>
  </si>
  <si>
    <t>a) ammortamento delle immobilizzazioni immateriali</t>
  </si>
  <si>
    <t>b) ammortamento delle immobilizzazioni materiali</t>
  </si>
  <si>
    <t>d) svalutazione dei crediti compresi nell'attivo circolante e delle disponibilità liquide</t>
  </si>
  <si>
    <t>11) Variazione delle rimanenze di materie prime, sussidiarie, di consumo e merci.</t>
  </si>
  <si>
    <t xml:space="preserve">Differenza tra valore e costi della produzione: (A - B) </t>
  </si>
  <si>
    <t>C) Proventi e oneri finanziari:</t>
  </si>
  <si>
    <t>15) Proventi da partecipazioni (…)</t>
  </si>
  <si>
    <t>16) altri proventi finanziari</t>
  </si>
  <si>
    <t>17) Interessi e altri oneri finanziari</t>
  </si>
  <si>
    <t xml:space="preserve">Totale (15 + 16 - 17 +/- 17bis): </t>
  </si>
  <si>
    <t>Risultato prima dele imposte (A - B +/- C +/- D)</t>
  </si>
  <si>
    <t>20) Imposte sul reddito dell'esercizio (correnti, differite, anticipate)</t>
  </si>
  <si>
    <t>21) Utile (perdita) dell'esercizio</t>
  </si>
  <si>
    <t>Costo storico</t>
  </si>
  <si>
    <t>f.do ammortamento</t>
  </si>
  <si>
    <t>Valore di bilancio</t>
  </si>
  <si>
    <t>Valore al 31/12/N-1</t>
  </si>
  <si>
    <t>Ammortamento</t>
  </si>
  <si>
    <t>Valore al 31/12/N</t>
  </si>
  <si>
    <t>Acquisti nell'esercizio</t>
  </si>
  <si>
    <t>Vendita nell'esercizio:</t>
  </si>
  <si>
    <t>Storno fondo ammortamento</t>
  </si>
  <si>
    <t>Ricavo di realizzo</t>
  </si>
  <si>
    <t>Plusvalenza</t>
  </si>
  <si>
    <t>14) Altri debiti</t>
  </si>
  <si>
    <t xml:space="preserve">Totale debiti: </t>
  </si>
  <si>
    <t xml:space="preserve">Totale Patrimonio netto: </t>
  </si>
  <si>
    <t>5) Debiti verso altri finanziatori</t>
  </si>
  <si>
    <t>Software</t>
  </si>
  <si>
    <t>Brevetti industriali</t>
  </si>
  <si>
    <t>Acquisti</t>
  </si>
  <si>
    <t>Patrimonializzazione costruz. Interne</t>
  </si>
  <si>
    <t>FLUSSO FINANZIARIO DELL’ATTIVITÀ DI FINANZIAMENTO</t>
  </si>
  <si>
    <t>Plusvalenza (ricavo non monetario)</t>
  </si>
  <si>
    <t>Rivalutazione netta del TFR (costo non monetario)</t>
  </si>
  <si>
    <t>Ammortamenti (costi non monetari)</t>
  </si>
  <si>
    <t>Acquisto Software</t>
  </si>
  <si>
    <t>Costruzione interna Terreni e Fabbricati</t>
  </si>
  <si>
    <t>Costruzione interna di Impianti e macchinari</t>
  </si>
  <si>
    <t>Vendita di impianti e macchianari</t>
  </si>
  <si>
    <t>Acquisto impianti e macchinari</t>
  </si>
  <si>
    <t>Acquisto altri beni</t>
  </si>
  <si>
    <t>Aumento rimanenze</t>
  </si>
  <si>
    <t xml:space="preserve">Aumento crediti v/ clienti </t>
  </si>
  <si>
    <t>Aumento di capitale</t>
  </si>
  <si>
    <t>Utilizzi del fondo TFR</t>
  </si>
  <si>
    <t>Altri debiti</t>
  </si>
  <si>
    <t>Aumento di ratei e risconti attivi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</si>
</sst>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4" fontId="1" fillId="0" borderId="4" xfId="1" applyNumberFormat="1" applyFont="1" applyBorder="1"/>
    <xf numFmtId="164" fontId="2" fillId="0" borderId="9" xfId="1" applyNumberFormat="1" applyFont="1" applyBorder="1"/>
    <xf numFmtId="0" fontId="2" fillId="0" borderId="5" xfId="0" applyFont="1" applyBorder="1"/>
    <xf numFmtId="0" fontId="1" fillId="0" borderId="3" xfId="0" applyFont="1" applyBorder="1"/>
    <xf numFmtId="164" fontId="2" fillId="0" borderId="6" xfId="1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2" fillId="0" borderId="9" xfId="0" applyNumberFormat="1" applyFont="1" applyBorder="1"/>
    <xf numFmtId="164" fontId="1" fillId="2" borderId="9" xfId="0" applyNumberFormat="1" applyFont="1" applyFill="1" applyBorder="1"/>
    <xf numFmtId="164" fontId="1" fillId="3" borderId="10" xfId="1" applyNumberFormat="1" applyFont="1" applyFill="1" applyBorder="1"/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quotePrefix="1"/>
    <xf numFmtId="164" fontId="0" fillId="0" borderId="0" xfId="1" applyNumberFormat="1" applyFont="1"/>
    <xf numFmtId="164" fontId="0" fillId="0" borderId="2" xfId="1" applyNumberFormat="1" applyFont="1" applyFill="1" applyBorder="1"/>
    <xf numFmtId="0" fontId="0" fillId="0" borderId="0" xfId="0" applyAlignment="1">
      <alignment horizontal="center"/>
    </xf>
    <xf numFmtId="164" fontId="1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164" fontId="6" fillId="0" borderId="6" xfId="1" applyNumberFormat="1" applyFont="1" applyFill="1" applyBorder="1" applyAlignment="1">
      <alignment vertical="center" wrapText="1"/>
    </xf>
    <xf numFmtId="164" fontId="6" fillId="0" borderId="9" xfId="1" applyNumberFormat="1" applyFont="1" applyFill="1" applyBorder="1" applyAlignment="1">
      <alignment vertical="center" wrapText="1"/>
    </xf>
    <xf numFmtId="164" fontId="6" fillId="0" borderId="6" xfId="1" applyNumberFormat="1" applyFont="1" applyFill="1" applyBorder="1"/>
    <xf numFmtId="164" fontId="6" fillId="0" borderId="9" xfId="1" applyNumberFormat="1" applyFont="1" applyFill="1" applyBorder="1"/>
    <xf numFmtId="164" fontId="0" fillId="0" borderId="1" xfId="1" applyNumberFormat="1" applyFont="1" applyFill="1" applyBorder="1"/>
    <xf numFmtId="164" fontId="0" fillId="0" borderId="8" xfId="1" applyNumberFormat="1" applyFont="1" applyFill="1" applyBorder="1"/>
    <xf numFmtId="164" fontId="6" fillId="0" borderId="2" xfId="1" applyNumberFormat="1" applyFont="1" applyFill="1" applyBorder="1"/>
    <xf numFmtId="164" fontId="6" fillId="0" borderId="7" xfId="1" applyNumberFormat="1" applyFont="1" applyFill="1" applyBorder="1"/>
    <xf numFmtId="164" fontId="0" fillId="0" borderId="7" xfId="1" applyNumberFormat="1" applyFont="1" applyFill="1" applyBorder="1"/>
    <xf numFmtId="164" fontId="7" fillId="0" borderId="2" xfId="1" applyNumberFormat="1" applyFont="1" applyFill="1" applyBorder="1"/>
    <xf numFmtId="164" fontId="7" fillId="0" borderId="7" xfId="1" applyNumberFormat="1" applyFont="1" applyFill="1" applyBorder="1"/>
    <xf numFmtId="43" fontId="0" fillId="0" borderId="0" xfId="1" applyFont="1" applyFill="1" applyAlignment="1">
      <alignment vertical="center" wrapText="1"/>
    </xf>
    <xf numFmtId="164" fontId="3" fillId="0" borderId="2" xfId="1" applyNumberFormat="1" applyFont="1" applyFill="1" applyBorder="1"/>
    <xf numFmtId="9" fontId="0" fillId="0" borderId="0" xfId="2" applyFont="1" applyFill="1" applyAlignment="1">
      <alignment horizontal="center"/>
    </xf>
    <xf numFmtId="164" fontId="6" fillId="0" borderId="2" xfId="1" applyNumberFormat="1" applyFont="1" applyFill="1" applyBorder="1" applyAlignment="1">
      <alignment vertical="center" wrapText="1"/>
    </xf>
    <xf numFmtId="164" fontId="6" fillId="0" borderId="7" xfId="1" applyNumberFormat="1" applyFont="1" applyFill="1" applyBorder="1" applyAlignment="1">
      <alignment vertical="center" wrapText="1"/>
    </xf>
    <xf numFmtId="164" fontId="0" fillId="0" borderId="0" xfId="1" applyNumberFormat="1" applyFont="1" applyFill="1"/>
    <xf numFmtId="164" fontId="6" fillId="0" borderId="0" xfId="1" applyNumberFormat="1" applyFont="1" applyFill="1"/>
    <xf numFmtId="164" fontId="4" fillId="0" borderId="6" xfId="1" applyNumberFormat="1" applyFont="1" applyFill="1" applyBorder="1"/>
    <xf numFmtId="164" fontId="0" fillId="0" borderId="9" xfId="1" applyNumberFormat="1" applyFont="1" applyFill="1" applyBorder="1"/>
    <xf numFmtId="10" fontId="0" fillId="0" borderId="0" xfId="2" applyNumberFormat="1" applyFont="1" applyFill="1"/>
    <xf numFmtId="0" fontId="4" fillId="0" borderId="9" xfId="0" quotePrefix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9" xfId="0" quotePrefix="1" applyBorder="1" applyAlignment="1">
      <alignment horizontal="center"/>
    </xf>
    <xf numFmtId="164" fontId="0" fillId="0" borderId="9" xfId="1" applyNumberFormat="1" applyFont="1" applyBorder="1"/>
    <xf numFmtId="164" fontId="5" fillId="0" borderId="9" xfId="1" applyNumberFormat="1" applyFont="1" applyBorder="1" applyAlignment="1">
      <alignment vertical="center" wrapText="1"/>
    </xf>
    <xf numFmtId="164" fontId="0" fillId="4" borderId="9" xfId="1" applyNumberFormat="1" applyFont="1" applyFill="1" applyBorder="1"/>
    <xf numFmtId="164" fontId="4" fillId="0" borderId="9" xfId="1" applyNumberFormat="1" applyFont="1" applyBorder="1" applyAlignment="1">
      <alignment vertical="center" wrapText="1"/>
    </xf>
    <xf numFmtId="164" fontId="4" fillId="4" borderId="9" xfId="1" applyNumberFormat="1" applyFont="1" applyFill="1" applyBorder="1" applyAlignment="1">
      <alignment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/>
    <xf numFmtId="0" fontId="6" fillId="0" borderId="0" xfId="0" applyFont="1"/>
    <xf numFmtId="0" fontId="0" fillId="0" borderId="8" xfId="0" applyBorder="1"/>
    <xf numFmtId="0" fontId="6" fillId="0" borderId="7" xfId="0" applyFont="1" applyBorder="1"/>
    <xf numFmtId="0" fontId="0" fillId="0" borderId="7" xfId="0" applyBorder="1"/>
    <xf numFmtId="16" fontId="0" fillId="0" borderId="9" xfId="0" applyNumberFormat="1" applyBorder="1" applyAlignment="1">
      <alignment horizontal="center"/>
    </xf>
    <xf numFmtId="164" fontId="6" fillId="0" borderId="0" xfId="0" applyNumberFormat="1" applyFont="1"/>
    <xf numFmtId="0" fontId="6" fillId="0" borderId="10" xfId="0" applyFont="1" applyBorder="1"/>
    <xf numFmtId="164" fontId="0" fillId="0" borderId="0" xfId="0" applyNumberFormat="1"/>
    <xf numFmtId="0" fontId="7" fillId="0" borderId="7" xfId="0" quotePrefix="1" applyFont="1" applyBorder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7" xfId="0" applyFont="1" applyBorder="1" applyAlignment="1">
      <alignment vertical="center" wrapText="1"/>
    </xf>
    <xf numFmtId="0" fontId="4" fillId="0" borderId="9" xfId="0" applyFont="1" applyBorder="1"/>
    <xf numFmtId="43" fontId="0" fillId="0" borderId="0" xfId="1" applyFont="1" applyFill="1"/>
    <xf numFmtId="0" fontId="7" fillId="0" borderId="7" xfId="0" applyFont="1" applyBorder="1"/>
    <xf numFmtId="0" fontId="6" fillId="0" borderId="2" xfId="0" applyFont="1" applyBorder="1"/>
    <xf numFmtId="0" fontId="0" fillId="0" borderId="9" xfId="0" applyBorder="1"/>
    <xf numFmtId="0" fontId="0" fillId="0" borderId="2" xfId="0" applyBorder="1"/>
    <xf numFmtId="0" fontId="6" fillId="0" borderId="6" xfId="0" applyFont="1" applyBorder="1"/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4" borderId="9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67888</xdr:colOff>
      <xdr:row>23</xdr:row>
      <xdr:rowOff>183958</xdr:rowOff>
    </xdr:from>
    <xdr:to>
      <xdr:col>11</xdr:col>
      <xdr:colOff>259741</xdr:colOff>
      <xdr:row>39</xdr:row>
      <xdr:rowOff>22832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606ED73-063E-1988-B9B1-03BBD4DD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033" y="5185449"/>
          <a:ext cx="8005817" cy="2949219"/>
        </a:xfrm>
        <a:prstGeom prst="rect">
          <a:avLst/>
        </a:prstGeom>
      </xdr:spPr>
    </xdr:pic>
    <xdr:clientData/>
  </xdr:twoCellAnchor>
  <xdr:twoCellAnchor>
    <xdr:from>
      <xdr:col>6</xdr:col>
      <xdr:colOff>374071</xdr:colOff>
      <xdr:row>32</xdr:row>
      <xdr:rowOff>138546</xdr:rowOff>
    </xdr:from>
    <xdr:to>
      <xdr:col>10</xdr:col>
      <xdr:colOff>401781</xdr:colOff>
      <xdr:row>34</xdr:row>
      <xdr:rowOff>20783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6CA7D89-C73D-532D-4E51-EACBF2B79007}"/>
            </a:ext>
          </a:extLst>
        </xdr:cNvPr>
        <xdr:cNvSpPr txBox="1"/>
      </xdr:nvSpPr>
      <xdr:spPr>
        <a:xfrm>
          <a:off x="9566562" y="6989619"/>
          <a:ext cx="3193474" cy="242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Rivalutazione netta del TFR : 14.080</a:t>
          </a:r>
          <a:r>
            <a:rPr lang="it-IT" sz="1200" baseline="0"/>
            <a:t> euro</a:t>
          </a:r>
          <a:endParaRPr lang="it-IT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6DFD-FC08-4174-9A3D-705967A90DB9}">
  <dimension ref="B1:M33"/>
  <sheetViews>
    <sheetView zoomScale="110" zoomScaleNormal="110" workbookViewId="0">
      <selection activeCell="D4" sqref="D4"/>
    </sheetView>
  </sheetViews>
  <sheetFormatPr defaultRowHeight="14.4" x14ac:dyDescent="0.3"/>
  <cols>
    <col min="1" max="1" width="4.5546875" customWidth="1"/>
    <col min="2" max="2" width="53.109375" customWidth="1"/>
    <col min="3" max="3" width="13" style="37" customWidth="1"/>
    <col min="4" max="4" width="12.44140625" style="37" customWidth="1"/>
    <col min="5" max="5" width="11" customWidth="1"/>
    <col min="6" max="6" width="39.88671875" style="37" customWidth="1"/>
    <col min="7" max="7" width="12.21875" style="37" bestFit="1" customWidth="1"/>
    <col min="8" max="8" width="16.109375" bestFit="1" customWidth="1"/>
    <col min="10" max="10" width="11.33203125" bestFit="1" customWidth="1"/>
    <col min="11" max="11" width="14.44140625" bestFit="1" customWidth="1"/>
    <col min="12" max="13" width="11.33203125" bestFit="1" customWidth="1"/>
  </cols>
  <sheetData>
    <row r="1" spans="2:13" s="51" customFormat="1" ht="18" x14ac:dyDescent="0.35">
      <c r="B1" s="51" t="s">
        <v>28</v>
      </c>
      <c r="C1" s="19"/>
      <c r="D1" s="19"/>
      <c r="F1" s="19"/>
      <c r="G1" s="19"/>
    </row>
    <row r="2" spans="2:13" s="1" customFormat="1" ht="18" x14ac:dyDescent="0.35">
      <c r="B2" s="52" t="s">
        <v>29</v>
      </c>
      <c r="C2" s="20" t="s">
        <v>11</v>
      </c>
      <c r="D2" s="20" t="s">
        <v>12</v>
      </c>
      <c r="F2" s="52" t="s">
        <v>30</v>
      </c>
      <c r="G2" s="20" t="s">
        <v>11</v>
      </c>
      <c r="H2" s="20" t="s">
        <v>12</v>
      </c>
    </row>
    <row r="3" spans="2:13" s="54" customFormat="1" ht="29.4" customHeight="1" x14ac:dyDescent="0.3">
      <c r="B3" s="53" t="s">
        <v>31</v>
      </c>
      <c r="C3" s="21"/>
      <c r="D3" s="22"/>
      <c r="F3" s="53" t="s">
        <v>32</v>
      </c>
      <c r="G3" s="21"/>
      <c r="H3" s="22"/>
    </row>
    <row r="4" spans="2:13" s="56" customFormat="1" x14ac:dyDescent="0.3">
      <c r="B4" s="55" t="s">
        <v>33</v>
      </c>
      <c r="C4" s="23"/>
      <c r="D4" s="24"/>
      <c r="F4" s="57" t="s">
        <v>34</v>
      </c>
      <c r="G4" s="25">
        <v>3600000</v>
      </c>
      <c r="H4" s="26">
        <v>2400000</v>
      </c>
    </row>
    <row r="5" spans="2:13" s="56" customFormat="1" x14ac:dyDescent="0.3">
      <c r="B5" s="58" t="s">
        <v>35</v>
      </c>
      <c r="C5" s="27"/>
      <c r="D5" s="28"/>
      <c r="F5" s="59" t="s">
        <v>36</v>
      </c>
      <c r="G5" s="17">
        <v>330000</v>
      </c>
      <c r="H5" s="29"/>
    </row>
    <row r="6" spans="2:13" x14ac:dyDescent="0.3">
      <c r="B6" s="59" t="s">
        <v>38</v>
      </c>
      <c r="C6" s="17">
        <v>507000</v>
      </c>
      <c r="D6" s="29">
        <v>150000</v>
      </c>
      <c r="F6" s="59" t="s">
        <v>37</v>
      </c>
      <c r="G6" s="17">
        <v>480000</v>
      </c>
      <c r="H6" s="29">
        <v>480000</v>
      </c>
      <c r="J6" s="60">
        <v>1</v>
      </c>
      <c r="K6" s="44" t="s">
        <v>26</v>
      </c>
      <c r="L6" s="44" t="s">
        <v>27</v>
      </c>
      <c r="M6" s="60">
        <v>45657</v>
      </c>
    </row>
    <row r="7" spans="2:13" x14ac:dyDescent="0.3">
      <c r="B7" s="58" t="s">
        <v>40</v>
      </c>
      <c r="C7" s="27">
        <f>SUM(C6:C6)</f>
        <v>507000</v>
      </c>
      <c r="D7" s="28">
        <f>SUM(D6:D6)</f>
        <v>150000</v>
      </c>
      <c r="F7" s="59" t="s">
        <v>39</v>
      </c>
      <c r="G7" s="17">
        <v>5000</v>
      </c>
      <c r="H7" s="29">
        <v>200000</v>
      </c>
      <c r="J7" s="40">
        <f>+H11</f>
        <v>930000</v>
      </c>
      <c r="K7" s="40">
        <v>14080</v>
      </c>
      <c r="L7" s="40">
        <v>-277500</v>
      </c>
      <c r="M7" s="40">
        <f>+G11</f>
        <v>666580</v>
      </c>
    </row>
    <row r="8" spans="2:13" s="56" customFormat="1" x14ac:dyDescent="0.3">
      <c r="B8" s="59" t="s">
        <v>42</v>
      </c>
      <c r="C8" s="17"/>
      <c r="D8" s="29"/>
      <c r="F8" s="59" t="s">
        <v>41</v>
      </c>
      <c r="G8" s="17">
        <v>360000</v>
      </c>
      <c r="H8" s="29">
        <v>-195000</v>
      </c>
      <c r="J8" s="61"/>
    </row>
    <row r="9" spans="2:13" x14ac:dyDescent="0.3">
      <c r="B9" s="59" t="s">
        <v>43</v>
      </c>
      <c r="C9" s="17">
        <v>2385000</v>
      </c>
      <c r="D9" s="29">
        <v>1965000</v>
      </c>
      <c r="F9" s="62" t="s">
        <v>114</v>
      </c>
      <c r="G9" s="27">
        <f>SUM(G4:G8)</f>
        <v>4775000</v>
      </c>
      <c r="H9" s="27">
        <f>SUM(H4:H8)</f>
        <v>2885000</v>
      </c>
      <c r="J9" s="63">
        <f>+J7+K7+L7</f>
        <v>666580</v>
      </c>
    </row>
    <row r="10" spans="2:13" x14ac:dyDescent="0.3">
      <c r="B10" s="59" t="s">
        <v>45</v>
      </c>
      <c r="C10" s="17">
        <v>1830000</v>
      </c>
      <c r="D10" s="29">
        <v>1200000</v>
      </c>
      <c r="F10" s="53" t="s">
        <v>44</v>
      </c>
      <c r="G10" s="21"/>
      <c r="H10" s="22"/>
    </row>
    <row r="11" spans="2:13" x14ac:dyDescent="0.3">
      <c r="B11" s="59" t="s">
        <v>46</v>
      </c>
      <c r="C11" s="17">
        <v>255000</v>
      </c>
      <c r="D11" s="29">
        <v>180000</v>
      </c>
      <c r="F11" s="53" t="s">
        <v>48</v>
      </c>
      <c r="G11" s="21">
        <v>666580</v>
      </c>
      <c r="H11" s="22">
        <v>930000</v>
      </c>
    </row>
    <row r="12" spans="2:13" ht="28.8" x14ac:dyDescent="0.3">
      <c r="B12" s="59" t="s">
        <v>47</v>
      </c>
      <c r="C12" s="17">
        <v>211500</v>
      </c>
      <c r="D12" s="29">
        <v>22500</v>
      </c>
      <c r="F12" s="53" t="s">
        <v>49</v>
      </c>
      <c r="G12" s="21"/>
      <c r="H12" s="22"/>
    </row>
    <row r="13" spans="2:13" x14ac:dyDescent="0.3">
      <c r="B13" s="58" t="s">
        <v>40</v>
      </c>
      <c r="C13" s="27">
        <f>SUM(C9:C12)</f>
        <v>4681500</v>
      </c>
      <c r="D13" s="28">
        <f>SUM(D9:D12)</f>
        <v>3367500</v>
      </c>
      <c r="F13" s="59" t="s">
        <v>50</v>
      </c>
      <c r="G13" s="17">
        <v>1200000</v>
      </c>
      <c r="H13" s="26">
        <v>1500000</v>
      </c>
    </row>
    <row r="14" spans="2:13" s="56" customFormat="1" x14ac:dyDescent="0.3">
      <c r="B14" s="55" t="s">
        <v>53</v>
      </c>
      <c r="C14" s="24">
        <f>+C13+C7</f>
        <v>5188500</v>
      </c>
      <c r="D14" s="24">
        <f>+D13+D7</f>
        <v>3517500</v>
      </c>
      <c r="F14" s="64" t="s">
        <v>51</v>
      </c>
      <c r="G14" s="30">
        <v>900000</v>
      </c>
      <c r="H14" s="31">
        <f>+H13-300000</f>
        <v>1200000</v>
      </c>
    </row>
    <row r="15" spans="2:13" s="65" customFormat="1" ht="29.4" customHeight="1" x14ac:dyDescent="0.3">
      <c r="B15" s="55" t="s">
        <v>55</v>
      </c>
      <c r="C15" s="23"/>
      <c r="D15" s="24"/>
      <c r="F15" s="59" t="s">
        <v>52</v>
      </c>
      <c r="G15" s="17">
        <v>1132500</v>
      </c>
      <c r="H15" s="29">
        <v>230500</v>
      </c>
    </row>
    <row r="16" spans="2:13" s="65" customFormat="1" x14ac:dyDescent="0.3">
      <c r="B16" s="59" t="s">
        <v>57</v>
      </c>
      <c r="C16" s="17"/>
      <c r="D16" s="29"/>
      <c r="F16" s="59" t="s">
        <v>115</v>
      </c>
      <c r="G16" s="17">
        <v>705000</v>
      </c>
      <c r="H16" s="29">
        <v>480000</v>
      </c>
      <c r="K16" s="32"/>
    </row>
    <row r="17" spans="2:11" x14ac:dyDescent="0.3">
      <c r="B17" s="59" t="s">
        <v>59</v>
      </c>
      <c r="C17" s="17">
        <v>696000</v>
      </c>
      <c r="D17" s="29">
        <v>636000</v>
      </c>
      <c r="F17" s="64" t="s">
        <v>51</v>
      </c>
      <c r="G17" s="30">
        <v>630000</v>
      </c>
      <c r="H17" s="31">
        <f>+H16-75000</f>
        <v>405000</v>
      </c>
      <c r="J17" s="65"/>
      <c r="K17" s="66"/>
    </row>
    <row r="18" spans="2:11" s="56" customFormat="1" x14ac:dyDescent="0.3">
      <c r="B18" s="59" t="s">
        <v>60</v>
      </c>
      <c r="C18" s="17">
        <v>1314000</v>
      </c>
      <c r="D18" s="29">
        <v>954000</v>
      </c>
      <c r="F18" s="59" t="s">
        <v>54</v>
      </c>
      <c r="G18" s="33">
        <v>1475000</v>
      </c>
      <c r="H18" s="33">
        <v>1357500</v>
      </c>
      <c r="J18" s="65"/>
    </row>
    <row r="19" spans="2:11" s="56" customFormat="1" x14ac:dyDescent="0.3">
      <c r="B19" s="58" t="s">
        <v>40</v>
      </c>
      <c r="C19" s="27">
        <f>SUM(C17:C18)</f>
        <v>2010000</v>
      </c>
      <c r="D19" s="28">
        <f>SUM(D17:D18)</f>
        <v>1590000</v>
      </c>
      <c r="F19" s="59" t="s">
        <v>56</v>
      </c>
      <c r="G19" s="17">
        <v>217500</v>
      </c>
      <c r="H19" s="29">
        <v>76500</v>
      </c>
      <c r="J19" s="65"/>
    </row>
    <row r="20" spans="2:11" s="56" customFormat="1" ht="28.8" x14ac:dyDescent="0.3">
      <c r="B20" s="67" t="s">
        <v>63</v>
      </c>
      <c r="C20" s="35"/>
      <c r="D20" s="36"/>
      <c r="F20" s="59" t="s">
        <v>58</v>
      </c>
      <c r="G20" s="17">
        <v>153240</v>
      </c>
      <c r="H20" s="29">
        <v>111000</v>
      </c>
      <c r="J20" s="65"/>
    </row>
    <row r="21" spans="2:11" x14ac:dyDescent="0.3">
      <c r="B21" s="59" t="s">
        <v>64</v>
      </c>
      <c r="C21" s="17">
        <v>3538000</v>
      </c>
      <c r="D21" s="29">
        <v>2757500</v>
      </c>
      <c r="F21" s="59" t="s">
        <v>112</v>
      </c>
      <c r="G21" s="17">
        <v>381680</v>
      </c>
      <c r="H21" s="29">
        <v>288500</v>
      </c>
      <c r="J21" s="65"/>
    </row>
    <row r="22" spans="2:11" x14ac:dyDescent="0.3">
      <c r="B22" s="59" t="s">
        <v>65</v>
      </c>
      <c r="C22" s="17"/>
      <c r="D22" s="29"/>
      <c r="E22" s="34"/>
      <c r="F22" s="55" t="s">
        <v>113</v>
      </c>
      <c r="G22" s="23">
        <f>+G13+G15+G18+G19+G20+G16+G21</f>
        <v>5264920</v>
      </c>
      <c r="H22" s="23">
        <f>+H13+H15+H18+H19+H20+H16+H21</f>
        <v>4044000</v>
      </c>
      <c r="J22" s="65"/>
    </row>
    <row r="23" spans="2:11" x14ac:dyDescent="0.3">
      <c r="B23" s="58" t="s">
        <v>40</v>
      </c>
      <c r="C23" s="27">
        <f>+C21+C22</f>
        <v>3538000</v>
      </c>
      <c r="D23" s="28">
        <f>+D21+D22</f>
        <v>2757500</v>
      </c>
      <c r="E23" s="34"/>
      <c r="F23" s="53" t="s">
        <v>61</v>
      </c>
      <c r="G23" s="21">
        <v>97500</v>
      </c>
      <c r="H23" s="22">
        <v>90000</v>
      </c>
      <c r="J23" s="65"/>
    </row>
    <row r="24" spans="2:11" s="56" customFormat="1" ht="15.6" x14ac:dyDescent="0.3">
      <c r="B24" s="58" t="s">
        <v>66</v>
      </c>
      <c r="C24" s="27"/>
      <c r="D24" s="28"/>
      <c r="E24" s="34"/>
      <c r="F24" s="68" t="s">
        <v>62</v>
      </c>
      <c r="G24" s="21">
        <f>+G9+G11+G22+G23</f>
        <v>10804000</v>
      </c>
      <c r="H24" s="21">
        <f>+H9+H11+H22+H23</f>
        <v>7949000</v>
      </c>
      <c r="J24" s="61"/>
    </row>
    <row r="25" spans="2:11" s="54" customFormat="1" ht="28.95" customHeight="1" x14ac:dyDescent="0.3">
      <c r="B25" s="59" t="s">
        <v>67</v>
      </c>
      <c r="C25" s="17">
        <v>30000</v>
      </c>
      <c r="D25" s="29">
        <v>65000</v>
      </c>
      <c r="E25" s="34"/>
      <c r="F25" s="37"/>
      <c r="G25" s="37"/>
      <c r="H25"/>
    </row>
    <row r="26" spans="2:11" x14ac:dyDescent="0.3">
      <c r="B26" s="59" t="s">
        <v>68</v>
      </c>
      <c r="C26" s="17">
        <v>9000</v>
      </c>
      <c r="D26" s="29">
        <v>4000</v>
      </c>
      <c r="E26" s="34"/>
    </row>
    <row r="27" spans="2:11" x14ac:dyDescent="0.3">
      <c r="B27" s="58" t="s">
        <v>40</v>
      </c>
      <c r="C27" s="27">
        <f>SUM(C25:C26)</f>
        <v>39000</v>
      </c>
      <c r="D27" s="28">
        <f>SUM(D25:D26)</f>
        <v>69000</v>
      </c>
      <c r="E27" s="34"/>
    </row>
    <row r="28" spans="2:11" s="56" customFormat="1" x14ac:dyDescent="0.3">
      <c r="B28" s="58" t="s">
        <v>69</v>
      </c>
      <c r="C28" s="27">
        <f>+C19+C23+C27</f>
        <v>5587000</v>
      </c>
      <c r="D28" s="28">
        <f>+D19+D23+D27</f>
        <v>4416500</v>
      </c>
      <c r="E28" s="34"/>
      <c r="F28" s="38"/>
      <c r="G28" s="38"/>
    </row>
    <row r="29" spans="2:11" s="56" customFormat="1" x14ac:dyDescent="0.3">
      <c r="B29" s="55" t="s">
        <v>70</v>
      </c>
      <c r="C29" s="23">
        <v>28500</v>
      </c>
      <c r="D29" s="24">
        <v>15000</v>
      </c>
      <c r="E29" s="34"/>
      <c r="F29" s="38"/>
      <c r="G29" s="38"/>
      <c r="H29" s="61"/>
    </row>
    <row r="30" spans="2:11" ht="15.6" x14ac:dyDescent="0.3">
      <c r="B30" s="68" t="s">
        <v>71</v>
      </c>
      <c r="C30" s="39">
        <f>+C14+C28+C29</f>
        <v>10804000</v>
      </c>
      <c r="D30" s="39">
        <f>+D14+D28+D29</f>
        <v>7949000</v>
      </c>
      <c r="E30" s="34"/>
    </row>
    <row r="31" spans="2:11" x14ac:dyDescent="0.3">
      <c r="E31" s="34"/>
    </row>
    <row r="32" spans="2:11" x14ac:dyDescent="0.3">
      <c r="E32" s="34"/>
    </row>
    <row r="33" spans="5:5" s="37" customFormat="1" x14ac:dyDescent="0.3">
      <c r="E33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CD1A-A5F6-4A5B-86B5-6F6D3C4C8957}">
  <dimension ref="A1:F32"/>
  <sheetViews>
    <sheetView zoomScale="140" zoomScaleNormal="140" workbookViewId="0">
      <selection activeCell="B15" sqref="B15"/>
    </sheetView>
  </sheetViews>
  <sheetFormatPr defaultRowHeight="14.4" x14ac:dyDescent="0.3"/>
  <cols>
    <col min="2" max="2" width="71.5546875" bestFit="1" customWidth="1"/>
    <col min="3" max="3" width="12.44140625" style="37" bestFit="1" customWidth="1"/>
    <col min="5" max="5" width="12.33203125" bestFit="1" customWidth="1"/>
    <col min="6" max="6" width="10.33203125" bestFit="1" customWidth="1"/>
  </cols>
  <sheetData>
    <row r="1" spans="2:6" ht="18" x14ac:dyDescent="0.35">
      <c r="B1" s="51" t="s">
        <v>72</v>
      </c>
    </row>
    <row r="2" spans="2:6" ht="18" x14ac:dyDescent="0.35">
      <c r="C2" s="20" t="s">
        <v>11</v>
      </c>
    </row>
    <row r="3" spans="2:6" x14ac:dyDescent="0.3">
      <c r="B3" s="53" t="s">
        <v>73</v>
      </c>
      <c r="C3" s="22"/>
    </row>
    <row r="4" spans="2:6" x14ac:dyDescent="0.3">
      <c r="B4" s="59" t="s">
        <v>74</v>
      </c>
      <c r="C4" s="29">
        <v>13894000</v>
      </c>
    </row>
    <row r="5" spans="2:6" x14ac:dyDescent="0.3">
      <c r="B5" s="59" t="s">
        <v>75</v>
      </c>
      <c r="C5" s="29">
        <v>360000</v>
      </c>
      <c r="F5" s="37"/>
    </row>
    <row r="6" spans="2:6" x14ac:dyDescent="0.3">
      <c r="B6" s="59" t="s">
        <v>76</v>
      </c>
      <c r="C6" s="29">
        <v>750000</v>
      </c>
    </row>
    <row r="7" spans="2:6" x14ac:dyDescent="0.3">
      <c r="B7" s="59" t="s">
        <v>77</v>
      </c>
      <c r="C7" s="29">
        <v>387000</v>
      </c>
    </row>
    <row r="8" spans="2:6" x14ac:dyDescent="0.3">
      <c r="B8" s="58" t="s">
        <v>78</v>
      </c>
      <c r="C8" s="28">
        <f>SUM(C4:C7)</f>
        <v>15391000</v>
      </c>
    </row>
    <row r="9" spans="2:6" x14ac:dyDescent="0.3">
      <c r="B9" s="53" t="s">
        <v>79</v>
      </c>
      <c r="C9" s="22"/>
    </row>
    <row r="10" spans="2:6" x14ac:dyDescent="0.3">
      <c r="B10" s="59" t="s">
        <v>80</v>
      </c>
      <c r="C10" s="29">
        <v>4790000</v>
      </c>
      <c r="E10" s="69"/>
    </row>
    <row r="11" spans="2:6" x14ac:dyDescent="0.3">
      <c r="B11" s="59" t="s">
        <v>81</v>
      </c>
      <c r="C11" s="29">
        <v>969400</v>
      </c>
    </row>
    <row r="12" spans="2:6" x14ac:dyDescent="0.3">
      <c r="B12" s="59" t="s">
        <v>82</v>
      </c>
      <c r="C12" s="29">
        <v>65500</v>
      </c>
    </row>
    <row r="13" spans="2:6" x14ac:dyDescent="0.3">
      <c r="B13" s="59" t="s">
        <v>83</v>
      </c>
      <c r="C13" s="29"/>
    </row>
    <row r="14" spans="2:6" x14ac:dyDescent="0.3">
      <c r="B14" s="70" t="s">
        <v>84</v>
      </c>
      <c r="C14" s="29">
        <v>5525600</v>
      </c>
    </row>
    <row r="15" spans="2:6" x14ac:dyDescent="0.3">
      <c r="B15" s="70" t="s">
        <v>85</v>
      </c>
      <c r="C15" s="29">
        <v>1890000</v>
      </c>
    </row>
    <row r="16" spans="2:6" x14ac:dyDescent="0.3">
      <c r="B16" s="70" t="s">
        <v>86</v>
      </c>
      <c r="C16" s="29">
        <v>397500</v>
      </c>
    </row>
    <row r="17" spans="1:3" x14ac:dyDescent="0.3">
      <c r="B17" s="59" t="s">
        <v>87</v>
      </c>
      <c r="C17" s="29"/>
    </row>
    <row r="18" spans="1:3" x14ac:dyDescent="0.3">
      <c r="B18" s="70" t="s">
        <v>88</v>
      </c>
      <c r="C18" s="29">
        <v>255000</v>
      </c>
    </row>
    <row r="19" spans="1:3" x14ac:dyDescent="0.3">
      <c r="B19" s="70" t="s">
        <v>89</v>
      </c>
      <c r="C19" s="29">
        <v>726000</v>
      </c>
    </row>
    <row r="20" spans="1:3" x14ac:dyDescent="0.3">
      <c r="B20" s="70" t="s">
        <v>90</v>
      </c>
      <c r="C20" s="29">
        <v>70000</v>
      </c>
    </row>
    <row r="21" spans="1:3" x14ac:dyDescent="0.3">
      <c r="B21" s="59" t="s">
        <v>91</v>
      </c>
      <c r="C21" s="29">
        <v>-60000</v>
      </c>
    </row>
    <row r="22" spans="1:3" s="56" customFormat="1" x14ac:dyDescent="0.3">
      <c r="B22" s="58" t="s">
        <v>40</v>
      </c>
      <c r="C22" s="28">
        <f>SUM(C10:C21)</f>
        <v>14629000</v>
      </c>
    </row>
    <row r="23" spans="1:3" s="56" customFormat="1" x14ac:dyDescent="0.3">
      <c r="B23" s="58" t="s">
        <v>92</v>
      </c>
      <c r="C23" s="28">
        <f>+C8-C22</f>
        <v>762000</v>
      </c>
    </row>
    <row r="24" spans="1:3" x14ac:dyDescent="0.3">
      <c r="B24" s="53" t="s">
        <v>93</v>
      </c>
      <c r="C24" s="22"/>
    </row>
    <row r="25" spans="1:3" x14ac:dyDescent="0.3">
      <c r="B25" s="59" t="s">
        <v>94</v>
      </c>
      <c r="C25" s="29"/>
    </row>
    <row r="26" spans="1:3" x14ac:dyDescent="0.3">
      <c r="B26" s="59" t="s">
        <v>95</v>
      </c>
      <c r="C26" s="29">
        <v>18000</v>
      </c>
    </row>
    <row r="27" spans="1:3" x14ac:dyDescent="0.3">
      <c r="B27" s="59" t="s">
        <v>96</v>
      </c>
      <c r="C27" s="29">
        <v>-204000</v>
      </c>
    </row>
    <row r="28" spans="1:3" s="56" customFormat="1" x14ac:dyDescent="0.3">
      <c r="B28" s="62" t="s">
        <v>97</v>
      </c>
      <c r="C28" s="28">
        <f>SUM(C25:C27)</f>
        <v>-186000</v>
      </c>
    </row>
    <row r="29" spans="1:3" s="56" customFormat="1" x14ac:dyDescent="0.3">
      <c r="A29" s="71"/>
      <c r="B29" s="55" t="s">
        <v>98</v>
      </c>
      <c r="C29" s="24">
        <f>+C31-C30</f>
        <v>576000</v>
      </c>
    </row>
    <row r="30" spans="1:3" s="56" customFormat="1" x14ac:dyDescent="0.3">
      <c r="A30" s="71"/>
      <c r="B30" s="72" t="s">
        <v>99</v>
      </c>
      <c r="C30" s="40">
        <v>-216000</v>
      </c>
    </row>
    <row r="31" spans="1:3" x14ac:dyDescent="0.3">
      <c r="A31" s="73"/>
      <c r="B31" s="74" t="s">
        <v>100</v>
      </c>
      <c r="C31" s="24">
        <f>+C23+C28+C30</f>
        <v>360000</v>
      </c>
    </row>
    <row r="32" spans="1:3" s="56" customFormat="1" x14ac:dyDescent="0.3">
      <c r="A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9E6C-7338-4084-9848-060D69B442EC}">
  <dimension ref="B2:G42"/>
  <sheetViews>
    <sheetView zoomScale="130" zoomScaleNormal="130" workbookViewId="0">
      <selection activeCell="F6" sqref="F6"/>
    </sheetView>
  </sheetViews>
  <sheetFormatPr defaultRowHeight="14.4" x14ac:dyDescent="0.3"/>
  <cols>
    <col min="2" max="2" width="33.33203125" bestFit="1" customWidth="1"/>
    <col min="3" max="3" width="13.33203125" style="37" bestFit="1" customWidth="1"/>
    <col min="4" max="4" width="19.77734375" style="37" bestFit="1" customWidth="1"/>
    <col min="5" max="5" width="17" style="37" bestFit="1" customWidth="1"/>
  </cols>
  <sheetData>
    <row r="2" spans="2:5" x14ac:dyDescent="0.3">
      <c r="B2" s="72"/>
      <c r="C2" s="24" t="s">
        <v>101</v>
      </c>
      <c r="D2" s="24" t="s">
        <v>102</v>
      </c>
      <c r="E2" s="24" t="s">
        <v>103</v>
      </c>
    </row>
    <row r="3" spans="2:5" x14ac:dyDescent="0.3">
      <c r="B3" s="55" t="s">
        <v>116</v>
      </c>
      <c r="C3" s="40"/>
      <c r="D3" s="40"/>
      <c r="E3" s="40"/>
    </row>
    <row r="4" spans="2:5" x14ac:dyDescent="0.3">
      <c r="B4" s="72" t="s">
        <v>104</v>
      </c>
      <c r="C4" s="40">
        <v>140000</v>
      </c>
      <c r="D4" s="40">
        <v>35000</v>
      </c>
      <c r="E4" s="40">
        <v>105000</v>
      </c>
    </row>
    <row r="5" spans="2:5" x14ac:dyDescent="0.3">
      <c r="B5" s="72" t="s">
        <v>105</v>
      </c>
      <c r="C5" s="40"/>
      <c r="D5" s="40">
        <v>21000</v>
      </c>
      <c r="E5" s="40"/>
    </row>
    <row r="6" spans="2:5" ht="13.8" customHeight="1" x14ac:dyDescent="0.3">
      <c r="B6" s="72" t="s">
        <v>106</v>
      </c>
      <c r="C6" s="40">
        <v>140000</v>
      </c>
      <c r="D6" s="40">
        <f>+D4+D5</f>
        <v>56000</v>
      </c>
      <c r="E6" s="40">
        <f>+C6-D6</f>
        <v>84000</v>
      </c>
    </row>
    <row r="7" spans="2:5" ht="13.8" customHeight="1" x14ac:dyDescent="0.3"/>
    <row r="8" spans="2:5" ht="13.8" customHeight="1" x14ac:dyDescent="0.3">
      <c r="B8" s="55" t="s">
        <v>117</v>
      </c>
      <c r="C8" s="24" t="s">
        <v>101</v>
      </c>
      <c r="D8" s="24" t="s">
        <v>102</v>
      </c>
      <c r="E8" s="24" t="s">
        <v>103</v>
      </c>
    </row>
    <row r="9" spans="2:5" ht="13.8" customHeight="1" x14ac:dyDescent="0.3">
      <c r="B9" s="72" t="s">
        <v>104</v>
      </c>
      <c r="C9" s="40">
        <v>135000</v>
      </c>
      <c r="D9" s="40">
        <v>90000</v>
      </c>
      <c r="E9" s="40">
        <f>+C9-D9</f>
        <v>45000</v>
      </c>
    </row>
    <row r="10" spans="2:5" ht="13.8" customHeight="1" x14ac:dyDescent="0.3">
      <c r="B10" s="72" t="s">
        <v>118</v>
      </c>
      <c r="C10" s="40">
        <v>612000</v>
      </c>
      <c r="D10" s="40"/>
      <c r="E10" s="40"/>
    </row>
    <row r="11" spans="2:5" ht="13.8" customHeight="1" x14ac:dyDescent="0.3">
      <c r="B11" s="72" t="s">
        <v>105</v>
      </c>
      <c r="C11" s="40"/>
      <c r="D11" s="40">
        <v>234000</v>
      </c>
      <c r="E11" s="40"/>
    </row>
    <row r="12" spans="2:5" ht="13.8" customHeight="1" x14ac:dyDescent="0.3">
      <c r="B12" s="72" t="s">
        <v>106</v>
      </c>
      <c r="C12" s="40">
        <f>+C9+C10</f>
        <v>747000</v>
      </c>
      <c r="D12" s="40">
        <f>+D9+D11</f>
        <v>324000</v>
      </c>
      <c r="E12" s="40">
        <f>+C12-D12</f>
        <v>423000</v>
      </c>
    </row>
    <row r="13" spans="2:5" ht="13.8" customHeight="1" x14ac:dyDescent="0.3"/>
    <row r="14" spans="2:5" ht="13.8" customHeight="1" x14ac:dyDescent="0.3">
      <c r="B14" s="55" t="s">
        <v>19</v>
      </c>
      <c r="C14" s="24" t="s">
        <v>101</v>
      </c>
      <c r="D14" s="24" t="s">
        <v>102</v>
      </c>
      <c r="E14" s="24" t="s">
        <v>103</v>
      </c>
    </row>
    <row r="15" spans="2:5" ht="13.8" customHeight="1" x14ac:dyDescent="0.3">
      <c r="B15" s="72" t="s">
        <v>104</v>
      </c>
      <c r="C15" s="40">
        <v>2460000</v>
      </c>
      <c r="D15" s="40">
        <v>495000</v>
      </c>
      <c r="E15" s="40">
        <v>1965000</v>
      </c>
    </row>
    <row r="16" spans="2:5" ht="13.8" customHeight="1" x14ac:dyDescent="0.3">
      <c r="B16" s="72" t="s">
        <v>119</v>
      </c>
      <c r="C16" s="40">
        <v>540000</v>
      </c>
      <c r="D16" s="40"/>
      <c r="E16" s="40"/>
    </row>
    <row r="17" spans="2:7" ht="13.8" customHeight="1" x14ac:dyDescent="0.3">
      <c r="B17" s="72" t="s">
        <v>105</v>
      </c>
      <c r="C17" s="40"/>
      <c r="D17" s="40">
        <v>120000</v>
      </c>
      <c r="E17" s="40"/>
    </row>
    <row r="18" spans="2:7" ht="13.8" customHeight="1" x14ac:dyDescent="0.3">
      <c r="B18" s="72" t="s">
        <v>106</v>
      </c>
      <c r="C18" s="40">
        <v>3000000</v>
      </c>
      <c r="D18" s="40">
        <f>+D15+D17</f>
        <v>615000</v>
      </c>
      <c r="E18" s="40">
        <f>+C18-D18</f>
        <v>2385000</v>
      </c>
      <c r="G18" s="41"/>
    </row>
    <row r="19" spans="2:7" ht="13.8" customHeight="1" x14ac:dyDescent="0.3"/>
    <row r="20" spans="2:7" ht="13.8" customHeight="1" x14ac:dyDescent="0.3">
      <c r="B20" s="55" t="s">
        <v>21</v>
      </c>
      <c r="C20" s="24" t="s">
        <v>101</v>
      </c>
      <c r="D20" s="24" t="s">
        <v>102</v>
      </c>
      <c r="E20" s="24" t="s">
        <v>103</v>
      </c>
    </row>
    <row r="21" spans="2:7" ht="13.8" customHeight="1" x14ac:dyDescent="0.3">
      <c r="B21" s="72" t="s">
        <v>104</v>
      </c>
      <c r="C21" s="40">
        <v>330000</v>
      </c>
      <c r="D21" s="40">
        <v>150000</v>
      </c>
      <c r="E21" s="40">
        <f>+C21-D21</f>
        <v>180000</v>
      </c>
    </row>
    <row r="22" spans="2:7" ht="13.8" customHeight="1" x14ac:dyDescent="0.3">
      <c r="B22" s="72" t="s">
        <v>107</v>
      </c>
      <c r="C22" s="40">
        <v>150000</v>
      </c>
      <c r="D22" s="40"/>
      <c r="E22" s="40"/>
    </row>
    <row r="23" spans="2:7" ht="13.8" customHeight="1" x14ac:dyDescent="0.3">
      <c r="B23" s="72" t="s">
        <v>105</v>
      </c>
      <c r="C23" s="40"/>
      <c r="D23" s="40">
        <v>75000</v>
      </c>
      <c r="E23" s="40"/>
    </row>
    <row r="24" spans="2:7" ht="13.8" customHeight="1" x14ac:dyDescent="0.3">
      <c r="B24" s="72" t="s">
        <v>106</v>
      </c>
      <c r="C24" s="40">
        <f>+C21+C22</f>
        <v>480000</v>
      </c>
      <c r="D24" s="40">
        <f>+D21+D23</f>
        <v>225000</v>
      </c>
      <c r="E24" s="40">
        <f>+C24-D24</f>
        <v>255000</v>
      </c>
    </row>
    <row r="25" spans="2:7" ht="13.8" customHeight="1" x14ac:dyDescent="0.3"/>
    <row r="26" spans="2:7" ht="13.8" customHeight="1" x14ac:dyDescent="0.3">
      <c r="B26" s="55" t="s">
        <v>20</v>
      </c>
      <c r="C26" s="40"/>
      <c r="D26" s="40"/>
      <c r="E26" s="40"/>
    </row>
    <row r="27" spans="2:7" ht="13.8" customHeight="1" x14ac:dyDescent="0.3">
      <c r="B27" s="72" t="s">
        <v>104</v>
      </c>
      <c r="C27" s="40">
        <v>2325000</v>
      </c>
      <c r="D27" s="40">
        <v>1125000</v>
      </c>
      <c r="E27" s="40">
        <f>+C27-D27</f>
        <v>1200000</v>
      </c>
    </row>
    <row r="28" spans="2:7" ht="13.8" customHeight="1" x14ac:dyDescent="0.3">
      <c r="B28" s="72" t="s">
        <v>119</v>
      </c>
      <c r="C28" s="40">
        <v>210000</v>
      </c>
      <c r="D28" s="40"/>
      <c r="E28" s="40"/>
    </row>
    <row r="29" spans="2:7" ht="13.8" customHeight="1" x14ac:dyDescent="0.3">
      <c r="B29" s="72" t="s">
        <v>108</v>
      </c>
      <c r="C29" s="40"/>
      <c r="D29" s="40"/>
      <c r="E29" s="40"/>
    </row>
    <row r="30" spans="2:7" ht="13.8" customHeight="1" x14ac:dyDescent="0.3">
      <c r="B30" s="72" t="s">
        <v>109</v>
      </c>
      <c r="C30" s="40">
        <v>-225000</v>
      </c>
      <c r="D30" s="40">
        <v>-225000</v>
      </c>
      <c r="E30" s="40"/>
    </row>
    <row r="31" spans="2:7" ht="13.8" customHeight="1" x14ac:dyDescent="0.3">
      <c r="B31" s="72" t="s">
        <v>110</v>
      </c>
      <c r="C31" s="40">
        <v>-585000</v>
      </c>
      <c r="D31" s="40"/>
      <c r="E31" s="40"/>
    </row>
    <row r="32" spans="2:7" ht="13.8" customHeight="1" x14ac:dyDescent="0.3">
      <c r="B32" s="72" t="s">
        <v>111</v>
      </c>
      <c r="C32" s="40">
        <v>60000</v>
      </c>
      <c r="D32" s="40"/>
      <c r="E32" s="40"/>
    </row>
    <row r="33" spans="2:5" ht="13.8" customHeight="1" x14ac:dyDescent="0.3">
      <c r="B33" s="72" t="s">
        <v>107</v>
      </c>
      <c r="C33" s="40">
        <v>1440000</v>
      </c>
      <c r="D33" s="40"/>
      <c r="E33" s="40"/>
    </row>
    <row r="34" spans="2:5" ht="13.8" customHeight="1" x14ac:dyDescent="0.3">
      <c r="B34" s="72" t="s">
        <v>105</v>
      </c>
      <c r="C34" s="40"/>
      <c r="D34" s="40">
        <v>495000</v>
      </c>
      <c r="E34" s="40"/>
    </row>
    <row r="35" spans="2:5" ht="13.8" customHeight="1" x14ac:dyDescent="0.3">
      <c r="B35" s="72" t="s">
        <v>106</v>
      </c>
      <c r="C35" s="40">
        <f>SUM(C27:C34)</f>
        <v>3225000</v>
      </c>
      <c r="D35" s="40">
        <f>SUM(D27:D34)</f>
        <v>1395000</v>
      </c>
      <c r="E35" s="40">
        <f>+C35-D35</f>
        <v>1830000</v>
      </c>
    </row>
    <row r="36" spans="2:5" ht="13.8" customHeight="1" x14ac:dyDescent="0.3"/>
    <row r="37" spans="2:5" ht="13.8" customHeight="1" x14ac:dyDescent="0.3">
      <c r="B37" s="55" t="s">
        <v>22</v>
      </c>
      <c r="C37" s="40"/>
      <c r="D37" s="40"/>
      <c r="E37" s="40"/>
    </row>
    <row r="38" spans="2:5" ht="13.8" customHeight="1" x14ac:dyDescent="0.3">
      <c r="B38" s="72" t="s">
        <v>104</v>
      </c>
      <c r="C38" s="40">
        <v>67500</v>
      </c>
      <c r="D38" s="40">
        <v>45000</v>
      </c>
      <c r="E38" s="40">
        <f>+C38-D38</f>
        <v>22500</v>
      </c>
    </row>
    <row r="39" spans="2:5" ht="13.8" customHeight="1" x14ac:dyDescent="0.3">
      <c r="B39" s="72" t="s">
        <v>107</v>
      </c>
      <c r="C39" s="40">
        <v>225000</v>
      </c>
      <c r="D39" s="40"/>
      <c r="E39" s="40"/>
    </row>
    <row r="40" spans="2:5" ht="13.8" customHeight="1" x14ac:dyDescent="0.3">
      <c r="B40" s="72" t="s">
        <v>105</v>
      </c>
      <c r="C40" s="40"/>
      <c r="D40" s="40">
        <v>36000</v>
      </c>
      <c r="E40" s="40"/>
    </row>
    <row r="41" spans="2:5" ht="13.8" customHeight="1" x14ac:dyDescent="0.3">
      <c r="B41" s="72" t="s">
        <v>106</v>
      </c>
      <c r="C41" s="40">
        <f>+C38+C39</f>
        <v>292500</v>
      </c>
      <c r="D41" s="40">
        <f>+D38+D40</f>
        <v>81000</v>
      </c>
      <c r="E41" s="40">
        <f>+C41-D41</f>
        <v>211500</v>
      </c>
    </row>
    <row r="42" spans="2:5" ht="13.8" customHeigh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C833-1C48-40A8-8A29-49C1AFC935C2}">
  <dimension ref="A2:J35"/>
  <sheetViews>
    <sheetView tabSelected="1" zoomScale="120" zoomScaleNormal="120" workbookViewId="0">
      <selection sqref="A1:XFD1048576"/>
    </sheetView>
  </sheetViews>
  <sheetFormatPr defaultRowHeight="14.4" x14ac:dyDescent="0.3"/>
  <cols>
    <col min="2" max="2" width="3.6640625" style="18" bestFit="1" customWidth="1"/>
    <col min="3" max="3" width="54.33203125" customWidth="1"/>
    <col min="4" max="4" width="14" style="16" bestFit="1" customWidth="1"/>
    <col min="5" max="5" width="3" customWidth="1"/>
    <col min="7" max="7" width="27.6640625" bestFit="1" customWidth="1"/>
    <col min="8" max="8" width="9.88671875" bestFit="1" customWidth="1"/>
    <col min="9" max="9" width="13.33203125" bestFit="1" customWidth="1"/>
    <col min="10" max="10" width="9.88671875" bestFit="1" customWidth="1"/>
  </cols>
  <sheetData>
    <row r="2" spans="1:10" ht="15.6" customHeight="1" x14ac:dyDescent="0.3">
      <c r="A2" s="82"/>
      <c r="B2" s="81" t="s">
        <v>24</v>
      </c>
      <c r="C2" s="79"/>
      <c r="D2" s="79"/>
      <c r="F2" s="15"/>
    </row>
    <row r="3" spans="1:10" x14ac:dyDescent="0.3">
      <c r="F3" s="15"/>
    </row>
    <row r="4" spans="1:10" ht="18" x14ac:dyDescent="0.35">
      <c r="B4" s="80" t="s">
        <v>7</v>
      </c>
      <c r="C4" s="80"/>
      <c r="D4" s="47"/>
      <c r="G4" s="1"/>
      <c r="H4" s="7" t="s">
        <v>11</v>
      </c>
      <c r="I4" s="8" t="s">
        <v>12</v>
      </c>
      <c r="J4" s="8" t="s">
        <v>13</v>
      </c>
    </row>
    <row r="5" spans="1:10" ht="18" x14ac:dyDescent="0.35">
      <c r="B5" s="12"/>
      <c r="C5" s="14" t="s">
        <v>25</v>
      </c>
      <c r="D5" s="48">
        <f>+'Conto economico'!C31</f>
        <v>360000</v>
      </c>
      <c r="G5" s="4" t="s">
        <v>10</v>
      </c>
      <c r="H5" s="3">
        <v>30000</v>
      </c>
      <c r="I5" s="6">
        <f>+'Stato patrimoniale'!$D$25</f>
        <v>65000</v>
      </c>
      <c r="J5" s="6">
        <f>+H5-I5</f>
        <v>-35000</v>
      </c>
    </row>
    <row r="6" spans="1:10" ht="18" x14ac:dyDescent="0.35">
      <c r="B6" s="50" t="s">
        <v>27</v>
      </c>
      <c r="C6" s="43" t="s">
        <v>121</v>
      </c>
      <c r="D6" s="46">
        <v>-60000</v>
      </c>
      <c r="G6" s="4" t="s">
        <v>23</v>
      </c>
      <c r="H6" s="3">
        <f>+'Stato patrimoniale'!$C$26</f>
        <v>9000</v>
      </c>
      <c r="I6" s="6">
        <v>4000</v>
      </c>
      <c r="J6" s="6">
        <f>+H6-I6</f>
        <v>5000</v>
      </c>
    </row>
    <row r="7" spans="1:10" ht="18" x14ac:dyDescent="0.35">
      <c r="B7" s="50" t="s">
        <v>26</v>
      </c>
      <c r="C7" s="43" t="s">
        <v>122</v>
      </c>
      <c r="D7" s="46">
        <v>14080</v>
      </c>
      <c r="G7" s="5" t="s">
        <v>0</v>
      </c>
      <c r="H7" s="11">
        <f>+H5+H6</f>
        <v>39000</v>
      </c>
      <c r="I7" s="10">
        <f>+I5+I6</f>
        <v>69000</v>
      </c>
      <c r="J7" s="2">
        <f>+H7-I7</f>
        <v>-30000</v>
      </c>
    </row>
    <row r="8" spans="1:10" ht="18" x14ac:dyDescent="0.35">
      <c r="B8" s="50" t="s">
        <v>26</v>
      </c>
      <c r="C8" s="43" t="s">
        <v>123</v>
      </c>
      <c r="D8" s="46">
        <f>+'Conto economico'!C18+'Conto economico'!C19</f>
        <v>981000</v>
      </c>
      <c r="G8" s="1"/>
      <c r="H8" s="1"/>
      <c r="I8" s="1"/>
      <c r="J8" s="1"/>
    </row>
    <row r="9" spans="1:10" ht="15.6" customHeight="1" x14ac:dyDescent="0.35">
      <c r="B9" s="50" t="s">
        <v>27</v>
      </c>
      <c r="C9" s="43" t="s">
        <v>130</v>
      </c>
      <c r="D9" s="46">
        <f>-('Stato patrimoniale'!C19-'Stato patrimoniale'!D19)</f>
        <v>-420000</v>
      </c>
      <c r="G9" s="1"/>
      <c r="H9" s="1"/>
      <c r="I9" s="1"/>
      <c r="J9" s="1"/>
    </row>
    <row r="10" spans="1:10" ht="18" x14ac:dyDescent="0.35">
      <c r="B10" s="50" t="s">
        <v>27</v>
      </c>
      <c r="C10" s="43" t="s">
        <v>131</v>
      </c>
      <c r="D10" s="46">
        <f>-('Stato patrimoniale'!C21-'Stato patrimoniale'!D21)</f>
        <v>-780500</v>
      </c>
      <c r="G10" s="77" t="s">
        <v>14</v>
      </c>
      <c r="H10" s="77"/>
      <c r="I10" s="10">
        <f>+I7</f>
        <v>69000</v>
      </c>
      <c r="J10" s="1"/>
    </row>
    <row r="11" spans="1:10" ht="18" x14ac:dyDescent="0.35">
      <c r="B11" s="50" t="s">
        <v>27</v>
      </c>
      <c r="C11" s="43" t="s">
        <v>135</v>
      </c>
      <c r="D11" s="46">
        <f>-('Stato patrimoniale'!C29-'Stato patrimoniale'!D29)</f>
        <v>-13500</v>
      </c>
      <c r="G11" s="78" t="s">
        <v>15</v>
      </c>
      <c r="H11" s="78"/>
      <c r="I11" s="9">
        <f>+D18</f>
        <v>205000</v>
      </c>
      <c r="J11" s="1"/>
    </row>
    <row r="12" spans="1:10" ht="15.6" customHeight="1" x14ac:dyDescent="0.35">
      <c r="B12" s="50" t="s">
        <v>27</v>
      </c>
      <c r="C12" s="13" t="s">
        <v>133</v>
      </c>
      <c r="D12" s="46">
        <v>-277500</v>
      </c>
      <c r="G12" s="78" t="s">
        <v>16</v>
      </c>
      <c r="H12" s="78"/>
      <c r="I12" s="9">
        <f>+D28</f>
        <v>-2592000</v>
      </c>
      <c r="J12" s="1"/>
    </row>
    <row r="13" spans="1:10" ht="18" x14ac:dyDescent="0.35">
      <c r="B13" s="42" t="s">
        <v>26</v>
      </c>
      <c r="C13" s="13" t="s">
        <v>3</v>
      </c>
      <c r="D13" s="46">
        <f>+'Stato patrimoniale'!G18-'Stato patrimoniale'!H18</f>
        <v>117500</v>
      </c>
      <c r="G13" s="78" t="s">
        <v>17</v>
      </c>
      <c r="H13" s="78"/>
      <c r="I13" s="9">
        <f>+D35</f>
        <v>2357000</v>
      </c>
      <c r="J13" s="1"/>
    </row>
    <row r="14" spans="1:10" ht="18" x14ac:dyDescent="0.35">
      <c r="B14" s="42" t="s">
        <v>26</v>
      </c>
      <c r="C14" s="13" t="s">
        <v>4</v>
      </c>
      <c r="D14" s="46">
        <f>+'Stato patrimoniale'!G19-'Stato patrimoniale'!H19</f>
        <v>141000</v>
      </c>
      <c r="G14" s="77" t="s">
        <v>18</v>
      </c>
      <c r="H14" s="77"/>
      <c r="I14" s="11">
        <f>+I10+I11+I12+I13</f>
        <v>39000</v>
      </c>
      <c r="J14" s="1"/>
    </row>
    <row r="15" spans="1:10" ht="15.6" x14ac:dyDescent="0.3">
      <c r="B15" s="42" t="s">
        <v>26</v>
      </c>
      <c r="C15" s="13" t="s">
        <v>5</v>
      </c>
      <c r="D15" s="46">
        <f>+'Stato patrimoniale'!G20-'Stato patrimoniale'!H20</f>
        <v>42240</v>
      </c>
    </row>
    <row r="16" spans="1:10" ht="15.6" x14ac:dyDescent="0.3">
      <c r="B16" s="42" t="s">
        <v>26</v>
      </c>
      <c r="C16" s="13" t="s">
        <v>134</v>
      </c>
      <c r="D16" s="46">
        <f>+'Stato patrimoniale'!G21-'Stato patrimoniale'!H21</f>
        <v>93180</v>
      </c>
    </row>
    <row r="17" spans="2:4" ht="15.6" x14ac:dyDescent="0.3">
      <c r="B17" s="42" t="s">
        <v>26</v>
      </c>
      <c r="C17" s="13" t="s">
        <v>6</v>
      </c>
      <c r="D17" s="46">
        <f>+'Stato patrimoniale'!G23-'Stato patrimoniale'!H23</f>
        <v>7500</v>
      </c>
    </row>
    <row r="18" spans="2:4" ht="15.6" x14ac:dyDescent="0.3">
      <c r="B18" s="80" t="s">
        <v>7</v>
      </c>
      <c r="C18" s="80"/>
      <c r="D18" s="49">
        <f>SUM(D5:D17)</f>
        <v>205000</v>
      </c>
    </row>
    <row r="20" spans="2:4" ht="15.6" x14ac:dyDescent="0.3">
      <c r="B20" s="80" t="s">
        <v>8</v>
      </c>
      <c r="C20" s="80"/>
      <c r="D20" s="47"/>
    </row>
    <row r="21" spans="2:4" ht="15.6" x14ac:dyDescent="0.3">
      <c r="B21" s="42" t="s">
        <v>27</v>
      </c>
      <c r="C21" s="13" t="s">
        <v>124</v>
      </c>
      <c r="D21" s="46">
        <f>-'N.I. Imm.'!C10</f>
        <v>-612000</v>
      </c>
    </row>
    <row r="22" spans="2:4" ht="15.6" x14ac:dyDescent="0.3">
      <c r="B22" s="42" t="s">
        <v>27</v>
      </c>
      <c r="C22" s="13" t="s">
        <v>125</v>
      </c>
      <c r="D22" s="46">
        <f>-'N.I. Imm.'!C16</f>
        <v>-540000</v>
      </c>
    </row>
    <row r="23" spans="2:4" ht="15.6" x14ac:dyDescent="0.3">
      <c r="B23" s="42" t="s">
        <v>27</v>
      </c>
      <c r="C23" s="13" t="s">
        <v>21</v>
      </c>
      <c r="D23" s="46">
        <f>-'N.I. Imm.'!C22</f>
        <v>-150000</v>
      </c>
    </row>
    <row r="24" spans="2:4" ht="15.6" x14ac:dyDescent="0.3">
      <c r="B24" s="42" t="s">
        <v>27</v>
      </c>
      <c r="C24" s="13" t="s">
        <v>126</v>
      </c>
      <c r="D24" s="46">
        <f>-'N.I. Imm.'!C28</f>
        <v>-210000</v>
      </c>
    </row>
    <row r="25" spans="2:4" ht="15.6" x14ac:dyDescent="0.3">
      <c r="B25" s="50" t="s">
        <v>26</v>
      </c>
      <c r="C25" s="13" t="s">
        <v>127</v>
      </c>
      <c r="D25" s="46">
        <f>-'N.I. Imm.'!C31</f>
        <v>585000</v>
      </c>
    </row>
    <row r="26" spans="2:4" ht="15.6" x14ac:dyDescent="0.3">
      <c r="B26" s="42" t="s">
        <v>27</v>
      </c>
      <c r="C26" s="13" t="s">
        <v>128</v>
      </c>
      <c r="D26" s="46">
        <f>-'N.I. Imm.'!C33</f>
        <v>-1440000</v>
      </c>
    </row>
    <row r="27" spans="2:4" ht="15.6" x14ac:dyDescent="0.3">
      <c r="B27" s="42" t="s">
        <v>27</v>
      </c>
      <c r="C27" s="13" t="s">
        <v>129</v>
      </c>
      <c r="D27" s="46">
        <f>-'N.I. Imm.'!C39</f>
        <v>-225000</v>
      </c>
    </row>
    <row r="28" spans="2:4" ht="15.6" x14ac:dyDescent="0.3">
      <c r="B28" s="80" t="s">
        <v>8</v>
      </c>
      <c r="C28" s="80"/>
      <c r="D28" s="49">
        <f>SUM(D21:D27)</f>
        <v>-2592000</v>
      </c>
    </row>
    <row r="30" spans="2:4" ht="15.6" x14ac:dyDescent="0.3">
      <c r="B30" s="75" t="s">
        <v>120</v>
      </c>
      <c r="C30" s="76"/>
      <c r="D30" s="47"/>
    </row>
    <row r="31" spans="2:4" ht="15.6" x14ac:dyDescent="0.3">
      <c r="B31" s="50" t="s">
        <v>26</v>
      </c>
      <c r="C31" s="13" t="s">
        <v>132</v>
      </c>
      <c r="D31" s="46">
        <f>12000*127.5</f>
        <v>1530000</v>
      </c>
    </row>
    <row r="32" spans="2:4" ht="15.6" x14ac:dyDescent="0.3">
      <c r="B32" s="50" t="s">
        <v>27</v>
      </c>
      <c r="C32" s="13" t="s">
        <v>9</v>
      </c>
      <c r="D32" s="46">
        <v>-300000</v>
      </c>
    </row>
    <row r="33" spans="2:4" ht="15.6" x14ac:dyDescent="0.3">
      <c r="B33" s="50" t="s">
        <v>26</v>
      </c>
      <c r="C33" s="13" t="s">
        <v>2</v>
      </c>
      <c r="D33" s="46">
        <f>+'Stato patrimoniale'!G15-'Stato patrimoniale'!H15</f>
        <v>902000</v>
      </c>
    </row>
    <row r="34" spans="2:4" ht="15.6" x14ac:dyDescent="0.3">
      <c r="B34" s="44" t="s">
        <v>26</v>
      </c>
      <c r="C34" s="13" t="s">
        <v>1</v>
      </c>
      <c r="D34" s="45">
        <f>+'Stato patrimoniale'!G16-'Stato patrimoniale'!H16</f>
        <v>225000</v>
      </c>
    </row>
    <row r="35" spans="2:4" ht="15.6" x14ac:dyDescent="0.3">
      <c r="B35" s="75" t="s">
        <v>120</v>
      </c>
      <c r="C35" s="76"/>
      <c r="D35" s="49">
        <f>SUM(D31:D34)</f>
        <v>2357000</v>
      </c>
    </row>
  </sheetData>
  <mergeCells count="12">
    <mergeCell ref="B2:D2"/>
    <mergeCell ref="B28:C28"/>
    <mergeCell ref="B18:C18"/>
    <mergeCell ref="B4:C4"/>
    <mergeCell ref="B20:C20"/>
    <mergeCell ref="B35:C35"/>
    <mergeCell ref="G10:H10"/>
    <mergeCell ref="G11:H11"/>
    <mergeCell ref="G12:H12"/>
    <mergeCell ref="G13:H13"/>
    <mergeCell ref="G14:H14"/>
    <mergeCell ref="B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Stato patrimoniale</vt:lpstr>
      <vt:lpstr>Conto economico</vt:lpstr>
      <vt:lpstr>N.I. Imm.</vt:lpstr>
      <vt:lpstr>Rendiconto finanziario D.L.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2024-03-17T15:06:15Z</dcterms:modified>
</cp:coreProperties>
</file>