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165lu\Desktop\Scuola\Materiale Economia Aziendale\5. Classe quinta\1. Rendiconto finanziario\"/>
    </mc:Choice>
  </mc:AlternateContent>
  <xr:revisionPtr revIDLastSave="0" documentId="13_ncr:1_{F3ECBCED-6578-4911-B67F-A951018057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 Riclassificato dati" sheetId="6" r:id="rId1"/>
    <sheet name="SP Riclassificato" sheetId="1" r:id="rId2"/>
    <sheet name="Calcolo PCN e schema" sheetId="2" r:id="rId3"/>
    <sheet name="Flusso finan. attiv. operativa" sheetId="3" r:id="rId4"/>
    <sheet name="Investimenti e finanziamenti" sheetId="4" r:id="rId5"/>
    <sheet name="Rendiconto finanziario PC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5" l="1"/>
  <c r="F15" i="5"/>
  <c r="F4" i="5"/>
  <c r="D9" i="2"/>
  <c r="C9" i="2"/>
  <c r="D4" i="2"/>
  <c r="E4" i="2"/>
  <c r="C4" i="2"/>
  <c r="D4" i="1"/>
  <c r="C4" i="1"/>
  <c r="H3" i="6"/>
  <c r="H6" i="1" s="1"/>
  <c r="H5" i="1" s="1"/>
  <c r="G5" i="1"/>
  <c r="E5" i="4"/>
  <c r="E6" i="4"/>
  <c r="E7" i="4"/>
  <c r="E4" i="4"/>
  <c r="F12" i="5"/>
  <c r="F13" i="5"/>
  <c r="F14" i="5"/>
  <c r="F10" i="5"/>
  <c r="F11" i="5"/>
  <c r="F9" i="5"/>
  <c r="D23" i="6"/>
  <c r="D9" i="1" s="1"/>
  <c r="C23" i="6"/>
  <c r="C9" i="1" s="1"/>
  <c r="C8" i="1" s="1"/>
  <c r="H17" i="6"/>
  <c r="H10" i="1" s="1"/>
  <c r="H9" i="1" s="1"/>
  <c r="G17" i="6"/>
  <c r="G10" i="1" s="1"/>
  <c r="G9" i="1" s="1"/>
  <c r="D19" i="6"/>
  <c r="D10" i="1" s="1"/>
  <c r="C19" i="6"/>
  <c r="C10" i="1" s="1"/>
  <c r="H14" i="6"/>
  <c r="H13" i="6"/>
  <c r="H7" i="1" s="1"/>
  <c r="G13" i="6"/>
  <c r="G7" i="1" s="1"/>
  <c r="D13" i="6"/>
  <c r="D7" i="1" s="1"/>
  <c r="D7" i="2" s="1"/>
  <c r="C13" i="6"/>
  <c r="C7" i="1" s="1"/>
  <c r="C7" i="2" s="1"/>
  <c r="D8" i="6"/>
  <c r="D6" i="1" s="1"/>
  <c r="D6" i="2" s="1"/>
  <c r="C8" i="6"/>
  <c r="C6" i="1" s="1"/>
  <c r="C6" i="2" s="1"/>
  <c r="G4" i="6"/>
  <c r="G3" i="6" s="1"/>
  <c r="G6" i="1" s="1"/>
  <c r="D3" i="6"/>
  <c r="D5" i="1" s="1"/>
  <c r="C3" i="6"/>
  <c r="C5" i="1" s="1"/>
  <c r="C11" i="5"/>
  <c r="C10" i="5"/>
  <c r="C7" i="5"/>
  <c r="C6" i="5"/>
  <c r="C5" i="5"/>
  <c r="G11" i="4"/>
  <c r="G13" i="4" s="1"/>
  <c r="F8" i="4"/>
  <c r="G8" i="4"/>
  <c r="F13" i="4"/>
  <c r="C13" i="4"/>
  <c r="D13" i="4"/>
  <c r="D8" i="4"/>
  <c r="C8" i="4"/>
  <c r="E12" i="4"/>
  <c r="E11" i="4"/>
  <c r="E13" i="4" s="1"/>
  <c r="G9" i="3"/>
  <c r="G15" i="3" s="1"/>
  <c r="G5" i="3"/>
  <c r="G16" i="3" s="1"/>
  <c r="C23" i="3"/>
  <c r="C10" i="3"/>
  <c r="C5" i="3"/>
  <c r="E6" i="2" l="1"/>
  <c r="F6" i="5" s="1"/>
  <c r="D8" i="1"/>
  <c r="E7" i="2"/>
  <c r="F7" i="5" s="1"/>
  <c r="D5" i="2"/>
  <c r="G12" i="1"/>
  <c r="C8" i="2"/>
  <c r="C12" i="1"/>
  <c r="C5" i="2"/>
  <c r="C8" i="5"/>
  <c r="C12" i="5" s="1"/>
  <c r="C4" i="5"/>
  <c r="E8" i="4"/>
  <c r="G17" i="3"/>
  <c r="H12" i="1"/>
  <c r="D8" i="2"/>
  <c r="D12" i="1" l="1"/>
  <c r="E5" i="2"/>
  <c r="F5" i="5" s="1"/>
  <c r="E8" i="2"/>
  <c r="E9" i="2" s="1"/>
  <c r="F16" i="5"/>
</calcChain>
</file>

<file path=xl/sharedStrings.xml><?xml version="1.0" encoding="utf-8"?>
<sst xmlns="http://schemas.openxmlformats.org/spreadsheetml/2006/main" count="157" uniqueCount="103">
  <si>
    <t>SP RICLASSIFICATO SECONDO I CRITERI FINANZIARI</t>
  </si>
  <si>
    <t>IMPIEGHI</t>
  </si>
  <si>
    <t>31/12/N</t>
  </si>
  <si>
    <t>FONTI</t>
  </si>
  <si>
    <t>Attivo corrente</t>
  </si>
  <si>
    <t>Disponibilità liquide</t>
  </si>
  <si>
    <t>Capitale di debito</t>
  </si>
  <si>
    <t>Disponibilità finanziarie</t>
  </si>
  <si>
    <t>Debiti a breve scadenza</t>
  </si>
  <si>
    <t>Rimanenze</t>
  </si>
  <si>
    <t>Ratei e risconti passivi</t>
  </si>
  <si>
    <t>Ratei e risconti attivi</t>
  </si>
  <si>
    <t>Debiti a M.L. scadenza</t>
  </si>
  <si>
    <t>Attivo immobilizzato</t>
  </si>
  <si>
    <t>Immobilizzazioni materiali</t>
  </si>
  <si>
    <t>Patrimonio netto</t>
  </si>
  <si>
    <t>Immobilizzazioni immateriali</t>
  </si>
  <si>
    <t>Capitale proprio</t>
  </si>
  <si>
    <t>Immobilizzazioni finanziarie</t>
  </si>
  <si>
    <t>Reddito d'esercizio</t>
  </si>
  <si>
    <t>TOTALE IMPIEGHI</t>
  </si>
  <si>
    <t>TOTALE FONTI</t>
  </si>
  <si>
    <t>31/12/N-1</t>
  </si>
  <si>
    <t>Obbligazioni in scadenza</t>
  </si>
  <si>
    <t>Debiti v/ banche</t>
  </si>
  <si>
    <t>Debiti v/ fornitori</t>
  </si>
  <si>
    <t>Debiti tributari</t>
  </si>
  <si>
    <t>Debiti previdenza</t>
  </si>
  <si>
    <t>Altri debiti</t>
  </si>
  <si>
    <t>TOTALE</t>
  </si>
  <si>
    <t>CALCOLO PCN E SCHEMA</t>
  </si>
  <si>
    <t>PCN</t>
  </si>
  <si>
    <t>Variazione</t>
  </si>
  <si>
    <t>disponibilità finanziarie</t>
  </si>
  <si>
    <t>CALCOLO DEL FLUSSO FINANZIARIO DEL PCN DELL'ATTIVITA' OPERATIVA</t>
  </si>
  <si>
    <t>METODO DIRETTO</t>
  </si>
  <si>
    <t>METODO INDIRETTO</t>
  </si>
  <si>
    <t>Ricavi monetari</t>
  </si>
  <si>
    <t>Ricavi non monetari</t>
  </si>
  <si>
    <t>Costi non monetari</t>
  </si>
  <si>
    <t>TFR</t>
  </si>
  <si>
    <t>Costi monetari</t>
  </si>
  <si>
    <t>Utile d'esercizio</t>
  </si>
  <si>
    <t xml:space="preserve"> + Costi non monetari</t>
  </si>
  <si>
    <t>Salari e stipendi</t>
  </si>
  <si>
    <t xml:space="preserve"> - Ricavi non monetari</t>
  </si>
  <si>
    <t>Oneri sociali</t>
  </si>
  <si>
    <t>FLUSSO MODIFICA PCN (Att. Operativa)</t>
  </si>
  <si>
    <t>Ricavi vendite e prestazioni</t>
  </si>
  <si>
    <t>variazione rimanenz. Prodotti finiti, semil…</t>
  </si>
  <si>
    <t>Plusvalenze</t>
  </si>
  <si>
    <t>Materie prime, sussidiarie, ecc..</t>
  </si>
  <si>
    <t>Servizi</t>
  </si>
  <si>
    <t>Godimento beni di terzi</t>
  </si>
  <si>
    <t>Personale</t>
  </si>
  <si>
    <t xml:space="preserve">Ammortamenti imm. mat. </t>
  </si>
  <si>
    <t xml:space="preserve">Ammortamenti imm. immat. </t>
  </si>
  <si>
    <t>Svalutazione crediti</t>
  </si>
  <si>
    <t>Variazione rimanenze mat. Prime, sussidi, ecc..</t>
  </si>
  <si>
    <t>Interessi e oneri finanziari</t>
  </si>
  <si>
    <t>Altri proventi finanziari</t>
  </si>
  <si>
    <t>Imposte</t>
  </si>
  <si>
    <t>Investimenti</t>
  </si>
  <si>
    <t>Variazione grezze</t>
  </si>
  <si>
    <t>Fonti</t>
  </si>
  <si>
    <t>Impieghi</t>
  </si>
  <si>
    <t>Terreni e fabbricati</t>
  </si>
  <si>
    <t>Impianti e macchinari</t>
  </si>
  <si>
    <t>Altri beni</t>
  </si>
  <si>
    <t>Finanziamenti</t>
  </si>
  <si>
    <t>Diritto di brevetto</t>
  </si>
  <si>
    <t>Obbligazioni</t>
  </si>
  <si>
    <t>RENDICONTO FINANZIARIO DELLE VARIAZIONI DI PATRIMONIO CIRCOLANTE NETTO</t>
  </si>
  <si>
    <t>PARTE I - Dimostrazione delle fonti e degli impieghi</t>
  </si>
  <si>
    <t>PARTE II - Variazioni intervenute nei componenti di PCN</t>
  </si>
  <si>
    <t>Fonti di risorse finanziarie</t>
  </si>
  <si>
    <t>Variazione attività correnti</t>
  </si>
  <si>
    <t>Attività operativa</t>
  </si>
  <si>
    <t>Attività di investimento</t>
  </si>
  <si>
    <t>Crediti a breve scadenza</t>
  </si>
  <si>
    <t>Attività di finanziamento</t>
  </si>
  <si>
    <t>Impieghi di risorse finanziarie</t>
  </si>
  <si>
    <t>Variazione delle passività correnti</t>
  </si>
  <si>
    <t>VARIAZIONE DEL PCN</t>
  </si>
  <si>
    <t>N</t>
  </si>
  <si>
    <t>N-1</t>
  </si>
  <si>
    <t>Depositi bancari e postali</t>
  </si>
  <si>
    <t>Denaro e valori in cassa</t>
  </si>
  <si>
    <t>Crediti v/ clienti</t>
  </si>
  <si>
    <t>Debiti v/ istituti previdenziali</t>
  </si>
  <si>
    <t>Deviti v/ altri</t>
  </si>
  <si>
    <t>Materie prime suss. e merci</t>
  </si>
  <si>
    <t>Prodotti in corso di lavorazione</t>
  </si>
  <si>
    <t>Debiti a ML scadenza</t>
  </si>
  <si>
    <t>Prodotti finiti e merci</t>
  </si>
  <si>
    <t>Immobilizz. Immateriali</t>
  </si>
  <si>
    <t>Diritti di brevetto industriale, ecc..</t>
  </si>
  <si>
    <t xml:space="preserve">Capitale  </t>
  </si>
  <si>
    <t>Immobilizz. materiali</t>
  </si>
  <si>
    <t>Riserva legale</t>
  </si>
  <si>
    <t>Altre riserve</t>
  </si>
  <si>
    <t>Reddito esercizio</t>
  </si>
  <si>
    <t>Utile d'esercizio (dividendo)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</si>
</sst>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/>
    <xf numFmtId="164" fontId="3" fillId="0" borderId="5" xfId="1" applyNumberFormat="1" applyFont="1" applyBorder="1"/>
    <xf numFmtId="164" fontId="2" fillId="0" borderId="6" xfId="1" applyNumberFormat="1" applyFont="1" applyBorder="1"/>
    <xf numFmtId="164" fontId="2" fillId="0" borderId="0" xfId="1" applyNumberFormat="1" applyFont="1"/>
    <xf numFmtId="164" fontId="2" fillId="0" borderId="7" xfId="1" applyNumberFormat="1" applyFont="1" applyBorder="1"/>
    <xf numFmtId="0" fontId="2" fillId="0" borderId="4" xfId="0" applyFont="1" applyBorder="1"/>
    <xf numFmtId="164" fontId="2" fillId="0" borderId="5" xfId="1" applyNumberFormat="1" applyFont="1" applyBorder="1"/>
    <xf numFmtId="164" fontId="4" fillId="0" borderId="0" xfId="1" applyNumberFormat="1" applyFont="1" applyBorder="1"/>
    <xf numFmtId="164" fontId="4" fillId="0" borderId="5" xfId="1" applyNumberFormat="1" applyFont="1" applyBorder="1"/>
    <xf numFmtId="0" fontId="2" fillId="0" borderId="8" xfId="0" applyFont="1" applyBorder="1"/>
    <xf numFmtId="164" fontId="2" fillId="0" borderId="9" xfId="1" applyNumberFormat="1" applyFont="1" applyBorder="1"/>
    <xf numFmtId="164" fontId="2" fillId="0" borderId="10" xfId="1" applyNumberFormat="1" applyFont="1" applyBorder="1"/>
    <xf numFmtId="164" fontId="2" fillId="0" borderId="11" xfId="1" applyNumberFormat="1" applyFont="1" applyBorder="1"/>
    <xf numFmtId="164" fontId="4" fillId="0" borderId="4" xfId="1" applyNumberFormat="1" applyFont="1" applyBorder="1"/>
    <xf numFmtId="164" fontId="2" fillId="0" borderId="4" xfId="1" applyNumberFormat="1" applyFont="1" applyBorder="1"/>
    <xf numFmtId="164" fontId="2" fillId="0" borderId="8" xfId="1" applyNumberFormat="1" applyFont="1" applyBorder="1"/>
    <xf numFmtId="0" fontId="3" fillId="0" borderId="1" xfId="0" applyFont="1" applyBorder="1"/>
    <xf numFmtId="164" fontId="3" fillId="0" borderId="9" xfId="1" applyNumberFormat="1" applyFont="1" applyBorder="1"/>
    <xf numFmtId="164" fontId="3" fillId="0" borderId="0" xfId="1" applyNumberFormat="1" applyFont="1"/>
    <xf numFmtId="164" fontId="3" fillId="0" borderId="8" xfId="1" applyNumberFormat="1" applyFont="1" applyBorder="1"/>
    <xf numFmtId="0" fontId="2" fillId="0" borderId="3" xfId="0" applyFont="1" applyBorder="1"/>
    <xf numFmtId="164" fontId="2" fillId="0" borderId="3" xfId="1" applyNumberFormat="1" applyFont="1" applyBorder="1"/>
    <xf numFmtId="0" fontId="0" fillId="0" borderId="4" xfId="0" applyBorder="1"/>
    <xf numFmtId="0" fontId="2" fillId="2" borderId="0" xfId="0" applyFont="1" applyFill="1"/>
    <xf numFmtId="0" fontId="5" fillId="0" borderId="3" xfId="0" applyFont="1" applyBorder="1" applyAlignment="1">
      <alignment horizontal="center" vertical="center"/>
    </xf>
    <xf numFmtId="0" fontId="4" fillId="0" borderId="3" xfId="0" applyFont="1" applyBorder="1"/>
    <xf numFmtId="164" fontId="3" fillId="0" borderId="2" xfId="1" applyNumberFormat="1" applyFont="1" applyBorder="1"/>
    <xf numFmtId="0" fontId="2" fillId="0" borderId="6" xfId="0" applyFont="1" applyBorder="1"/>
    <xf numFmtId="164" fontId="2" fillId="0" borderId="12" xfId="0" applyNumberFormat="1" applyFont="1" applyBorder="1"/>
    <xf numFmtId="0" fontId="5" fillId="0" borderId="3" xfId="0" applyFont="1" applyBorder="1"/>
    <xf numFmtId="164" fontId="5" fillId="0" borderId="3" xfId="0" applyNumberFormat="1" applyFont="1" applyBorder="1"/>
    <xf numFmtId="0" fontId="0" fillId="0" borderId="5" xfId="0" applyBorder="1"/>
    <xf numFmtId="164" fontId="2" fillId="0" borderId="14" xfId="1" applyNumberFormat="1" applyFont="1" applyBorder="1"/>
    <xf numFmtId="164" fontId="2" fillId="0" borderId="15" xfId="1" applyNumberFormat="1" applyFont="1" applyBorder="1"/>
    <xf numFmtId="164" fontId="2" fillId="0" borderId="16" xfId="1" quotePrefix="1" applyNumberFormat="1" applyFont="1" applyBorder="1"/>
    <xf numFmtId="164" fontId="2" fillId="0" borderId="17" xfId="1" applyNumberFormat="1" applyFont="1" applyBorder="1"/>
    <xf numFmtId="164" fontId="2" fillId="0" borderId="18" xfId="1" quotePrefix="1" applyNumberFormat="1" applyFont="1" applyBorder="1"/>
    <xf numFmtId="164" fontId="2" fillId="0" borderId="19" xfId="1" applyNumberFormat="1" applyFont="1" applyBorder="1"/>
    <xf numFmtId="164" fontId="3" fillId="3" borderId="18" xfId="1" applyNumberFormat="1" applyFont="1" applyFill="1" applyBorder="1"/>
    <xf numFmtId="164" fontId="3" fillId="3" borderId="19" xfId="1" applyNumberFormat="1" applyFont="1" applyFill="1" applyBorder="1"/>
    <xf numFmtId="164" fontId="3" fillId="3" borderId="0" xfId="1" applyNumberFormat="1" applyFont="1" applyFill="1"/>
    <xf numFmtId="164" fontId="6" fillId="0" borderId="0" xfId="1" applyNumberFormat="1" applyFont="1" applyAlignment="1">
      <alignment horizontal="right"/>
    </xf>
    <xf numFmtId="164" fontId="6" fillId="0" borderId="0" xfId="1" applyNumberFormat="1" applyFont="1"/>
    <xf numFmtId="0" fontId="3" fillId="4" borderId="1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4" fontId="2" fillId="0" borderId="0" xfId="1" applyNumberFormat="1" applyFont="1" applyBorder="1"/>
    <xf numFmtId="164" fontId="2" fillId="0" borderId="0" xfId="0" applyNumberFormat="1" applyFont="1"/>
    <xf numFmtId="0" fontId="4" fillId="0" borderId="1" xfId="0" applyFont="1" applyBorder="1"/>
    <xf numFmtId="164" fontId="4" fillId="0" borderId="13" xfId="1" applyNumberFormat="1" applyFont="1" applyBorder="1"/>
    <xf numFmtId="0" fontId="2" fillId="0" borderId="20" xfId="0" applyFont="1" applyBorder="1"/>
    <xf numFmtId="164" fontId="2" fillId="0" borderId="21" xfId="1" applyNumberFormat="1" applyFont="1" applyBorder="1"/>
    <xf numFmtId="164" fontId="4" fillId="4" borderId="13" xfId="1" applyNumberFormat="1" applyFont="1" applyFill="1" applyBorder="1"/>
    <xf numFmtId="0" fontId="3" fillId="0" borderId="20" xfId="0" applyFont="1" applyBorder="1"/>
    <xf numFmtId="0" fontId="3" fillId="0" borderId="4" xfId="0" applyFont="1" applyBorder="1"/>
    <xf numFmtId="0" fontId="3" fillId="4" borderId="8" xfId="0" applyFont="1" applyFill="1" applyBorder="1"/>
    <xf numFmtId="164" fontId="3" fillId="4" borderId="9" xfId="1" applyNumberFormat="1" applyFont="1" applyFill="1" applyBorder="1"/>
    <xf numFmtId="0" fontId="3" fillId="4" borderId="1" xfId="0" applyFont="1" applyFill="1" applyBorder="1"/>
    <xf numFmtId="164" fontId="3" fillId="4" borderId="2" xfId="1" applyNumberFormat="1" applyFont="1" applyFill="1" applyBorder="1"/>
    <xf numFmtId="0" fontId="4" fillId="0" borderId="20" xfId="0" applyFont="1" applyBorder="1"/>
    <xf numFmtId="164" fontId="4" fillId="0" borderId="7" xfId="1" applyNumberFormat="1" applyFont="1" applyBorder="1"/>
    <xf numFmtId="164" fontId="2" fillId="0" borderId="12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3" fillId="0" borderId="3" xfId="1" applyNumberFormat="1" applyFont="1" applyBorder="1"/>
    <xf numFmtId="164" fontId="2" fillId="0" borderId="1" xfId="1" applyNumberFormat="1" applyFont="1" applyBorder="1"/>
    <xf numFmtId="164" fontId="2" fillId="0" borderId="6" xfId="0" applyNumberFormat="1" applyFont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11" xfId="0" applyFont="1" applyBorder="1"/>
    <xf numFmtId="164" fontId="5" fillId="5" borderId="2" xfId="0" applyNumberFormat="1" applyFont="1" applyFill="1" applyBorder="1"/>
    <xf numFmtId="164" fontId="5" fillId="0" borderId="2" xfId="0" applyNumberFormat="1" applyFont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8944-0478-4BEA-9B3D-0C08B87DB919}">
  <dimension ref="B2:H26"/>
  <sheetViews>
    <sheetView tabSelected="1" workbookViewId="0">
      <selection activeCell="L6" sqref="L6"/>
    </sheetView>
  </sheetViews>
  <sheetFormatPr defaultColWidth="9" defaultRowHeight="18" x14ac:dyDescent="0.35"/>
  <cols>
    <col min="1" max="1" width="9" style="8"/>
    <col min="2" max="2" width="37.109375" style="8" customWidth="1"/>
    <col min="3" max="4" width="13.33203125" style="8" bestFit="1" customWidth="1"/>
    <col min="5" max="5" width="9" style="8"/>
    <col min="6" max="6" width="31.5546875" style="8" bestFit="1" customWidth="1"/>
    <col min="7" max="8" width="13.33203125" style="8" bestFit="1" customWidth="1"/>
    <col min="9" max="16384" width="9" style="8"/>
  </cols>
  <sheetData>
    <row r="2" spans="2:8" x14ac:dyDescent="0.35">
      <c r="C2" s="66" t="s">
        <v>84</v>
      </c>
      <c r="D2" s="67" t="s">
        <v>85</v>
      </c>
      <c r="G2" s="66" t="s">
        <v>84</v>
      </c>
      <c r="H2" s="67" t="s">
        <v>85</v>
      </c>
    </row>
    <row r="3" spans="2:8" x14ac:dyDescent="0.35">
      <c r="B3" s="68" t="s">
        <v>5</v>
      </c>
      <c r="C3" s="68">
        <f>+C4+C5</f>
        <v>573270</v>
      </c>
      <c r="D3" s="68">
        <f>+D4+D5</f>
        <v>240045</v>
      </c>
      <c r="F3" s="4" t="s">
        <v>8</v>
      </c>
      <c r="G3" s="68">
        <f>SUM(G4:G10)</f>
        <v>4123131</v>
      </c>
      <c r="H3" s="68">
        <f>SUM(H4:H10)</f>
        <v>3917331</v>
      </c>
    </row>
    <row r="4" spans="2:8" x14ac:dyDescent="0.35">
      <c r="B4" s="26" t="s">
        <v>86</v>
      </c>
      <c r="C4" s="26">
        <v>545520</v>
      </c>
      <c r="D4" s="26">
        <v>231045</v>
      </c>
      <c r="F4" s="25" t="s">
        <v>23</v>
      </c>
      <c r="G4" s="26">
        <f>3600000-2700000</f>
        <v>900000</v>
      </c>
      <c r="H4" s="26">
        <v>900000</v>
      </c>
    </row>
    <row r="5" spans="2:8" x14ac:dyDescent="0.35">
      <c r="B5" s="26" t="s">
        <v>87</v>
      </c>
      <c r="C5" s="26">
        <v>27750</v>
      </c>
      <c r="D5" s="26">
        <v>9000</v>
      </c>
      <c r="F5" s="25" t="s">
        <v>24</v>
      </c>
      <c r="G5" s="26">
        <v>750000</v>
      </c>
      <c r="H5" s="26">
        <v>726000</v>
      </c>
    </row>
    <row r="6" spans="2:8" x14ac:dyDescent="0.35">
      <c r="F6" s="25" t="s">
        <v>25</v>
      </c>
      <c r="G6" s="26">
        <v>1575000</v>
      </c>
      <c r="H6" s="26">
        <v>1576200</v>
      </c>
    </row>
    <row r="7" spans="2:8" x14ac:dyDescent="0.35">
      <c r="C7" s="66" t="s">
        <v>84</v>
      </c>
      <c r="D7" s="67" t="s">
        <v>85</v>
      </c>
      <c r="F7" s="25" t="s">
        <v>26</v>
      </c>
      <c r="G7" s="26">
        <v>398700</v>
      </c>
      <c r="H7" s="26">
        <v>229500</v>
      </c>
    </row>
    <row r="8" spans="2:8" x14ac:dyDescent="0.35">
      <c r="B8" s="68" t="s">
        <v>7</v>
      </c>
      <c r="C8" s="68">
        <f>+C9+C10</f>
        <v>3835500</v>
      </c>
      <c r="D8" s="68">
        <f>+D9+D10</f>
        <v>3645000</v>
      </c>
      <c r="F8" s="25" t="s">
        <v>89</v>
      </c>
      <c r="G8" s="26">
        <v>322500</v>
      </c>
      <c r="H8" s="26">
        <v>331200</v>
      </c>
    </row>
    <row r="9" spans="2:8" x14ac:dyDescent="0.35">
      <c r="B9" s="26" t="s">
        <v>88</v>
      </c>
      <c r="C9" s="26">
        <v>3750000</v>
      </c>
      <c r="D9" s="26">
        <v>3600000</v>
      </c>
      <c r="F9" s="25" t="s">
        <v>90</v>
      </c>
      <c r="G9" s="26">
        <v>34431</v>
      </c>
      <c r="H9" s="26">
        <v>34431</v>
      </c>
    </row>
    <row r="10" spans="2:8" x14ac:dyDescent="0.35">
      <c r="B10" s="26" t="s">
        <v>11</v>
      </c>
      <c r="C10" s="26">
        <v>85500</v>
      </c>
      <c r="D10" s="26">
        <v>45000</v>
      </c>
      <c r="F10" s="25" t="s">
        <v>10</v>
      </c>
      <c r="G10" s="26">
        <v>142500</v>
      </c>
      <c r="H10" s="26">
        <v>120000</v>
      </c>
    </row>
    <row r="12" spans="2:8" x14ac:dyDescent="0.35">
      <c r="C12" s="66" t="s">
        <v>84</v>
      </c>
      <c r="D12" s="67" t="s">
        <v>85</v>
      </c>
      <c r="G12" s="66" t="s">
        <v>84</v>
      </c>
      <c r="H12" s="67" t="s">
        <v>85</v>
      </c>
    </row>
    <row r="13" spans="2:8" x14ac:dyDescent="0.35">
      <c r="B13" s="68" t="s">
        <v>9</v>
      </c>
      <c r="C13" s="68">
        <f>+C14+C15+C16</f>
        <v>2500500</v>
      </c>
      <c r="D13" s="68">
        <f>+D14+D15+D16</f>
        <v>2550000</v>
      </c>
      <c r="F13" s="4" t="s">
        <v>93</v>
      </c>
      <c r="G13" s="68">
        <f>SUM(G14:G15)</f>
        <v>2700000</v>
      </c>
      <c r="H13" s="68">
        <f>SUM(H14:H15)</f>
        <v>3600000</v>
      </c>
    </row>
    <row r="14" spans="2:8" x14ac:dyDescent="0.35">
      <c r="B14" s="69" t="s">
        <v>91</v>
      </c>
      <c r="C14" s="26">
        <v>870000</v>
      </c>
      <c r="D14" s="26">
        <v>900000</v>
      </c>
      <c r="F14" s="25" t="s">
        <v>71</v>
      </c>
      <c r="G14" s="26">
        <v>2700000</v>
      </c>
      <c r="H14" s="26">
        <f>4500000-900000</f>
        <v>3600000</v>
      </c>
    </row>
    <row r="15" spans="2:8" x14ac:dyDescent="0.35">
      <c r="B15" s="69" t="s">
        <v>92</v>
      </c>
      <c r="C15" s="26">
        <v>355500</v>
      </c>
      <c r="D15" s="26">
        <v>450000</v>
      </c>
    </row>
    <row r="16" spans="2:8" x14ac:dyDescent="0.35">
      <c r="B16" s="69" t="s">
        <v>94</v>
      </c>
      <c r="C16" s="26">
        <v>1275000</v>
      </c>
      <c r="D16" s="26">
        <v>1200000</v>
      </c>
      <c r="G16" s="66" t="s">
        <v>84</v>
      </c>
      <c r="H16" s="67" t="s">
        <v>85</v>
      </c>
    </row>
    <row r="17" spans="2:8" x14ac:dyDescent="0.35">
      <c r="F17" s="4" t="s">
        <v>17</v>
      </c>
      <c r="G17" s="68">
        <f>SUM(G18:G20)</f>
        <v>5393214</v>
      </c>
      <c r="H17" s="68">
        <f>SUM(H18:H20)</f>
        <v>5363214</v>
      </c>
    </row>
    <row r="18" spans="2:8" x14ac:dyDescent="0.35">
      <c r="C18" s="66" t="s">
        <v>84</v>
      </c>
      <c r="D18" s="67" t="s">
        <v>85</v>
      </c>
      <c r="F18" s="25" t="s">
        <v>97</v>
      </c>
      <c r="G18" s="26">
        <v>3000000</v>
      </c>
      <c r="H18" s="26">
        <v>3000000</v>
      </c>
    </row>
    <row r="19" spans="2:8" x14ac:dyDescent="0.35">
      <c r="B19" s="68" t="s">
        <v>95</v>
      </c>
      <c r="C19" s="68">
        <f>+C20</f>
        <v>150000</v>
      </c>
      <c r="D19" s="68">
        <f>+D20</f>
        <v>135000</v>
      </c>
      <c r="F19" s="25" t="s">
        <v>99</v>
      </c>
      <c r="G19" s="26">
        <v>1221000</v>
      </c>
      <c r="H19" s="26">
        <v>1200000</v>
      </c>
    </row>
    <row r="20" spans="2:8" x14ac:dyDescent="0.35">
      <c r="B20" s="26" t="s">
        <v>96</v>
      </c>
      <c r="C20" s="26">
        <v>150000</v>
      </c>
      <c r="D20" s="26">
        <v>135000</v>
      </c>
      <c r="F20" s="25" t="s">
        <v>100</v>
      </c>
      <c r="G20" s="26">
        <v>1172214</v>
      </c>
      <c r="H20" s="26">
        <v>1163214</v>
      </c>
    </row>
    <row r="22" spans="2:8" x14ac:dyDescent="0.35">
      <c r="C22" s="66" t="s">
        <v>84</v>
      </c>
      <c r="D22" s="67" t="s">
        <v>85</v>
      </c>
      <c r="G22" s="66" t="s">
        <v>84</v>
      </c>
      <c r="H22" s="67" t="s">
        <v>85</v>
      </c>
    </row>
    <row r="23" spans="2:8" x14ac:dyDescent="0.35">
      <c r="B23" s="68" t="s">
        <v>98</v>
      </c>
      <c r="C23" s="68">
        <f>SUM(C24:C26)</f>
        <v>5434575</v>
      </c>
      <c r="D23" s="68">
        <f>SUM(D24:D26)</f>
        <v>6730500</v>
      </c>
      <c r="F23" s="68" t="s">
        <v>101</v>
      </c>
      <c r="G23" s="26">
        <v>277500</v>
      </c>
      <c r="H23" s="26">
        <v>420000</v>
      </c>
    </row>
    <row r="24" spans="2:8" x14ac:dyDescent="0.35">
      <c r="B24" s="26" t="s">
        <v>66</v>
      </c>
      <c r="C24" s="26">
        <v>3174000</v>
      </c>
      <c r="D24" s="26">
        <v>3279000</v>
      </c>
    </row>
    <row r="25" spans="2:8" x14ac:dyDescent="0.35">
      <c r="B25" s="26" t="s">
        <v>67</v>
      </c>
      <c r="C25" s="26">
        <v>2179575</v>
      </c>
      <c r="D25" s="26">
        <v>3330000</v>
      </c>
    </row>
    <row r="26" spans="2:8" x14ac:dyDescent="0.35">
      <c r="B26" s="26" t="s">
        <v>68</v>
      </c>
      <c r="C26" s="26">
        <v>81000</v>
      </c>
      <c r="D26" s="26">
        <v>121500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workbookViewId="0">
      <selection activeCell="C12" sqref="C12:D12"/>
    </sheetView>
  </sheetViews>
  <sheetFormatPr defaultRowHeight="14.4" x14ac:dyDescent="0.3"/>
  <cols>
    <col min="2" max="2" width="30.77734375" bestFit="1" customWidth="1"/>
    <col min="3" max="4" width="14.6640625" bestFit="1" customWidth="1"/>
    <col min="6" max="6" width="25.6640625" bestFit="1" customWidth="1"/>
    <col min="7" max="8" width="14.6640625" bestFit="1" customWidth="1"/>
  </cols>
  <sheetData>
    <row r="1" spans="2:9" ht="18" x14ac:dyDescent="0.35">
      <c r="B1" s="71" t="s">
        <v>0</v>
      </c>
      <c r="C1" s="71"/>
      <c r="D1" s="71"/>
      <c r="E1" s="1"/>
      <c r="F1" s="1"/>
      <c r="G1" s="1"/>
      <c r="H1" s="1"/>
    </row>
    <row r="2" spans="2:9" ht="18" x14ac:dyDescent="0.35">
      <c r="B2" s="1"/>
      <c r="C2" s="1"/>
      <c r="D2" s="1"/>
      <c r="E2" s="1"/>
      <c r="F2" s="1"/>
      <c r="G2" s="1"/>
      <c r="H2" s="1"/>
    </row>
    <row r="3" spans="2:9" ht="18" x14ac:dyDescent="0.35">
      <c r="B3" s="2" t="s">
        <v>1</v>
      </c>
      <c r="C3" s="3" t="s">
        <v>2</v>
      </c>
      <c r="D3" s="3" t="s">
        <v>22</v>
      </c>
      <c r="E3" s="1"/>
      <c r="F3" s="2" t="s">
        <v>3</v>
      </c>
      <c r="G3" s="3" t="s">
        <v>2</v>
      </c>
      <c r="H3" s="3" t="s">
        <v>22</v>
      </c>
    </row>
    <row r="4" spans="2:9" ht="18" x14ac:dyDescent="0.35">
      <c r="B4" s="5" t="s">
        <v>4</v>
      </c>
      <c r="C4" s="6">
        <f>+C5+C6+C7</f>
        <v>6909270</v>
      </c>
      <c r="D4" s="6">
        <f>+D5+D6+D7</f>
        <v>6435045</v>
      </c>
      <c r="E4" s="7"/>
      <c r="F4" s="8"/>
      <c r="G4" s="9"/>
      <c r="H4" s="7"/>
    </row>
    <row r="5" spans="2:9" ht="18" x14ac:dyDescent="0.35">
      <c r="B5" s="10" t="s">
        <v>5</v>
      </c>
      <c r="C5" s="11">
        <f>+'SP Riclassificato dati'!C3</f>
        <v>573270</v>
      </c>
      <c r="D5" s="11">
        <f>+'SP Riclassificato dati'!D3</f>
        <v>240045</v>
      </c>
      <c r="E5" s="7"/>
      <c r="F5" s="12" t="s">
        <v>6</v>
      </c>
      <c r="G5" s="13">
        <f>+G6+G7</f>
        <v>6823131</v>
      </c>
      <c r="H5" s="13">
        <f>+H6+H7</f>
        <v>7517331</v>
      </c>
    </row>
    <row r="6" spans="2:9" ht="18" x14ac:dyDescent="0.35">
      <c r="B6" s="10" t="s">
        <v>7</v>
      </c>
      <c r="C6" s="11">
        <f>+'SP Riclassificato dati'!C8</f>
        <v>3835500</v>
      </c>
      <c r="D6" s="11">
        <f>+'SP Riclassificato dati'!D8</f>
        <v>3645000</v>
      </c>
      <c r="E6" s="7"/>
      <c r="F6" s="10" t="s">
        <v>8</v>
      </c>
      <c r="G6" s="11">
        <f>+'SP Riclassificato dati'!G3</f>
        <v>4123131</v>
      </c>
      <c r="H6" s="11">
        <f>+'SP Riclassificato dati'!H3</f>
        <v>3917331</v>
      </c>
    </row>
    <row r="7" spans="2:9" ht="18" x14ac:dyDescent="0.35">
      <c r="B7" s="10" t="s">
        <v>9</v>
      </c>
      <c r="C7" s="11">
        <f>+'SP Riclassificato dati'!C13</f>
        <v>2500500</v>
      </c>
      <c r="D7" s="11">
        <f>+'SP Riclassificato dati'!D13</f>
        <v>2550000</v>
      </c>
      <c r="E7" s="7"/>
      <c r="F7" s="10" t="s">
        <v>12</v>
      </c>
      <c r="G7" s="11">
        <f>+'SP Riclassificato dati'!G13</f>
        <v>2700000</v>
      </c>
      <c r="H7" s="11">
        <f>+'SP Riclassificato dati'!H13</f>
        <v>3600000</v>
      </c>
      <c r="I7" s="27"/>
    </row>
    <row r="8" spans="2:9" ht="18" x14ac:dyDescent="0.35">
      <c r="B8" s="5" t="s">
        <v>13</v>
      </c>
      <c r="C8" s="6">
        <f>SUM(C9:C11)</f>
        <v>5584575</v>
      </c>
      <c r="D8" s="6">
        <f>SUM(D9:D11)</f>
        <v>6865500</v>
      </c>
      <c r="E8" s="7"/>
      <c r="F8" s="16"/>
      <c r="G8" s="16"/>
      <c r="H8" s="17"/>
    </row>
    <row r="9" spans="2:9" ht="18" x14ac:dyDescent="0.35">
      <c r="B9" s="10" t="s">
        <v>14</v>
      </c>
      <c r="C9" s="11">
        <f>+'SP Riclassificato dati'!C23</f>
        <v>5434575</v>
      </c>
      <c r="D9" s="11">
        <f>+'SP Riclassificato dati'!D23</f>
        <v>6730500</v>
      </c>
      <c r="E9" s="7"/>
      <c r="F9" s="18" t="s">
        <v>15</v>
      </c>
      <c r="G9" s="13">
        <f>+G10+G11</f>
        <v>5670714</v>
      </c>
      <c r="H9" s="13">
        <f>+H10+H11</f>
        <v>5783214</v>
      </c>
    </row>
    <row r="10" spans="2:9" ht="18" x14ac:dyDescent="0.35">
      <c r="B10" s="10" t="s">
        <v>16</v>
      </c>
      <c r="C10" s="11">
        <f>+'SP Riclassificato dati'!C19</f>
        <v>150000</v>
      </c>
      <c r="D10" s="11">
        <f>+'SP Riclassificato dati'!D19</f>
        <v>135000</v>
      </c>
      <c r="E10" s="8"/>
      <c r="F10" s="19" t="s">
        <v>17</v>
      </c>
      <c r="G10" s="11">
        <f>+'SP Riclassificato dati'!G17</f>
        <v>5393214</v>
      </c>
      <c r="H10" s="11">
        <f>+'SP Riclassificato dati'!H17</f>
        <v>5363214</v>
      </c>
    </row>
    <row r="11" spans="2:9" ht="18" x14ac:dyDescent="0.35">
      <c r="B11" s="10" t="s">
        <v>18</v>
      </c>
      <c r="C11" s="15"/>
      <c r="D11" s="15"/>
      <c r="E11" s="8"/>
      <c r="F11" s="20" t="s">
        <v>19</v>
      </c>
      <c r="G11" s="15">
        <v>277500</v>
      </c>
      <c r="H11" s="15">
        <v>420000</v>
      </c>
    </row>
    <row r="12" spans="2:9" ht="18" x14ac:dyDescent="0.35">
      <c r="B12" s="21" t="s">
        <v>20</v>
      </c>
      <c r="C12" s="22">
        <f>+C4+C8</f>
        <v>12493845</v>
      </c>
      <c r="D12" s="22">
        <f>+D4+D8</f>
        <v>13300545</v>
      </c>
      <c r="E12" s="8"/>
      <c r="F12" s="24" t="s">
        <v>21</v>
      </c>
      <c r="G12" s="22">
        <f>+G5+G9</f>
        <v>12493845</v>
      </c>
      <c r="H12" s="22">
        <f>+H5+H9</f>
        <v>13300545</v>
      </c>
    </row>
    <row r="13" spans="2:9" ht="18" x14ac:dyDescent="0.35">
      <c r="E13" s="23"/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D27A-CEFC-4474-98E6-37085C0BC50B}">
  <dimension ref="A1:E9"/>
  <sheetViews>
    <sheetView workbookViewId="0">
      <selection activeCell="C15" sqref="C15"/>
    </sheetView>
  </sheetViews>
  <sheetFormatPr defaultRowHeight="14.4" x14ac:dyDescent="0.3"/>
  <cols>
    <col min="2" max="2" width="27.33203125" bestFit="1" customWidth="1"/>
    <col min="3" max="4" width="15.5546875" bestFit="1" customWidth="1"/>
    <col min="5" max="5" width="13.33203125" bestFit="1" customWidth="1"/>
  </cols>
  <sheetData>
    <row r="1" spans="1:5" ht="18" x14ac:dyDescent="0.35">
      <c r="B1" s="28" t="s">
        <v>30</v>
      </c>
    </row>
    <row r="3" spans="1:5" ht="21" x14ac:dyDescent="0.35">
      <c r="B3" s="29" t="s">
        <v>31</v>
      </c>
      <c r="C3" s="3" t="s">
        <v>2</v>
      </c>
      <c r="D3" s="3" t="s">
        <v>22</v>
      </c>
      <c r="E3" s="4" t="s">
        <v>32</v>
      </c>
    </row>
    <row r="4" spans="1:5" ht="18" x14ac:dyDescent="0.35">
      <c r="B4" s="30" t="s">
        <v>4</v>
      </c>
      <c r="C4" s="31">
        <f>+C5+C6+C7</f>
        <v>6909270</v>
      </c>
      <c r="D4" s="31">
        <f t="shared" ref="D4:E4" si="0">+D5+D6+D7</f>
        <v>6435045</v>
      </c>
      <c r="E4" s="31">
        <f t="shared" si="0"/>
        <v>474225</v>
      </c>
    </row>
    <row r="5" spans="1:5" ht="18" x14ac:dyDescent="0.35">
      <c r="B5" s="32" t="s">
        <v>5</v>
      </c>
      <c r="C5" s="11">
        <f>+'SP Riclassificato'!C5</f>
        <v>573270</v>
      </c>
      <c r="D5" s="11">
        <f>+'SP Riclassificato'!D5</f>
        <v>240045</v>
      </c>
      <c r="E5" s="33">
        <f>+C5-D5</f>
        <v>333225</v>
      </c>
    </row>
    <row r="6" spans="1:5" ht="18" x14ac:dyDescent="0.35">
      <c r="B6" s="32" t="s">
        <v>33</v>
      </c>
      <c r="C6" s="11">
        <f>+'SP Riclassificato'!C6</f>
        <v>3835500</v>
      </c>
      <c r="D6" s="11">
        <f>+'SP Riclassificato'!D6</f>
        <v>3645000</v>
      </c>
      <c r="E6" s="70">
        <f t="shared" ref="E6:E9" si="1">+C6-D6</f>
        <v>190500</v>
      </c>
    </row>
    <row r="7" spans="1:5" ht="18" x14ac:dyDescent="0.35">
      <c r="A7" s="36"/>
      <c r="B7" s="78" t="s">
        <v>9</v>
      </c>
      <c r="C7" s="15">
        <f>+'SP Riclassificato'!C7</f>
        <v>2500500</v>
      </c>
      <c r="D7" s="15">
        <f>+'SP Riclassificato'!D7</f>
        <v>2550000</v>
      </c>
      <c r="E7" s="70">
        <f t="shared" si="1"/>
        <v>-49500</v>
      </c>
    </row>
    <row r="8" spans="1:5" ht="18" x14ac:dyDescent="0.35">
      <c r="B8" s="30" t="s">
        <v>8</v>
      </c>
      <c r="C8" s="31">
        <f>+'SP Riclassificato'!G6</f>
        <v>4123131</v>
      </c>
      <c r="D8" s="31">
        <f>+'SP Riclassificato'!H6</f>
        <v>3917331</v>
      </c>
      <c r="E8" s="31">
        <f t="shared" si="1"/>
        <v>205800</v>
      </c>
    </row>
    <row r="9" spans="1:5" ht="21" x14ac:dyDescent="0.4">
      <c r="B9" s="34" t="s">
        <v>31</v>
      </c>
      <c r="C9" s="35">
        <f>+C4-C8</f>
        <v>2786139</v>
      </c>
      <c r="D9" s="80">
        <f t="shared" ref="D9:E9" si="2">+D4-D8</f>
        <v>2517714</v>
      </c>
      <c r="E9" s="79">
        <f t="shared" si="2"/>
        <v>268425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30-FB1F-4BBA-A0D5-CF59704D139E}">
  <dimension ref="B1:K23"/>
  <sheetViews>
    <sheetView workbookViewId="0">
      <selection activeCell="G11" sqref="G11"/>
    </sheetView>
  </sheetViews>
  <sheetFormatPr defaultRowHeight="18" x14ac:dyDescent="0.35"/>
  <cols>
    <col min="1" max="1" width="8.88671875" style="8"/>
    <col min="2" max="2" width="45.44140625" style="8" bestFit="1" customWidth="1"/>
    <col min="3" max="3" width="14.6640625" style="8" bestFit="1" customWidth="1"/>
    <col min="4" max="5" width="8.88671875" style="8"/>
    <col min="6" max="6" width="56.21875" style="8" bestFit="1" customWidth="1"/>
    <col min="7" max="7" width="13.33203125" style="8" bestFit="1" customWidth="1"/>
    <col min="8" max="16384" width="8.88671875" style="8"/>
  </cols>
  <sheetData>
    <row r="1" spans="2:11" x14ac:dyDescent="0.35">
      <c r="B1" s="72" t="s">
        <v>34</v>
      </c>
      <c r="C1" s="72"/>
      <c r="D1" s="72"/>
      <c r="E1" s="72"/>
      <c r="F1" s="72"/>
      <c r="G1" s="72"/>
      <c r="H1" s="72"/>
      <c r="I1" s="72"/>
      <c r="J1" s="72"/>
      <c r="K1" s="72"/>
    </row>
    <row r="4" spans="2:11" x14ac:dyDescent="0.35">
      <c r="B4" s="73" t="s">
        <v>35</v>
      </c>
      <c r="C4" s="73"/>
      <c r="F4" s="73" t="s">
        <v>36</v>
      </c>
      <c r="G4" s="73"/>
    </row>
    <row r="5" spans="2:11" x14ac:dyDescent="0.35">
      <c r="B5" s="23" t="s">
        <v>37</v>
      </c>
      <c r="C5" s="23">
        <f>SUM(C6:C8)</f>
        <v>39523500</v>
      </c>
      <c r="F5" s="23" t="s">
        <v>38</v>
      </c>
      <c r="G5" s="23">
        <f>+G6</f>
        <v>20000</v>
      </c>
    </row>
    <row r="6" spans="2:11" x14ac:dyDescent="0.35">
      <c r="B6" s="8" t="s">
        <v>48</v>
      </c>
      <c r="C6" s="8">
        <v>39489000</v>
      </c>
      <c r="F6" s="8" t="s">
        <v>50</v>
      </c>
      <c r="G6" s="8">
        <v>20000</v>
      </c>
    </row>
    <row r="7" spans="2:11" x14ac:dyDescent="0.35">
      <c r="B7" s="8" t="s">
        <v>49</v>
      </c>
      <c r="C7" s="8">
        <v>-19500</v>
      </c>
    </row>
    <row r="8" spans="2:11" x14ac:dyDescent="0.35">
      <c r="B8" s="8" t="s">
        <v>60</v>
      </c>
      <c r="C8" s="8">
        <v>54000</v>
      </c>
    </row>
    <row r="9" spans="2:11" x14ac:dyDescent="0.35">
      <c r="F9" s="23" t="s">
        <v>39</v>
      </c>
      <c r="G9" s="23">
        <f>+G10+G11</f>
        <v>980925</v>
      </c>
    </row>
    <row r="10" spans="2:11" x14ac:dyDescent="0.35">
      <c r="B10" s="23" t="s">
        <v>41</v>
      </c>
      <c r="C10" s="23">
        <f>SUM(C11:C21)</f>
        <v>38285075</v>
      </c>
      <c r="F10" s="8" t="s">
        <v>55</v>
      </c>
      <c r="G10" s="8">
        <v>285000</v>
      </c>
    </row>
    <row r="11" spans="2:11" x14ac:dyDescent="0.35">
      <c r="B11" s="8" t="s">
        <v>51</v>
      </c>
      <c r="C11" s="8">
        <v>30937475</v>
      </c>
      <c r="F11" s="8" t="s">
        <v>56</v>
      </c>
      <c r="G11" s="8">
        <v>695925</v>
      </c>
    </row>
    <row r="12" spans="2:11" x14ac:dyDescent="0.35">
      <c r="B12" s="8" t="s">
        <v>52</v>
      </c>
      <c r="C12" s="8">
        <v>2088000</v>
      </c>
    </row>
    <row r="13" spans="2:11" ht="18.600000000000001" thickBot="1" x14ac:dyDescent="0.4">
      <c r="B13" s="8" t="s">
        <v>53</v>
      </c>
      <c r="C13" s="8">
        <v>210000</v>
      </c>
    </row>
    <row r="14" spans="2:11" x14ac:dyDescent="0.35">
      <c r="B14" s="8" t="s">
        <v>54</v>
      </c>
      <c r="F14" s="37" t="s">
        <v>42</v>
      </c>
      <c r="G14" s="38">
        <v>277500</v>
      </c>
    </row>
    <row r="15" spans="2:11" x14ac:dyDescent="0.35">
      <c r="B15" s="46" t="s">
        <v>44</v>
      </c>
      <c r="C15" s="47">
        <v>3240000</v>
      </c>
      <c r="F15" s="39" t="s">
        <v>43</v>
      </c>
      <c r="G15" s="40">
        <f>+G9</f>
        <v>980925</v>
      </c>
    </row>
    <row r="16" spans="2:11" ht="18.600000000000001" thickBot="1" x14ac:dyDescent="0.4">
      <c r="B16" s="46" t="s">
        <v>46</v>
      </c>
      <c r="C16" s="47">
        <v>1036800</v>
      </c>
      <c r="F16" s="41" t="s">
        <v>45</v>
      </c>
      <c r="G16" s="42">
        <f>+G5</f>
        <v>20000</v>
      </c>
    </row>
    <row r="17" spans="2:7" ht="18.600000000000001" thickBot="1" x14ac:dyDescent="0.4">
      <c r="B17" s="46" t="s">
        <v>40</v>
      </c>
      <c r="C17" s="47">
        <v>223800</v>
      </c>
      <c r="F17" s="43" t="s">
        <v>47</v>
      </c>
      <c r="G17" s="44">
        <f>+G14+G15-G16</f>
        <v>1238425</v>
      </c>
    </row>
    <row r="18" spans="2:7" x14ac:dyDescent="0.35">
      <c r="B18" s="8" t="s">
        <v>57</v>
      </c>
      <c r="C18" s="8">
        <v>75000</v>
      </c>
    </row>
    <row r="19" spans="2:7" x14ac:dyDescent="0.35">
      <c r="B19" s="8" t="s">
        <v>58</v>
      </c>
      <c r="C19" s="8">
        <v>30000</v>
      </c>
    </row>
    <row r="20" spans="2:7" x14ac:dyDescent="0.35">
      <c r="B20" s="8" t="s">
        <v>59</v>
      </c>
      <c r="C20" s="8">
        <v>174000</v>
      </c>
    </row>
    <row r="21" spans="2:7" x14ac:dyDescent="0.35">
      <c r="B21" s="8" t="s">
        <v>61</v>
      </c>
      <c r="C21" s="8">
        <v>270000</v>
      </c>
    </row>
    <row r="23" spans="2:7" x14ac:dyDescent="0.35">
      <c r="B23" s="45" t="s">
        <v>47</v>
      </c>
      <c r="C23" s="45">
        <f>+C5-C10</f>
        <v>1238425</v>
      </c>
    </row>
  </sheetData>
  <mergeCells count="3">
    <mergeCell ref="B1:K1"/>
    <mergeCell ref="B4:C4"/>
    <mergeCell ref="F4:G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23BC-717F-4641-9ED0-9D4C7216B717}">
  <dimension ref="B3:G16"/>
  <sheetViews>
    <sheetView workbookViewId="0">
      <selection activeCell="M8" sqref="M8"/>
    </sheetView>
  </sheetViews>
  <sheetFormatPr defaultRowHeight="18" x14ac:dyDescent="0.35"/>
  <cols>
    <col min="1" max="1" width="8.88671875" style="1"/>
    <col min="2" max="2" width="40.33203125" style="1" bestFit="1" customWidth="1"/>
    <col min="3" max="3" width="16.6640625" style="1" bestFit="1" customWidth="1"/>
    <col min="4" max="4" width="16.77734375" style="1" bestFit="1" customWidth="1"/>
    <col min="5" max="5" width="19.77734375" style="1" bestFit="1" customWidth="1"/>
    <col min="6" max="7" width="14.21875" style="1" bestFit="1" customWidth="1"/>
    <col min="8" max="16384" width="8.88671875" style="1"/>
  </cols>
  <sheetData>
    <row r="3" spans="2:7" x14ac:dyDescent="0.35">
      <c r="B3" s="48" t="s">
        <v>62</v>
      </c>
      <c r="C3" s="49" t="s">
        <v>2</v>
      </c>
      <c r="D3" s="49" t="s">
        <v>22</v>
      </c>
      <c r="E3" s="49" t="s">
        <v>63</v>
      </c>
      <c r="F3" s="48" t="s">
        <v>64</v>
      </c>
      <c r="G3" s="50" t="s">
        <v>65</v>
      </c>
    </row>
    <row r="4" spans="2:7" x14ac:dyDescent="0.35">
      <c r="B4" s="10" t="s">
        <v>70</v>
      </c>
      <c r="C4" s="51">
        <v>150000</v>
      </c>
      <c r="D4" s="51">
        <v>135000</v>
      </c>
      <c r="E4" s="52">
        <f>+C4-D4</f>
        <v>15000</v>
      </c>
      <c r="F4" s="19"/>
      <c r="G4" s="11">
        <v>300000</v>
      </c>
    </row>
    <row r="5" spans="2:7" x14ac:dyDescent="0.35">
      <c r="B5" s="10" t="s">
        <v>66</v>
      </c>
      <c r="C5" s="51">
        <v>3174000</v>
      </c>
      <c r="D5" s="51">
        <v>3279000</v>
      </c>
      <c r="E5" s="52">
        <f t="shared" ref="E5:E7" si="0">+C5-D5</f>
        <v>-105000</v>
      </c>
      <c r="F5" s="19"/>
      <c r="G5" s="11"/>
    </row>
    <row r="6" spans="2:7" x14ac:dyDescent="0.35">
      <c r="B6" s="10" t="s">
        <v>67</v>
      </c>
      <c r="C6" s="51">
        <v>2179575</v>
      </c>
      <c r="D6" s="51">
        <v>3330000</v>
      </c>
      <c r="E6" s="52">
        <f t="shared" si="0"/>
        <v>-1150425</v>
      </c>
      <c r="F6" s="19">
        <v>620000</v>
      </c>
      <c r="G6" s="11"/>
    </row>
    <row r="7" spans="2:7" x14ac:dyDescent="0.35">
      <c r="B7" s="10" t="s">
        <v>68</v>
      </c>
      <c r="C7" s="51">
        <v>81000</v>
      </c>
      <c r="D7" s="51">
        <v>121500</v>
      </c>
      <c r="E7" s="52">
        <f t="shared" si="0"/>
        <v>-40500</v>
      </c>
      <c r="F7" s="19"/>
      <c r="G7" s="11"/>
    </row>
    <row r="8" spans="2:7" x14ac:dyDescent="0.35">
      <c r="B8" s="53" t="s">
        <v>29</v>
      </c>
      <c r="C8" s="54">
        <f>SUM(C4:C7)</f>
        <v>5584575</v>
      </c>
      <c r="D8" s="54">
        <f>SUM(D4:D7)</f>
        <v>6865500</v>
      </c>
      <c r="E8" s="54">
        <f>SUM(E4:E7)</f>
        <v>-1280925</v>
      </c>
      <c r="F8" s="57">
        <f t="shared" ref="F8:G8" si="1">SUM(F4:F7)</f>
        <v>620000</v>
      </c>
      <c r="G8" s="57">
        <f t="shared" si="1"/>
        <v>300000</v>
      </c>
    </row>
    <row r="10" spans="2:7" x14ac:dyDescent="0.35">
      <c r="B10" s="48" t="s">
        <v>69</v>
      </c>
      <c r="C10" s="49" t="s">
        <v>2</v>
      </c>
      <c r="D10" s="49" t="s">
        <v>22</v>
      </c>
      <c r="E10" s="49" t="s">
        <v>63</v>
      </c>
      <c r="F10" s="48" t="s">
        <v>64</v>
      </c>
      <c r="G10" s="50" t="s">
        <v>65</v>
      </c>
    </row>
    <row r="11" spans="2:7" x14ac:dyDescent="0.35">
      <c r="B11" s="55" t="s">
        <v>102</v>
      </c>
      <c r="C11" s="56">
        <v>277500</v>
      </c>
      <c r="D11" s="56">
        <v>420000</v>
      </c>
      <c r="E11" s="56">
        <f>+D11-C11</f>
        <v>142500</v>
      </c>
      <c r="F11" s="56"/>
      <c r="G11" s="9">
        <f>300000*1.3</f>
        <v>390000</v>
      </c>
    </row>
    <row r="12" spans="2:7" x14ac:dyDescent="0.35">
      <c r="B12" s="10" t="s">
        <v>71</v>
      </c>
      <c r="C12" s="51">
        <v>3600000</v>
      </c>
      <c r="D12" s="51">
        <v>4500000</v>
      </c>
      <c r="E12" s="51">
        <f>+D12-C12</f>
        <v>900000</v>
      </c>
      <c r="F12" s="51"/>
      <c r="G12" s="11">
        <v>900000</v>
      </c>
    </row>
    <row r="13" spans="2:7" x14ac:dyDescent="0.35">
      <c r="B13" s="53" t="s">
        <v>29</v>
      </c>
      <c r="C13" s="54">
        <f t="shared" ref="C13:D13" si="2">SUM(C11:C12)</f>
        <v>3877500</v>
      </c>
      <c r="D13" s="54">
        <f t="shared" si="2"/>
        <v>4920000</v>
      </c>
      <c r="E13" s="54">
        <f>SUM(E11:E12)</f>
        <v>1042500</v>
      </c>
      <c r="F13" s="57">
        <f t="shared" ref="F13:G13" si="3">SUM(F11:F12)</f>
        <v>0</v>
      </c>
      <c r="G13" s="57">
        <f t="shared" si="3"/>
        <v>1290000</v>
      </c>
    </row>
    <row r="14" spans="2:7" x14ac:dyDescent="0.35">
      <c r="C14" s="8"/>
      <c r="D14" s="8"/>
      <c r="E14" s="8"/>
      <c r="F14" s="8"/>
      <c r="G14" s="8"/>
    </row>
    <row r="15" spans="2:7" x14ac:dyDescent="0.35">
      <c r="C15" s="8"/>
      <c r="D15" s="8"/>
      <c r="E15" s="8"/>
      <c r="F15" s="8"/>
      <c r="G15" s="8"/>
    </row>
    <row r="16" spans="2:7" x14ac:dyDescent="0.35">
      <c r="C16" s="8"/>
      <c r="D16" s="8"/>
      <c r="E16" s="8"/>
      <c r="F16" s="8"/>
      <c r="G1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C613-B7B3-499E-AE08-E9A942837B0E}">
  <dimension ref="B1:F16"/>
  <sheetViews>
    <sheetView workbookViewId="0">
      <selection activeCell="E21" sqref="E21"/>
    </sheetView>
  </sheetViews>
  <sheetFormatPr defaultRowHeight="18" x14ac:dyDescent="0.35"/>
  <cols>
    <col min="1" max="1" width="8.88671875" style="1"/>
    <col min="2" max="2" width="37.77734375" style="1" customWidth="1"/>
    <col min="3" max="3" width="19.21875" style="1" customWidth="1"/>
    <col min="4" max="4" width="8.88671875" style="1"/>
    <col min="5" max="5" width="47.109375" style="1" customWidth="1"/>
    <col min="6" max="6" width="18" style="1" customWidth="1"/>
    <col min="7" max="16384" width="8.88671875" style="1"/>
  </cols>
  <sheetData>
    <row r="1" spans="2:6" x14ac:dyDescent="0.35">
      <c r="B1" s="1" t="s">
        <v>72</v>
      </c>
    </row>
    <row r="3" spans="2:6" x14ac:dyDescent="0.35">
      <c r="B3" s="74" t="s">
        <v>73</v>
      </c>
      <c r="C3" s="75"/>
      <c r="E3" s="76" t="s">
        <v>74</v>
      </c>
      <c r="F3" s="77"/>
    </row>
    <row r="4" spans="2:6" x14ac:dyDescent="0.35">
      <c r="B4" s="58" t="s">
        <v>75</v>
      </c>
      <c r="C4" s="9">
        <f>+C5+C6+C7</f>
        <v>1858425</v>
      </c>
      <c r="E4" s="64" t="s">
        <v>76</v>
      </c>
      <c r="F4" s="65">
        <f>+F5+F6+F7</f>
        <v>474225</v>
      </c>
    </row>
    <row r="5" spans="2:6" x14ac:dyDescent="0.35">
      <c r="B5" s="10" t="s">
        <v>77</v>
      </c>
      <c r="C5" s="11">
        <f>+'Flusso finan. attiv. operativa'!G17</f>
        <v>1238425</v>
      </c>
      <c r="E5" s="10" t="s">
        <v>5</v>
      </c>
      <c r="F5" s="11">
        <f>+'Calcolo PCN e schema'!E5</f>
        <v>333225</v>
      </c>
    </row>
    <row r="6" spans="2:6" x14ac:dyDescent="0.35">
      <c r="B6" s="10" t="s">
        <v>78</v>
      </c>
      <c r="C6" s="11">
        <f>+'Investimenti e finanziamenti'!F8</f>
        <v>620000</v>
      </c>
      <c r="E6" s="10" t="s">
        <v>79</v>
      </c>
      <c r="F6" s="11">
        <f>+'Calcolo PCN e schema'!E6</f>
        <v>190500</v>
      </c>
    </row>
    <row r="7" spans="2:6" x14ac:dyDescent="0.35">
      <c r="B7" s="14" t="s">
        <v>80</v>
      </c>
      <c r="C7" s="15">
        <f>+'Investimenti e finanziamenti'!F13</f>
        <v>0</v>
      </c>
      <c r="E7" s="10" t="s">
        <v>9</v>
      </c>
      <c r="F7" s="11">
        <f>+'Calcolo PCN e schema'!E7</f>
        <v>-49500</v>
      </c>
    </row>
    <row r="8" spans="2:6" x14ac:dyDescent="0.35">
      <c r="B8" s="59" t="s">
        <v>81</v>
      </c>
      <c r="C8" s="11">
        <f>+C9+C10+C11</f>
        <v>1590000</v>
      </c>
      <c r="E8" s="64" t="s">
        <v>82</v>
      </c>
      <c r="F8" s="65">
        <f>SUM(F9:F15)</f>
        <v>205800</v>
      </c>
    </row>
    <row r="9" spans="2:6" x14ac:dyDescent="0.35">
      <c r="B9" s="10" t="s">
        <v>77</v>
      </c>
      <c r="C9" s="11"/>
      <c r="E9" s="10" t="s">
        <v>23</v>
      </c>
      <c r="F9" s="11">
        <f>+'SP Riclassificato dati'!G4-'SP Riclassificato dati'!H4</f>
        <v>0</v>
      </c>
    </row>
    <row r="10" spans="2:6" x14ac:dyDescent="0.35">
      <c r="B10" s="10" t="s">
        <v>78</v>
      </c>
      <c r="C10" s="11">
        <f>+'Investimenti e finanziamenti'!G8</f>
        <v>300000</v>
      </c>
      <c r="E10" s="10" t="s">
        <v>24</v>
      </c>
      <c r="F10" s="11">
        <f>+'SP Riclassificato dati'!G5-'SP Riclassificato dati'!H5</f>
        <v>24000</v>
      </c>
    </row>
    <row r="11" spans="2:6" x14ac:dyDescent="0.35">
      <c r="B11" s="14" t="s">
        <v>80</v>
      </c>
      <c r="C11" s="15">
        <f>+'Investimenti e finanziamenti'!G13</f>
        <v>1290000</v>
      </c>
      <c r="E11" s="10" t="s">
        <v>25</v>
      </c>
      <c r="F11" s="11">
        <f>+'SP Riclassificato dati'!G6-'SP Riclassificato dati'!H6</f>
        <v>-1200</v>
      </c>
    </row>
    <row r="12" spans="2:6" x14ac:dyDescent="0.35">
      <c r="B12" s="60" t="s">
        <v>83</v>
      </c>
      <c r="C12" s="61">
        <f>+C4-C8</f>
        <v>268425</v>
      </c>
      <c r="E12" s="10" t="s">
        <v>26</v>
      </c>
      <c r="F12" s="11">
        <f>+'SP Riclassificato dati'!G7-'SP Riclassificato dati'!H7</f>
        <v>169200</v>
      </c>
    </row>
    <row r="13" spans="2:6" x14ac:dyDescent="0.35">
      <c r="E13" s="10" t="s">
        <v>27</v>
      </c>
      <c r="F13" s="11">
        <f>+'SP Riclassificato dati'!G8-'SP Riclassificato dati'!H8</f>
        <v>-8700</v>
      </c>
    </row>
    <row r="14" spans="2:6" x14ac:dyDescent="0.35">
      <c r="E14" s="10" t="s">
        <v>28</v>
      </c>
      <c r="F14" s="11">
        <f>+'SP Riclassificato dati'!G9-'SP Riclassificato dati'!H9</f>
        <v>0</v>
      </c>
    </row>
    <row r="15" spans="2:6" x14ac:dyDescent="0.35">
      <c r="E15" s="14" t="s">
        <v>10</v>
      </c>
      <c r="F15" s="11">
        <f>+'SP Riclassificato dati'!G10-'SP Riclassificato dati'!H10</f>
        <v>22500</v>
      </c>
    </row>
    <row r="16" spans="2:6" x14ac:dyDescent="0.35">
      <c r="E16" s="62" t="s">
        <v>83</v>
      </c>
      <c r="F16" s="63">
        <f>+F4-F8</f>
        <v>268425</v>
      </c>
    </row>
  </sheetData>
  <mergeCells count="2">
    <mergeCell ref="B3:C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SP Riclassificato dati</vt:lpstr>
      <vt:lpstr>SP Riclassificato</vt:lpstr>
      <vt:lpstr>Calcolo PCN e schema</vt:lpstr>
      <vt:lpstr>Flusso finan. attiv. operativa</vt:lpstr>
      <vt:lpstr>Investimenti e finanziamenti</vt:lpstr>
      <vt:lpstr>Rendiconto finanziario 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Caruso</dc:creator>
  <cp:lastModifiedBy>Luigi Caruso</cp:lastModifiedBy>
  <dcterms:created xsi:type="dcterms:W3CDTF">2015-06-05T18:19:34Z</dcterms:created>
  <dcterms:modified xsi:type="dcterms:W3CDTF">2023-09-29T17:12:16Z</dcterms:modified>
</cp:coreProperties>
</file>