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D58A397D-5EC0-401A-8BC7-709AF23EE6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.I. Fondo manut. program." sheetId="9" r:id="rId1"/>
    <sheet name="Rendiconto finanziario D.L.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6" l="1"/>
  <c r="D13" i="6"/>
  <c r="D11" i="6"/>
  <c r="D27" i="6"/>
  <c r="D26" i="6"/>
  <c r="D10" i="6"/>
  <c r="D9" i="6"/>
  <c r="D22" i="6"/>
  <c r="D7" i="6"/>
  <c r="I10" i="6" l="1"/>
  <c r="D14" i="6"/>
  <c r="I9" i="6" s="1"/>
  <c r="I6" i="6"/>
  <c r="I8" i="6" s="1"/>
  <c r="H6" i="6"/>
  <c r="J5" i="6"/>
  <c r="J4" i="6"/>
  <c r="J6" i="6" l="1"/>
  <c r="I11" i="6"/>
  <c r="I12" i="6"/>
</calcChain>
</file>

<file path=xl/sharedStrings.xml><?xml version="1.0" encoding="utf-8"?>
<sst xmlns="http://schemas.openxmlformats.org/spreadsheetml/2006/main" count="58" uniqueCount="41">
  <si>
    <t>Disponibilità liquide</t>
  </si>
  <si>
    <t>Debiti v/ banche</t>
  </si>
  <si>
    <t>TOTALE FLUSSO FINANZIARIO ATTIVITA' OPERATIVA</t>
  </si>
  <si>
    <t>FLUSSO FINANZIARIO ATTIVITA' DI INVESTIMENTO</t>
  </si>
  <si>
    <t>Depositi bancari e postali</t>
  </si>
  <si>
    <t>N</t>
  </si>
  <si>
    <t>N-1</t>
  </si>
  <si>
    <t>Var.</t>
  </si>
  <si>
    <t>Disponibilità liquide al 31/12/N-1</t>
  </si>
  <si>
    <t>Flusso attività operativa</t>
  </si>
  <si>
    <t>Flusso attività investimento</t>
  </si>
  <si>
    <t>Flusso attività finanziamento</t>
  </si>
  <si>
    <t>Disponibilità liquide al 31/12/N</t>
  </si>
  <si>
    <t>Dividendi</t>
  </si>
  <si>
    <t>PROSPETTO DI RENDICONTO FINANZIARIO DELLE D.L.</t>
  </si>
  <si>
    <t>Reddito d’esercizio</t>
  </si>
  <si>
    <t>Denaro in cassa</t>
  </si>
  <si>
    <t>-</t>
  </si>
  <si>
    <t>Plusvalenza (ricavo non monetario)</t>
  </si>
  <si>
    <t>+</t>
  </si>
  <si>
    <t>Ammortamenti (costi non monetari)</t>
  </si>
  <si>
    <t>FLUSSO FINANZIARIO DELL’ATTIVITÀ DI FINANZIAMENTO</t>
  </si>
  <si>
    <t>Altri accantonamenti (costo non monetario)</t>
  </si>
  <si>
    <t>Costi per aumento di capitale</t>
  </si>
  <si>
    <t>Patrimonializzazione costi Brevetti industriali</t>
  </si>
  <si>
    <t>Acquisto impianti e macchinari</t>
  </si>
  <si>
    <t>Vendita Attrezzature</t>
  </si>
  <si>
    <t>Acquisto altri beni</t>
  </si>
  <si>
    <t>Acquisto attrezzature</t>
  </si>
  <si>
    <t>Aumento rimanenze</t>
  </si>
  <si>
    <t>Aumento crediti v/ clienti</t>
  </si>
  <si>
    <t>Aumento di capitale sociale</t>
  </si>
  <si>
    <t>Nota integrativa del fondo manutenzioni programmate</t>
  </si>
  <si>
    <t>Accantonamenti</t>
  </si>
  <si>
    <t>Utilizzi</t>
  </si>
  <si>
    <t xml:space="preserve">X = ? </t>
  </si>
  <si>
    <t xml:space="preserve">I dati al 01 gennaio e 31 dicembre sono presi dallo SP mentre l'accantonamento è preso dal C.E. Notiamo che risolvendo l'equazione risulta che non ci sono stati utilizzi del fondo oneri relativo alle manutenzioni programmate. </t>
  </si>
  <si>
    <t>Riduzione debiti v/ fornitori</t>
  </si>
  <si>
    <t xml:space="preserve">+ </t>
  </si>
  <si>
    <t>Aumento debiti tributari</t>
  </si>
  <si>
    <t>Riduzione debiti v/ istituti previdenziali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</si>
</sst>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1" fillId="0" borderId="2" xfId="1" applyNumberFormat="1" applyFont="1" applyBorder="1"/>
    <xf numFmtId="164" fontId="2" fillId="0" borderId="6" xfId="1" applyNumberFormat="1" applyFont="1" applyBorder="1"/>
    <xf numFmtId="0" fontId="2" fillId="0" borderId="3" xfId="0" applyFont="1" applyBorder="1"/>
    <xf numFmtId="0" fontId="1" fillId="0" borderId="1" xfId="0" applyFont="1" applyBorder="1"/>
    <xf numFmtId="164" fontId="2" fillId="0" borderId="4" xfId="1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6" xfId="0" applyNumberFormat="1" applyFont="1" applyBorder="1"/>
    <xf numFmtId="164" fontId="1" fillId="2" borderId="6" xfId="0" applyNumberFormat="1" applyFont="1" applyFill="1" applyBorder="1"/>
    <xf numFmtId="164" fontId="1" fillId="3" borderId="7" xfId="1" applyNumberFormat="1" applyFont="1" applyFill="1" applyBorder="1"/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4" fillId="4" borderId="6" xfId="0" applyFont="1" applyFill="1" applyBorder="1" applyAlignment="1">
      <alignment vertical="center" wrapText="1"/>
    </xf>
    <xf numFmtId="164" fontId="0" fillId="4" borderId="6" xfId="1" applyNumberFormat="1" applyFont="1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164" fontId="4" fillId="0" borderId="6" xfId="1" applyNumberFormat="1" applyFont="1" applyBorder="1" applyAlignment="1">
      <alignment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164" fontId="5" fillId="0" borderId="6" xfId="1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64" fontId="4" fillId="4" borderId="6" xfId="1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6" xfId="0" quotePrefix="1" applyBorder="1" applyAlignment="1">
      <alignment horizontal="center"/>
    </xf>
    <xf numFmtId="0" fontId="6" fillId="0" borderId="0" xfId="0" applyFont="1"/>
    <xf numFmtId="164" fontId="6" fillId="0" borderId="6" xfId="1" applyNumberFormat="1" applyFont="1" applyBorder="1" applyAlignment="1">
      <alignment horizontal="center"/>
    </xf>
    <xf numFmtId="164" fontId="6" fillId="0" borderId="0" xfId="1" applyNumberFormat="1" applyFont="1"/>
    <xf numFmtId="0" fontId="6" fillId="0" borderId="6" xfId="0" applyFont="1" applyBorder="1" applyAlignment="1">
      <alignment horizontal="center" wrapText="1"/>
    </xf>
    <xf numFmtId="0" fontId="5" fillId="0" borderId="3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7" fillId="5" borderId="6" xfId="0" applyFont="1" applyFill="1" applyBorder="1" applyAlignment="1">
      <alignment horizontal="center"/>
    </xf>
    <xf numFmtId="16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8F96-D242-4D97-8DE4-F0ED616998BE}">
  <dimension ref="C2:F9"/>
  <sheetViews>
    <sheetView workbookViewId="0">
      <selection activeCell="K8" sqref="K8"/>
    </sheetView>
  </sheetViews>
  <sheetFormatPr defaultRowHeight="23.4" x14ac:dyDescent="0.45"/>
  <cols>
    <col min="1" max="2" width="8.88671875" style="31"/>
    <col min="3" max="6" width="24.88671875" style="31" customWidth="1"/>
    <col min="7" max="16384" width="8.88671875" style="31"/>
  </cols>
  <sheetData>
    <row r="2" spans="3:6" x14ac:dyDescent="0.45">
      <c r="C2" s="37" t="s">
        <v>32</v>
      </c>
      <c r="D2" s="37"/>
      <c r="E2" s="37"/>
      <c r="F2" s="37"/>
    </row>
    <row r="3" spans="3:6" x14ac:dyDescent="0.45">
      <c r="C3" s="38">
        <v>45292</v>
      </c>
      <c r="D3" s="39" t="s">
        <v>33</v>
      </c>
      <c r="E3" s="39" t="s">
        <v>34</v>
      </c>
      <c r="F3" s="38">
        <v>45657</v>
      </c>
    </row>
    <row r="4" spans="3:6" s="33" customFormat="1" x14ac:dyDescent="0.45">
      <c r="C4" s="32">
        <v>720000</v>
      </c>
      <c r="D4" s="32">
        <v>30000</v>
      </c>
      <c r="E4" s="32" t="s">
        <v>35</v>
      </c>
      <c r="F4" s="32">
        <v>750000</v>
      </c>
    </row>
    <row r="6" spans="3:6" x14ac:dyDescent="0.45">
      <c r="C6" s="34" t="s">
        <v>36</v>
      </c>
      <c r="D6" s="34"/>
      <c r="E6" s="34"/>
      <c r="F6" s="34"/>
    </row>
    <row r="7" spans="3:6" x14ac:dyDescent="0.45">
      <c r="C7" s="34"/>
      <c r="D7" s="34"/>
      <c r="E7" s="34"/>
      <c r="F7" s="34"/>
    </row>
    <row r="8" spans="3:6" x14ac:dyDescent="0.45">
      <c r="C8" s="34"/>
      <c r="D8" s="34"/>
      <c r="E8" s="34"/>
      <c r="F8" s="34"/>
    </row>
    <row r="9" spans="3:6" x14ac:dyDescent="0.45">
      <c r="C9" s="34"/>
      <c r="D9" s="34"/>
      <c r="E9" s="34"/>
      <c r="F9" s="34"/>
    </row>
  </sheetData>
  <mergeCells count="2">
    <mergeCell ref="C6:F9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8A31-74F1-4D23-A90B-EC26A0BA160C}">
  <dimension ref="B2:J31"/>
  <sheetViews>
    <sheetView tabSelected="1" workbookViewId="0">
      <selection activeCell="M18" sqref="M18"/>
    </sheetView>
  </sheetViews>
  <sheetFormatPr defaultRowHeight="14.4" x14ac:dyDescent="0.3"/>
  <cols>
    <col min="2" max="2" width="3.6640625" style="14" bestFit="1" customWidth="1"/>
    <col min="3" max="3" width="46.77734375" customWidth="1"/>
    <col min="4" max="4" width="14" style="15" bestFit="1" customWidth="1"/>
    <col min="5" max="5" width="3" customWidth="1"/>
    <col min="7" max="7" width="27.6640625" bestFit="1" customWidth="1"/>
    <col min="8" max="8" width="11.21875" bestFit="1" customWidth="1"/>
    <col min="9" max="9" width="13.33203125" bestFit="1" customWidth="1"/>
    <col min="10" max="10" width="11.21875" bestFit="1" customWidth="1"/>
  </cols>
  <sheetData>
    <row r="2" spans="2:10" ht="15.6" x14ac:dyDescent="0.3">
      <c r="B2" s="16" t="s">
        <v>14</v>
      </c>
      <c r="C2" s="16"/>
      <c r="D2" s="16"/>
      <c r="F2" s="17"/>
    </row>
    <row r="3" spans="2:10" ht="18" x14ac:dyDescent="0.35">
      <c r="F3" s="17"/>
      <c r="G3" s="1"/>
      <c r="H3" s="7" t="s">
        <v>5</v>
      </c>
      <c r="I3" s="8" t="s">
        <v>6</v>
      </c>
      <c r="J3" s="8" t="s">
        <v>7</v>
      </c>
    </row>
    <row r="4" spans="2:10" ht="18" x14ac:dyDescent="0.35">
      <c r="B4" s="18" t="s">
        <v>2</v>
      </c>
      <c r="C4" s="18"/>
      <c r="D4" s="19"/>
      <c r="G4" s="4" t="s">
        <v>4</v>
      </c>
      <c r="H4" s="3">
        <v>572050</v>
      </c>
      <c r="I4" s="6">
        <v>198000</v>
      </c>
      <c r="J4" s="6">
        <f>+H4-I4</f>
        <v>374050</v>
      </c>
    </row>
    <row r="5" spans="2:10" ht="18" x14ac:dyDescent="0.35">
      <c r="B5" s="20"/>
      <c r="C5" s="21" t="s">
        <v>15</v>
      </c>
      <c r="D5" s="22">
        <v>1131600</v>
      </c>
      <c r="G5" s="4" t="s">
        <v>16</v>
      </c>
      <c r="H5" s="3">
        <v>99833</v>
      </c>
      <c r="I5" s="6">
        <v>45883</v>
      </c>
      <c r="J5" s="6">
        <f>+H5-I5</f>
        <v>53950</v>
      </c>
    </row>
    <row r="6" spans="2:10" ht="18" x14ac:dyDescent="0.35">
      <c r="B6" s="23" t="s">
        <v>17</v>
      </c>
      <c r="C6" s="24" t="s">
        <v>18</v>
      </c>
      <c r="D6" s="25">
        <v>-20000</v>
      </c>
      <c r="G6" s="5" t="s">
        <v>0</v>
      </c>
      <c r="H6" s="11">
        <f>+H4+H5</f>
        <v>671883</v>
      </c>
      <c r="I6" s="10">
        <f>+I4+I5</f>
        <v>243883</v>
      </c>
      <c r="J6" s="2">
        <f>+H6-I6</f>
        <v>428000</v>
      </c>
    </row>
    <row r="7" spans="2:10" ht="18" x14ac:dyDescent="0.35">
      <c r="B7" s="23" t="s">
        <v>19</v>
      </c>
      <c r="C7" s="24" t="s">
        <v>20</v>
      </c>
      <c r="D7" s="25">
        <f>149000+2286500</f>
        <v>2435500</v>
      </c>
      <c r="G7" s="1"/>
      <c r="H7" s="1"/>
      <c r="I7" s="1"/>
      <c r="J7" s="1"/>
    </row>
    <row r="8" spans="2:10" ht="18" x14ac:dyDescent="0.35">
      <c r="B8" s="23" t="s">
        <v>19</v>
      </c>
      <c r="C8" s="24" t="s">
        <v>22</v>
      </c>
      <c r="D8" s="25">
        <v>30000</v>
      </c>
      <c r="G8" s="12" t="s">
        <v>8</v>
      </c>
      <c r="H8" s="12"/>
      <c r="I8" s="10">
        <f>+I6</f>
        <v>243883</v>
      </c>
      <c r="J8" s="1"/>
    </row>
    <row r="9" spans="2:10" ht="18" x14ac:dyDescent="0.35">
      <c r="B9" s="23" t="s">
        <v>17</v>
      </c>
      <c r="C9" s="24" t="s">
        <v>29</v>
      </c>
      <c r="D9" s="25">
        <f>-(1380000+1222500-1275000-1170000)</f>
        <v>-157500</v>
      </c>
      <c r="G9" s="13" t="s">
        <v>9</v>
      </c>
      <c r="H9" s="13"/>
      <c r="I9" s="9">
        <f>+D14</f>
        <v>1965500</v>
      </c>
      <c r="J9" s="1"/>
    </row>
    <row r="10" spans="2:10" ht="18" x14ac:dyDescent="0.35">
      <c r="B10" s="23" t="s">
        <v>17</v>
      </c>
      <c r="C10" s="24" t="s">
        <v>30</v>
      </c>
      <c r="D10" s="25">
        <f>-(2587500-1815000)</f>
        <v>-772500</v>
      </c>
      <c r="G10" s="13" t="s">
        <v>10</v>
      </c>
      <c r="H10" s="13"/>
      <c r="I10" s="9">
        <f>+D22</f>
        <v>-1785000</v>
      </c>
      <c r="J10" s="1"/>
    </row>
    <row r="11" spans="2:10" ht="18" x14ac:dyDescent="0.35">
      <c r="B11" s="23" t="s">
        <v>17</v>
      </c>
      <c r="C11" s="26" t="s">
        <v>37</v>
      </c>
      <c r="D11" s="25">
        <f>1687500-2070000</f>
        <v>-382500</v>
      </c>
      <c r="G11" s="13" t="s">
        <v>11</v>
      </c>
      <c r="H11" s="13"/>
      <c r="I11" s="9">
        <f>+D29</f>
        <v>247500</v>
      </c>
      <c r="J11" s="1"/>
    </row>
    <row r="12" spans="2:10" ht="18" x14ac:dyDescent="0.35">
      <c r="B12" s="23" t="s">
        <v>38</v>
      </c>
      <c r="C12" s="26" t="s">
        <v>39</v>
      </c>
      <c r="D12" s="25">
        <v>5400</v>
      </c>
      <c r="G12" s="12" t="s">
        <v>12</v>
      </c>
      <c r="H12" s="12"/>
      <c r="I12" s="11">
        <f>+I8+I9+I10+I11</f>
        <v>671883</v>
      </c>
      <c r="J12" s="1"/>
    </row>
    <row r="13" spans="2:10" ht="15.6" x14ac:dyDescent="0.3">
      <c r="B13" s="23" t="s">
        <v>17</v>
      </c>
      <c r="C13" s="26" t="s">
        <v>40</v>
      </c>
      <c r="D13" s="25">
        <f>723000-1027500</f>
        <v>-304500</v>
      </c>
    </row>
    <row r="14" spans="2:10" ht="15.6" x14ac:dyDescent="0.3">
      <c r="B14" s="18" t="s">
        <v>2</v>
      </c>
      <c r="C14" s="18"/>
      <c r="D14" s="27">
        <f>SUM(D5:D13)</f>
        <v>1965500</v>
      </c>
    </row>
    <row r="16" spans="2:10" ht="15.6" x14ac:dyDescent="0.3">
      <c r="B16" s="18" t="s">
        <v>3</v>
      </c>
      <c r="C16" s="18"/>
      <c r="D16" s="19"/>
    </row>
    <row r="17" spans="2:4" ht="15.6" x14ac:dyDescent="0.3">
      <c r="B17" s="23" t="s">
        <v>17</v>
      </c>
      <c r="C17" s="26" t="s">
        <v>24</v>
      </c>
      <c r="D17" s="25">
        <v>-280000</v>
      </c>
    </row>
    <row r="18" spans="2:4" ht="15.6" x14ac:dyDescent="0.3">
      <c r="B18" s="30" t="s">
        <v>17</v>
      </c>
      <c r="C18" s="26" t="s">
        <v>25</v>
      </c>
      <c r="D18" s="25">
        <v>-900000</v>
      </c>
    </row>
    <row r="19" spans="2:4" ht="15.6" x14ac:dyDescent="0.3">
      <c r="B19" s="30" t="s">
        <v>19</v>
      </c>
      <c r="C19" s="26" t="s">
        <v>26</v>
      </c>
      <c r="D19" s="25">
        <v>95000</v>
      </c>
    </row>
    <row r="20" spans="2:4" ht="15.6" x14ac:dyDescent="0.3">
      <c r="B20" s="30" t="s">
        <v>17</v>
      </c>
      <c r="C20" s="26" t="s">
        <v>28</v>
      </c>
      <c r="D20" s="25">
        <v>-450000</v>
      </c>
    </row>
    <row r="21" spans="2:4" ht="15.6" x14ac:dyDescent="0.3">
      <c r="B21" s="30" t="s">
        <v>17</v>
      </c>
      <c r="C21" s="26" t="s">
        <v>27</v>
      </c>
      <c r="D21" s="25">
        <v>-250000</v>
      </c>
    </row>
    <row r="22" spans="2:4" ht="15.6" x14ac:dyDescent="0.3">
      <c r="B22" s="18" t="s">
        <v>3</v>
      </c>
      <c r="C22" s="18"/>
      <c r="D22" s="27">
        <f>SUM(D17:D21)</f>
        <v>-1785000</v>
      </c>
    </row>
    <row r="24" spans="2:4" ht="15.6" x14ac:dyDescent="0.3">
      <c r="B24" s="28" t="s">
        <v>21</v>
      </c>
      <c r="C24" s="29"/>
      <c r="D24" s="19"/>
    </row>
    <row r="25" spans="2:4" ht="15.6" x14ac:dyDescent="0.3">
      <c r="B25" s="23" t="s">
        <v>17</v>
      </c>
      <c r="C25" s="26" t="s">
        <v>23</v>
      </c>
      <c r="D25" s="25">
        <v>-225000</v>
      </c>
    </row>
    <row r="26" spans="2:4" ht="15.6" x14ac:dyDescent="0.3">
      <c r="B26" s="23" t="s">
        <v>19</v>
      </c>
      <c r="C26" s="26" t="s">
        <v>31</v>
      </c>
      <c r="D26" s="25">
        <f>150000*10.95</f>
        <v>1642500</v>
      </c>
    </row>
    <row r="27" spans="2:4" ht="15.6" x14ac:dyDescent="0.3">
      <c r="B27" s="23" t="s">
        <v>17</v>
      </c>
      <c r="C27" s="26" t="s">
        <v>1</v>
      </c>
      <c r="D27" s="25">
        <f>453000-723000</f>
        <v>-270000</v>
      </c>
    </row>
    <row r="28" spans="2:4" ht="15.6" x14ac:dyDescent="0.3">
      <c r="B28" s="35" t="s">
        <v>17</v>
      </c>
      <c r="C28" s="36" t="s">
        <v>13</v>
      </c>
      <c r="D28" s="25">
        <v>-900000</v>
      </c>
    </row>
    <row r="29" spans="2:4" ht="15.6" x14ac:dyDescent="0.3">
      <c r="B29" s="28" t="s">
        <v>21</v>
      </c>
      <c r="C29" s="29"/>
      <c r="D29" s="27">
        <f>SUM(D25:D28)</f>
        <v>247500</v>
      </c>
    </row>
    <row r="30" spans="2:4" x14ac:dyDescent="0.3">
      <c r="B30"/>
      <c r="D30"/>
    </row>
    <row r="31" spans="2:4" x14ac:dyDescent="0.3">
      <c r="B31"/>
      <c r="D31"/>
    </row>
  </sheetData>
  <mergeCells count="12">
    <mergeCell ref="B22:C22"/>
    <mergeCell ref="B24:C24"/>
    <mergeCell ref="B29:C29"/>
    <mergeCell ref="B2:D2"/>
    <mergeCell ref="B4:C4"/>
    <mergeCell ref="G8:H8"/>
    <mergeCell ref="G9:H9"/>
    <mergeCell ref="G10:H10"/>
    <mergeCell ref="G11:H11"/>
    <mergeCell ref="G12:H12"/>
    <mergeCell ref="B14:C14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N.I. Fondo manut. program.</vt:lpstr>
      <vt:lpstr>Rendiconto finanziario D.L.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2024-03-17T15:35:30Z</dcterms:modified>
</cp:coreProperties>
</file>