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datos\limpieza\"/>
    </mc:Choice>
  </mc:AlternateContent>
  <xr:revisionPtr revIDLastSave="0" documentId="13_ncr:1_{3DE3D228-D71F-41AF-A822-1F66991AD886}" xr6:coauthVersionLast="47" xr6:coauthVersionMax="47" xr10:uidLastSave="{00000000-0000-0000-0000-000000000000}"/>
  <bookViews>
    <workbookView xWindow="-108" yWindow="-108" windowWidth="19416" windowHeight="13896" firstSheet="2" activeTab="6" xr2:uid="{00000000-000D-0000-FFFF-FFFF00000000}"/>
  </bookViews>
  <sheets>
    <sheet name="Mercado Casa Original" sheetId="1" state="hidden" r:id="rId1"/>
    <sheet name="Mercado Casa Inicial" sheetId="12" r:id="rId2"/>
    <sheet name="Tabla Dinamica" sheetId="16" r:id="rId3"/>
    <sheet name="Datos" sheetId="15" r:id="rId4"/>
    <sheet name="Hoja4" sheetId="26" r:id="rId5"/>
    <sheet name="Outliers" sheetId="21" r:id="rId6"/>
    <sheet name="Datos1" sheetId="17" r:id="rId7"/>
    <sheet name="Hoja3" sheetId="25" r:id="rId8"/>
    <sheet name="Hoja2" sheetId="24" r:id="rId9"/>
    <sheet name="DatosOutlier" sheetId="23" r:id="rId10"/>
    <sheet name="Hoja1" sheetId="22" state="hidden" r:id="rId11"/>
    <sheet name="Datos3" sheetId="20" state="hidden" r:id="rId12"/>
    <sheet name="Datos2" sheetId="19" state="hidden" r:id="rId13"/>
    <sheet name="Mercado CasaLimpieza" sheetId="13" state="hidden" r:id="rId14"/>
    <sheet name="Mercado CasaLimpiezaOK" sheetId="2" state="hidden" r:id="rId15"/>
    <sheet name="TablasDinamicas" sheetId="14" state="hidden" r:id="rId16"/>
    <sheet name="Mercado por mes" sheetId="3" state="hidden" r:id="rId17"/>
    <sheet name="Mercado por mes OK" sheetId="4" state="hidden" r:id="rId18"/>
    <sheet name="Distribución Mercado X Tipo" sheetId="6" state="hidden" r:id="rId19"/>
    <sheet name="Distribución Mercado X Tipo OK" sheetId="7" state="hidden" r:id="rId20"/>
    <sheet name="Carnes por Mes (Barras)" sheetId="8" state="hidden" r:id="rId21"/>
    <sheet name="Carnes por Mes (Barras) OK" sheetId="9" state="hidden" r:id="rId22"/>
  </sheets>
  <definedNames>
    <definedName name="_xlchart.v1.0" hidden="1">Outliers!$B$1</definedName>
    <definedName name="_xlchart.v1.1" hidden="1">Outliers!$B$2:$B$10</definedName>
    <definedName name="_xlchart.v1.10" hidden="1">Hoja1!$C$2:$C$10</definedName>
    <definedName name="_xlchart.v1.2" hidden="1">Datos1!$F$1</definedName>
    <definedName name="_xlchart.v1.3" hidden="1">Datos1!$F$2:$F$10</definedName>
    <definedName name="_xlchart.v1.4" hidden="1">Datos1!$F$1</definedName>
    <definedName name="_xlchart.v1.5" hidden="1">Datos1!$F$2:$F$10</definedName>
    <definedName name="_xlchart.v1.6" hidden="1">Hoja3!$A$1</definedName>
    <definedName name="_xlchart.v1.7" hidden="1">Hoja3!$A$2:$A$10</definedName>
    <definedName name="_xlchart.v1.8" hidden="1">Hoja2!$A$2:$A$10</definedName>
    <definedName name="_xlchart.v1.9" hidden="1">DatosOutlier!$C$2:$C$10</definedName>
  </definedNames>
  <calcPr calcId="191029"/>
  <pivotCaches>
    <pivotCache cacheId="0" r:id="rId2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6" l="1"/>
  <c r="I4" i="26"/>
  <c r="I5" i="26"/>
  <c r="I6" i="26"/>
  <c r="I7" i="26"/>
  <c r="I8" i="26"/>
  <c r="I9" i="26"/>
  <c r="I10" i="26"/>
  <c r="I11" i="26"/>
  <c r="I12" i="26"/>
  <c r="I2" i="26"/>
  <c r="H3" i="26"/>
  <c r="H4" i="26"/>
  <c r="H5" i="26"/>
  <c r="H6" i="26"/>
  <c r="H7" i="26"/>
  <c r="H8" i="26"/>
  <c r="H9" i="26"/>
  <c r="H10" i="26"/>
  <c r="H11" i="26"/>
  <c r="H12" i="26"/>
  <c r="C15" i="26"/>
  <c r="H2" i="26" s="1"/>
  <c r="B16" i="24"/>
  <c r="B15" i="24"/>
  <c r="B14" i="24"/>
  <c r="B13" i="24"/>
  <c r="B13" i="23"/>
  <c r="B12" i="23"/>
  <c r="B13" i="22" l="1"/>
  <c r="B12" i="22"/>
  <c r="B20" i="21"/>
  <c r="B19" i="21"/>
  <c r="B15" i="21"/>
  <c r="B14" i="21"/>
  <c r="B13" i="21"/>
  <c r="G12" i="20"/>
  <c r="C3" i="20"/>
  <c r="C4" i="20"/>
  <c r="C5" i="20"/>
  <c r="C6" i="20"/>
  <c r="C7" i="20"/>
  <c r="C8" i="20"/>
  <c r="C9" i="20"/>
  <c r="C10" i="20"/>
  <c r="C2" i="20"/>
  <c r="G12" i="19"/>
  <c r="F3" i="19"/>
  <c r="F4" i="19"/>
  <c r="F5" i="19"/>
  <c r="F6" i="19"/>
  <c r="F7" i="19"/>
  <c r="F8" i="19"/>
  <c r="F9" i="19"/>
  <c r="F10" i="19"/>
  <c r="F2" i="19"/>
  <c r="E3" i="13" l="1"/>
  <c r="E4" i="13"/>
  <c r="E5" i="13"/>
  <c r="E6" i="13"/>
  <c r="E7" i="13"/>
  <c r="E8" i="13"/>
  <c r="E9" i="13"/>
  <c r="E10" i="13"/>
  <c r="E11" i="13"/>
  <c r="E12" i="13"/>
  <c r="E2" i="13"/>
  <c r="N3" i="13"/>
  <c r="N4" i="13"/>
  <c r="N5" i="13"/>
  <c r="N6" i="13"/>
  <c r="N7" i="13"/>
  <c r="N8" i="13"/>
  <c r="N9" i="13"/>
  <c r="N10" i="13"/>
  <c r="N11" i="13"/>
  <c r="N12" i="13"/>
  <c r="M2" i="13"/>
  <c r="N2" i="13"/>
  <c r="L3" i="13"/>
  <c r="L4" i="13"/>
  <c r="L5" i="13"/>
  <c r="L6" i="13"/>
  <c r="L7" i="13"/>
  <c r="L8" i="13"/>
  <c r="L9" i="13"/>
  <c r="L10" i="13"/>
  <c r="L11" i="13"/>
  <c r="L12" i="13"/>
  <c r="L2" i="13"/>
  <c r="H3" i="13"/>
  <c r="H4" i="13"/>
  <c r="H5" i="13"/>
  <c r="H6" i="13"/>
  <c r="H7" i="13"/>
  <c r="H8" i="13"/>
  <c r="H9" i="13"/>
  <c r="H10" i="13"/>
  <c r="H11" i="13"/>
  <c r="H12" i="13"/>
  <c r="H2" i="13"/>
  <c r="F14" i="13"/>
  <c r="G3" i="13"/>
  <c r="G4" i="13"/>
  <c r="G5" i="13"/>
  <c r="G6" i="13"/>
  <c r="G7" i="13"/>
  <c r="G8" i="13"/>
  <c r="G9" i="13"/>
  <c r="G10" i="13"/>
  <c r="G11" i="13"/>
  <c r="G12" i="13"/>
  <c r="G2" i="13"/>
  <c r="D3" i="13"/>
  <c r="D4" i="13"/>
  <c r="D5" i="13"/>
  <c r="D6" i="13"/>
  <c r="D7" i="13"/>
  <c r="D8" i="13"/>
  <c r="D9" i="13"/>
  <c r="D10" i="13"/>
  <c r="D2" i="13"/>
  <c r="D11" i="12"/>
  <c r="E11" i="12"/>
  <c r="F11" i="12"/>
  <c r="G11" i="12"/>
  <c r="H11" i="12"/>
  <c r="I11" i="12"/>
  <c r="J11" i="12"/>
  <c r="K11" i="12"/>
  <c r="C11" i="12"/>
  <c r="L3" i="12"/>
  <c r="L4" i="12"/>
  <c r="L5" i="12"/>
  <c r="L6" i="12"/>
  <c r="L7" i="12"/>
  <c r="L8" i="12"/>
  <c r="L9" i="12"/>
  <c r="L10" i="12"/>
  <c r="L11" i="12" s="1"/>
  <c r="L2" i="12"/>
  <c r="E3" i="2"/>
  <c r="E4" i="2"/>
  <c r="E8" i="2"/>
  <c r="E9" i="2"/>
  <c r="E10" i="2"/>
  <c r="E2" i="2"/>
  <c r="M2" i="2"/>
  <c r="N12" i="2"/>
  <c r="D11" i="2"/>
  <c r="E11" i="2" s="1"/>
  <c r="G11" i="2"/>
  <c r="H11" i="2"/>
  <c r="L11" i="2"/>
  <c r="N11" i="2" s="1"/>
  <c r="D12" i="2"/>
  <c r="E12" i="2" s="1"/>
  <c r="G12" i="2"/>
  <c r="H12" i="2"/>
  <c r="L12" i="2"/>
  <c r="L3" i="2"/>
  <c r="N3" i="2" s="1"/>
  <c r="L4" i="2"/>
  <c r="L5" i="2"/>
  <c r="N5" i="2" s="1"/>
  <c r="L6" i="2"/>
  <c r="N6" i="2" s="1"/>
  <c r="L7" i="2"/>
  <c r="N7" i="2" s="1"/>
  <c r="L8" i="2"/>
  <c r="N8" i="2" s="1"/>
  <c r="L9" i="2"/>
  <c r="N9" i="2" s="1"/>
  <c r="L10" i="2"/>
  <c r="N10" i="2" s="1"/>
  <c r="L2" i="2"/>
  <c r="N2" i="2" s="1"/>
  <c r="D10" i="2"/>
  <c r="G10" i="2"/>
  <c r="H10" i="2"/>
  <c r="D3" i="2"/>
  <c r="D4" i="2"/>
  <c r="D5" i="2"/>
  <c r="E5" i="2" s="1"/>
  <c r="D6" i="2"/>
  <c r="E6" i="2" s="1"/>
  <c r="D7" i="2"/>
  <c r="E7" i="2" s="1"/>
  <c r="D8" i="2"/>
  <c r="D9" i="2"/>
  <c r="D2" i="2"/>
  <c r="H3" i="2"/>
  <c r="H4" i="2"/>
  <c r="H5" i="2"/>
  <c r="H6" i="2"/>
  <c r="H7" i="2"/>
  <c r="H8" i="2"/>
  <c r="H9" i="2"/>
  <c r="H2" i="2"/>
  <c r="G3" i="2"/>
  <c r="G4" i="2"/>
  <c r="G5" i="2"/>
  <c r="G6" i="2"/>
  <c r="G7" i="2"/>
  <c r="G8" i="2"/>
  <c r="G9" i="2"/>
  <c r="G2" i="2"/>
  <c r="L2" i="1"/>
  <c r="C4" i="1"/>
  <c r="N4" i="2" l="1"/>
</calcChain>
</file>

<file path=xl/sharedStrings.xml><?xml version="1.0" encoding="utf-8"?>
<sst xmlns="http://schemas.openxmlformats.org/spreadsheetml/2006/main" count="364" uniqueCount="64">
  <si>
    <t>Año</t>
  </si>
  <si>
    <t>Mes</t>
  </si>
  <si>
    <t>Víveres (Harinas, pan, enlatados, etc.)</t>
  </si>
  <si>
    <t>Verduras</t>
  </si>
  <si>
    <t>Frutas</t>
  </si>
  <si>
    <t>Carnes</t>
  </si>
  <si>
    <t>Lácteos</t>
  </si>
  <si>
    <t>Aseo personal</t>
  </si>
  <si>
    <t>Limpieza</t>
  </si>
  <si>
    <t>Mascotas</t>
  </si>
  <si>
    <t>Papeleria</t>
  </si>
  <si>
    <t>Total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</si>
  <si>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</si>
  <si>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</si>
  <si>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</si>
  <si>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</si>
  <si>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</si>
  <si>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</si>
  <si>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</si>
  <si>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</si>
  <si>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</si>
  <si>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Víveres</t>
  </si>
  <si>
    <t>Limpieza:</t>
  </si>
  <si>
    <t xml:space="preserve">Víveres </t>
  </si>
  <si>
    <t>ViveresBlanco</t>
  </si>
  <si>
    <t>ViveresError</t>
  </si>
  <si>
    <t>Verduras Dupl</t>
  </si>
  <si>
    <t>Año-Mes</t>
  </si>
  <si>
    <t xml:space="preserve"> </t>
  </si>
  <si>
    <t>FrutasNúmeros</t>
  </si>
  <si>
    <t>Datos Duplicados: Marcarlos con Inicio - Formato condicional, Elminarlos con Datos - Quitar duplicados (Columnas Mostrar duplicados en Verduras y quitar duplicados en Año-Mes</t>
  </si>
  <si>
    <t>Frutas Rem-Imp</t>
  </si>
  <si>
    <t>Datos numéricos: función ESNUMERO: Frutas=&gt;Hallazgo y Remediación o imputación</t>
  </si>
  <si>
    <t>Media</t>
  </si>
  <si>
    <t>Mayúsculas</t>
  </si>
  <si>
    <t>Mayúsculas: Año-Mes</t>
  </si>
  <si>
    <t>Fecha</t>
  </si>
  <si>
    <t>23/15/2024</t>
  </si>
  <si>
    <t>Validar Fechas: Datos - Validación de Datos</t>
  </si>
  <si>
    <t>Víveres Blanco</t>
  </si>
  <si>
    <t>Víveres Rm-Imp</t>
  </si>
  <si>
    <t>Verduras Dup</t>
  </si>
  <si>
    <t>Frutas Num</t>
  </si>
  <si>
    <t>Frutas-Media</t>
  </si>
  <si>
    <t>Datos en Blanco: Función ESBLANCO en Víveres</t>
  </si>
  <si>
    <t>Datos en Blanco: Función ESBLANCO en víveres</t>
  </si>
  <si>
    <t>Media:</t>
  </si>
  <si>
    <t>Regla:</t>
  </si>
  <si>
    <t>Etiquetas de fila</t>
  </si>
  <si>
    <t>Total general</t>
  </si>
  <si>
    <t>XTZ</t>
  </si>
  <si>
    <t>Suma de Año</t>
  </si>
  <si>
    <t>Análisis</t>
  </si>
  <si>
    <t>Febrero= Más costos</t>
  </si>
  <si>
    <t>Enero= Menos costoso</t>
  </si>
  <si>
    <t>El mercado va en aumento</t>
  </si>
  <si>
    <t>Mediana</t>
  </si>
  <si>
    <t>Desviacion</t>
  </si>
  <si>
    <t>Std</t>
  </si>
  <si>
    <t xml:space="preserve">Desviación </t>
  </si>
  <si>
    <t>Máximo</t>
  </si>
  <si>
    <t>Mínimo</t>
  </si>
  <si>
    <t>media</t>
  </si>
  <si>
    <t>Carnes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</si>
</sst>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_-&quot;$&quot;\ * #,##0_-;\-&quot;$&quot;\ * #,##0_-;_-&quot;$&quot;\ * &quot;-&quot;??_-;_-@_-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2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2" borderId="0" xfId="0" applyFill="1"/>
    <xf numFmtId="164" fontId="1" fillId="0" borderId="3" xfId="1" applyNumberFormat="1" applyFont="1" applyBorder="1" applyAlignment="1">
      <alignment vertical="center"/>
    </xf>
    <xf numFmtId="164" fontId="1" fillId="0" borderId="4" xfId="1" applyNumberFormat="1" applyFont="1" applyBorder="1" applyAlignment="1">
      <alignment vertical="center"/>
    </xf>
    <xf numFmtId="164" fontId="0" fillId="0" borderId="0" xfId="1" applyNumberFormat="1" applyFont="1"/>
    <xf numFmtId="0" fontId="0" fillId="0" borderId="5" xfId="0" applyBorder="1"/>
    <xf numFmtId="164" fontId="0" fillId="0" borderId="5" xfId="1" applyNumberFormat="1" applyFont="1" applyBorder="1"/>
    <xf numFmtId="0" fontId="0" fillId="2" borderId="5" xfId="0" applyFill="1" applyBorder="1"/>
    <xf numFmtId="0" fontId="0" fillId="3" borderId="5" xfId="0" applyFill="1" applyBorder="1"/>
    <xf numFmtId="164" fontId="0" fillId="0" borderId="0" xfId="1" applyNumberFormat="1" applyFont="1" applyBorder="1"/>
    <xf numFmtId="164" fontId="0" fillId="0" borderId="0" xfId="0" applyNumberFormat="1"/>
    <xf numFmtId="164" fontId="0" fillId="3" borderId="5" xfId="1" applyNumberFormat="1" applyFont="1" applyFill="1" applyBorder="1"/>
    <xf numFmtId="14" fontId="0" fillId="0" borderId="5" xfId="0" applyNumberFormat="1" applyBorder="1"/>
    <xf numFmtId="14" fontId="0" fillId="3" borderId="5" xfId="0" applyNumberFormat="1" applyFill="1" applyBorder="1"/>
    <xf numFmtId="0" fontId="3" fillId="0" borderId="0" xfId="0" applyFont="1"/>
    <xf numFmtId="0" fontId="0" fillId="4" borderId="5" xfId="0" applyFill="1" applyBorder="1"/>
    <xf numFmtId="0" fontId="0" fillId="5" borderId="5" xfId="0" applyFill="1" applyBorder="1"/>
    <xf numFmtId="0" fontId="0" fillId="6" borderId="0" xfId="0" applyFill="1"/>
    <xf numFmtId="0" fontId="0" fillId="0" borderId="6" xfId="0" pivotButton="1" applyBorder="1"/>
    <xf numFmtId="0" fontId="0" fillId="0" borderId="8" xfId="0" applyBorder="1"/>
    <xf numFmtId="0" fontId="0" fillId="0" borderId="6" xfId="0" applyBorder="1" applyAlignment="1">
      <alignment horizontal="left"/>
    </xf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9" xfId="0" applyBorder="1"/>
    <xf numFmtId="0" fontId="0" fillId="0" borderId="7" xfId="0" applyBorder="1" applyAlignment="1">
      <alignment horizontal="left" indent="1"/>
    </xf>
    <xf numFmtId="0" fontId="0" fillId="7" borderId="5" xfId="0" applyFill="1" applyBorder="1"/>
    <xf numFmtId="164" fontId="0" fillId="7" borderId="5" xfId="1" applyNumberFormat="1" applyFont="1" applyFill="1" applyBorder="1"/>
    <xf numFmtId="164" fontId="0" fillId="0" borderId="5" xfId="1" applyNumberFormat="1" applyFont="1" applyFill="1" applyBorder="1"/>
    <xf numFmtId="1" fontId="0" fillId="0" borderId="5" xfId="0" applyNumberFormat="1" applyBorder="1"/>
    <xf numFmtId="44" fontId="0" fillId="0" borderId="0" xfId="2" applyFont="1"/>
    <xf numFmtId="0" fontId="0" fillId="2" borderId="12" xfId="0" applyFill="1" applyBorder="1"/>
    <xf numFmtId="165" fontId="0" fillId="0" borderId="0" xfId="2" applyNumberFormat="1" applyFont="1"/>
    <xf numFmtId="165" fontId="0" fillId="3" borderId="0" xfId="2" applyNumberFormat="1" applyFont="1" applyFill="1"/>
  </cellXfs>
  <cellStyles count="3">
    <cellStyle name="Millares" xfId="1" builtinId="3"/>
    <cellStyle name="Moneda" xfId="2" builtinId="4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uestas de formulario 1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Outliers!$B$1</c:f>
              <c:strCache>
                <c:ptCount val="1"/>
                <c:pt idx="0">
                  <c:v>Carnes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Outliers!$A$2:$A$10</c:f>
              <c:strCache>
                <c:ptCount val="9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Ago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</c:strCache>
            </c:strRef>
          </c:xVal>
          <c:yVal>
            <c:numRef>
              <c:f>Outliers!$B$2:$B$10</c:f>
              <c:numCache>
                <c:formatCode>_-* #,##0_-;\-* #,##0_-;_-* "-"??_-;_-@_-</c:formatCode>
                <c:ptCount val="9"/>
                <c:pt idx="0">
                  <c:v>970000</c:v>
                </c:pt>
                <c:pt idx="1">
                  <c:v>270000</c:v>
                </c:pt>
                <c:pt idx="2">
                  <c:v>275000</c:v>
                </c:pt>
                <c:pt idx="3">
                  <c:v>20000</c:v>
                </c:pt>
                <c:pt idx="4">
                  <c:v>280000</c:v>
                </c:pt>
                <c:pt idx="5">
                  <c:v>285000</c:v>
                </c:pt>
                <c:pt idx="6">
                  <c:v>285000</c:v>
                </c:pt>
                <c:pt idx="7">
                  <c:v>285000</c:v>
                </c:pt>
                <c:pt idx="8">
                  <c:v>285000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7-4544-8C29-167A440A7D5A}"/>
            </c:ext>
          </c:extLst>
        </c:ser>
        <c:ser>
          <c:idx val="1"/>
          <c:order val="1"/>
          <c:tx>
            <c:v>Medina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Outliers!$A$2:$A$10</c:f>
              <c:strCache>
                <c:ptCount val="9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Ago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</c:strCache>
            </c:strRef>
          </c:xVal>
          <c:yVal>
            <c:numRef>
              <c:f>Outliers!$C$2:$C$10</c:f>
              <c:numCache>
                <c:formatCode>General</c:formatCode>
                <c:ptCount val="9"/>
                <c:pt idx="0">
                  <c:v>328333.33333333331</c:v>
                </c:pt>
                <c:pt idx="1">
                  <c:v>328333.33333333331</c:v>
                </c:pt>
                <c:pt idx="2">
                  <c:v>328333.33333333331</c:v>
                </c:pt>
                <c:pt idx="3">
                  <c:v>328333.33333333331</c:v>
                </c:pt>
                <c:pt idx="4">
                  <c:v>328333.33333333331</c:v>
                </c:pt>
                <c:pt idx="5">
                  <c:v>328333.33333333331</c:v>
                </c:pt>
                <c:pt idx="6">
                  <c:v>328333.33333333331</c:v>
                </c:pt>
                <c:pt idx="7">
                  <c:v>328333.33333333331</c:v>
                </c:pt>
                <c:pt idx="8">
                  <c:v>328333.33333333331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7-4544-8C29-167A440A7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57359"/>
        <c:axId val="122058799"/>
      </c:scatterChart>
      <c:valAx>
        <c:axId val="12205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058799"/>
        <c:crosses val="autoZero"/>
        <c:crossBetween val="midCat"/>
      </c:valAx>
      <c:valAx>
        <c:axId val="12205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05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Carnes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'Carnes por Mes (Barras)'!$C$1</c:f>
              <c:strCache>
                <c:ptCount val="1"/>
                <c:pt idx="0">
                  <c:v>Carnes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'Carnes por Mes (Barras)'!$A$2:$B$10</c:f>
              <c:multiLvlStrCache>
                <c:ptCount val="9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</c:lvl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'Carnes por Mes (Barras)'!$C$2:$C$10</c:f>
              <c:numCache>
                <c:formatCode>_-* #,##0_-;\-* #,##0_-;_-* "-"??_-;_-@_-</c:formatCode>
                <c:ptCount val="9"/>
                <c:pt idx="0">
                  <c:v>250000</c:v>
                </c:pt>
                <c:pt idx="1">
                  <c:v>270000</c:v>
                </c:pt>
                <c:pt idx="2">
                  <c:v>275000</c:v>
                </c:pt>
                <c:pt idx="3">
                  <c:v>275000</c:v>
                </c:pt>
                <c:pt idx="4">
                  <c:v>280000</c:v>
                </c:pt>
                <c:pt idx="5">
                  <c:v>285000</c:v>
                </c:pt>
                <c:pt idx="6">
                  <c:v>285000</c:v>
                </c:pt>
                <c:pt idx="7">
                  <c:v>285000</c:v>
                </c:pt>
                <c:pt idx="8">
                  <c:v>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C-48C6-96E4-B91822B80C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5129600"/>
        <c:axId val="975127680"/>
      </c:barChart>
      <c:catAx>
        <c:axId val="9751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5127680"/>
        <c:crosses val="autoZero"/>
        <c:auto val="1"/>
        <c:lblAlgn val="ctr"/>
        <c:lblOffset val="100"/>
        <c:noMultiLvlLbl val="0"/>
      </c:catAx>
      <c:valAx>
        <c:axId val="9751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512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Carnes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'Carnes por Mes (Barras)'!$C$1</c:f>
              <c:strCache>
                <c:ptCount val="1"/>
                <c:pt idx="0">
                  <c:v>Carnes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'Carnes por Mes (Barras)'!$A$2:$B$10</c:f>
              <c:multiLvlStrCache>
                <c:ptCount val="9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</c:lvl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'Carnes por Mes (Barras)'!$C$2:$C$10</c:f>
              <c:numCache>
                <c:formatCode>_-* #,##0_-;\-* #,##0_-;_-* "-"??_-;_-@_-</c:formatCode>
                <c:ptCount val="9"/>
                <c:pt idx="0">
                  <c:v>250000</c:v>
                </c:pt>
                <c:pt idx="1">
                  <c:v>270000</c:v>
                </c:pt>
                <c:pt idx="2">
                  <c:v>275000</c:v>
                </c:pt>
                <c:pt idx="3">
                  <c:v>275000</c:v>
                </c:pt>
                <c:pt idx="4">
                  <c:v>280000</c:v>
                </c:pt>
                <c:pt idx="5">
                  <c:v>285000</c:v>
                </c:pt>
                <c:pt idx="6">
                  <c:v>285000</c:v>
                </c:pt>
                <c:pt idx="7">
                  <c:v>285000</c:v>
                </c:pt>
                <c:pt idx="8">
                  <c:v>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0-47F5-9AD5-F803268239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4036287"/>
        <c:axId val="1614564399"/>
      </c:barChart>
      <c:catAx>
        <c:axId val="404036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4564399"/>
        <c:crosses val="autoZero"/>
        <c:auto val="1"/>
        <c:lblAlgn val="ctr"/>
        <c:lblOffset val="100"/>
        <c:noMultiLvlLbl val="0"/>
      </c:catAx>
      <c:valAx>
        <c:axId val="161456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03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</a:t>
            </a:r>
            <a:r>
              <a:rPr lang="en-US" baseline="0"/>
              <a:t> </a:t>
            </a:r>
            <a:r>
              <a:rPr lang="en-US"/>
              <a:t>Carnes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'Carnes por Mes (Barras) OK'!$C$1</c:f>
              <c:strCache>
                <c:ptCount val="1"/>
                <c:pt idx="0">
                  <c:v>Carnes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'Carnes por Mes (Barras) OK'!$A$2:$B$10</c:f>
              <c:multiLvlStrCache>
                <c:ptCount val="9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</c:lvl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'Carnes por Mes (Barras) OK'!$C$2:$C$10</c:f>
              <c:numCache>
                <c:formatCode>_-* #,##0_-;\-* #,##0_-;_-* "-"??_-;_-@_-</c:formatCode>
                <c:ptCount val="9"/>
                <c:pt idx="0">
                  <c:v>250000</c:v>
                </c:pt>
                <c:pt idx="1">
                  <c:v>270000</c:v>
                </c:pt>
                <c:pt idx="2">
                  <c:v>275000</c:v>
                </c:pt>
                <c:pt idx="3">
                  <c:v>275000</c:v>
                </c:pt>
                <c:pt idx="4">
                  <c:v>280000</c:v>
                </c:pt>
                <c:pt idx="5">
                  <c:v>285000</c:v>
                </c:pt>
                <c:pt idx="6">
                  <c:v>285000</c:v>
                </c:pt>
                <c:pt idx="7">
                  <c:v>285000</c:v>
                </c:pt>
                <c:pt idx="8">
                  <c:v>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0-4FA1-B2C5-A1182ECF9F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5120480"/>
        <c:axId val="975131040"/>
      </c:barChart>
      <c:catAx>
        <c:axId val="97512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5131040"/>
        <c:crosses val="autoZero"/>
        <c:auto val="1"/>
        <c:lblAlgn val="ctr"/>
        <c:lblOffset val="100"/>
        <c:noMultiLvlLbl val="0"/>
      </c:catAx>
      <c:valAx>
        <c:axId val="97513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512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Carnes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'Carnes por Mes (Barras) OK'!$C$1</c:f>
              <c:strCache>
                <c:ptCount val="1"/>
                <c:pt idx="0">
                  <c:v>Carnes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'Carnes por Mes (Barras) OK'!$A$2:$B$10</c:f>
              <c:multiLvlStrCache>
                <c:ptCount val="9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</c:lvl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'Carnes por Mes (Barras) OK'!$C$2:$C$10</c:f>
              <c:numCache>
                <c:formatCode>_-* #,##0_-;\-* #,##0_-;_-* "-"??_-;_-@_-</c:formatCode>
                <c:ptCount val="9"/>
                <c:pt idx="0">
                  <c:v>250000</c:v>
                </c:pt>
                <c:pt idx="1">
                  <c:v>270000</c:v>
                </c:pt>
                <c:pt idx="2">
                  <c:v>275000</c:v>
                </c:pt>
                <c:pt idx="3">
                  <c:v>275000</c:v>
                </c:pt>
                <c:pt idx="4">
                  <c:v>280000</c:v>
                </c:pt>
                <c:pt idx="5">
                  <c:v>285000</c:v>
                </c:pt>
                <c:pt idx="6">
                  <c:v>285000</c:v>
                </c:pt>
                <c:pt idx="7">
                  <c:v>285000</c:v>
                </c:pt>
                <c:pt idx="8">
                  <c:v>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F-4E49-96A3-7C3F0844DA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5125760"/>
        <c:axId val="975124800"/>
      </c:barChart>
      <c:catAx>
        <c:axId val="9751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5124800"/>
        <c:crosses val="autoZero"/>
        <c:auto val="1"/>
        <c:lblAlgn val="ctr"/>
        <c:lblOffset val="100"/>
        <c:noMultiLvlLbl val="0"/>
      </c:catAx>
      <c:valAx>
        <c:axId val="9751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512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DatosOutlier!$C$1</c:f>
              <c:strCache>
                <c:ptCount val="1"/>
                <c:pt idx="0">
                  <c:v>Carnes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multiLvlStrRef>
              <c:f>DatosOutlier!$A$2:$B$10</c:f>
              <c:multiLvlStrCache>
                <c:ptCount val="9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Ago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</c:lvl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</c:lvl>
              </c:multiLvlStrCache>
            </c:multiLvlStrRef>
          </c:xVal>
          <c:yVal>
            <c:numRef>
              <c:f>DatosOutlier!$C$2:$C$10</c:f>
              <c:numCache>
                <c:formatCode>_-* #,##0_-;\-* #,##0_-;_-* "-"??_-;_-@_-</c:formatCode>
                <c:ptCount val="9"/>
                <c:pt idx="0">
                  <c:v>970000</c:v>
                </c:pt>
                <c:pt idx="1">
                  <c:v>270000</c:v>
                </c:pt>
                <c:pt idx="2">
                  <c:v>275000</c:v>
                </c:pt>
                <c:pt idx="3">
                  <c:v>20000</c:v>
                </c:pt>
                <c:pt idx="4">
                  <c:v>280000</c:v>
                </c:pt>
                <c:pt idx="5">
                  <c:v>285000</c:v>
                </c:pt>
                <c:pt idx="6">
                  <c:v>285000</c:v>
                </c:pt>
                <c:pt idx="7">
                  <c:v>285000</c:v>
                </c:pt>
                <c:pt idx="8">
                  <c:v>285000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F-4BC0-8A27-123D94F3E44D}"/>
            </c:ext>
          </c:extLst>
        </c:ser>
        <c:ser>
          <c:idx val="1"/>
          <c:order val="1"/>
          <c:tx>
            <c:v>Media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DatosOutlier!$B$2:$B$10</c:f>
              <c:strCache>
                <c:ptCount val="9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Ago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</c:strCache>
            </c:strRef>
          </c:xVal>
          <c:yVal>
            <c:numRef>
              <c:f>DatosOutlier!$D$2:$D$10</c:f>
              <c:numCache>
                <c:formatCode>General</c:formatCode>
                <c:ptCount val="9"/>
                <c:pt idx="0">
                  <c:v>328333.33333333331</c:v>
                </c:pt>
                <c:pt idx="1">
                  <c:v>328333.33333333331</c:v>
                </c:pt>
                <c:pt idx="2">
                  <c:v>328333.33333333331</c:v>
                </c:pt>
                <c:pt idx="3">
                  <c:v>328333.33333333331</c:v>
                </c:pt>
                <c:pt idx="4">
                  <c:v>328333.33333333331</c:v>
                </c:pt>
                <c:pt idx="5">
                  <c:v>328333.33333333331</c:v>
                </c:pt>
                <c:pt idx="6">
                  <c:v>328333.33333333331</c:v>
                </c:pt>
                <c:pt idx="7">
                  <c:v>328333.33333333331</c:v>
                </c:pt>
                <c:pt idx="8">
                  <c:v>328333.33333333331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1F-4BC0-8A27-123D94F3E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499279"/>
        <c:axId val="784504559"/>
      </c:scatterChart>
      <c:valAx>
        <c:axId val="78449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4504559"/>
        <c:crosses val="autoZero"/>
        <c:crossBetween val="midCat"/>
      </c:valAx>
      <c:valAx>
        <c:axId val="78450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449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Carnes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Hoja1!$B$2:$B$10</c:f>
              <c:strCache>
                <c:ptCount val="9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Ago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</c:strCache>
            </c:strRef>
          </c:xVal>
          <c:yVal>
            <c:numRef>
              <c:f>Hoja1!$C$2:$C$10</c:f>
              <c:numCache>
                <c:formatCode>_-* #,##0_-;\-* #,##0_-;_-* "-"??_-;_-@_-</c:formatCode>
                <c:ptCount val="9"/>
                <c:pt idx="0">
                  <c:v>970000</c:v>
                </c:pt>
                <c:pt idx="1">
                  <c:v>270000</c:v>
                </c:pt>
                <c:pt idx="2">
                  <c:v>275000</c:v>
                </c:pt>
                <c:pt idx="3">
                  <c:v>20000</c:v>
                </c:pt>
                <c:pt idx="4">
                  <c:v>280000</c:v>
                </c:pt>
                <c:pt idx="5">
                  <c:v>285000</c:v>
                </c:pt>
                <c:pt idx="6">
                  <c:v>285000</c:v>
                </c:pt>
                <c:pt idx="7">
                  <c:v>285000</c:v>
                </c:pt>
                <c:pt idx="8">
                  <c:v>285000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C-4ACE-9272-7E9018DC7DFA}"/>
            </c:ext>
          </c:extLst>
        </c:ser>
        <c:ser>
          <c:idx val="1"/>
          <c:order val="1"/>
          <c:tx>
            <c:v>Media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Hoja1!$B$2:$B$10</c:f>
              <c:strCache>
                <c:ptCount val="9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Ago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</c:strCache>
            </c:strRef>
          </c:xVal>
          <c:yVal>
            <c:numRef>
              <c:f>Hoja1!$D$2:$D$10</c:f>
              <c:numCache>
                <c:formatCode>General</c:formatCode>
                <c:ptCount val="9"/>
                <c:pt idx="0">
                  <c:v>328333.33333333331</c:v>
                </c:pt>
                <c:pt idx="1">
                  <c:v>328333.33333333331</c:v>
                </c:pt>
                <c:pt idx="2">
                  <c:v>328333.33333333331</c:v>
                </c:pt>
                <c:pt idx="3">
                  <c:v>328333.33333333331</c:v>
                </c:pt>
                <c:pt idx="4">
                  <c:v>328333.33333333331</c:v>
                </c:pt>
                <c:pt idx="5">
                  <c:v>328333.33333333331</c:v>
                </c:pt>
                <c:pt idx="6">
                  <c:v>328333.33333333331</c:v>
                </c:pt>
                <c:pt idx="7">
                  <c:v>328333.33333333331</c:v>
                </c:pt>
                <c:pt idx="8">
                  <c:v>328333.33333333331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C-4ACE-9272-7E9018DC7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01711"/>
        <c:axId val="694400271"/>
      </c:scatterChart>
      <c:valAx>
        <c:axId val="69440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4400271"/>
        <c:crosses val="autoZero"/>
        <c:crossBetween val="midCat"/>
      </c:valAx>
      <c:valAx>
        <c:axId val="6944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440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Dispersión Carnes</a:t>
            </a:r>
          </a:p>
        </c:rich>
      </c:tx>
      <c:layout>
        <c:manualLayout>
          <c:xMode val="edge"/>
          <c:yMode val="edge"/>
          <c:x val="0.3331318897637795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Datos3!$D$1</c:f>
              <c:strCache>
                <c:ptCount val="1"/>
                <c:pt idx="0">
                  <c:v>Víveres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Datos3!$C$2:$C$10</c:f>
              <c:strCache>
                <c:ptCount val="9"/>
                <c:pt idx="0">
                  <c:v>2024-Ene</c:v>
                </c:pt>
                <c:pt idx="1">
                  <c:v>2024-Feb</c:v>
                </c:pt>
                <c:pt idx="2">
                  <c:v>2024-Mar</c:v>
                </c:pt>
                <c:pt idx="3">
                  <c:v>2024-Abr</c:v>
                </c:pt>
                <c:pt idx="4">
                  <c:v>2024-May</c:v>
                </c:pt>
                <c:pt idx="5">
                  <c:v>2024-Ago</c:v>
                </c:pt>
                <c:pt idx="6">
                  <c:v>2024-Jun</c:v>
                </c:pt>
                <c:pt idx="7">
                  <c:v>2024-Jul</c:v>
                </c:pt>
                <c:pt idx="8">
                  <c:v>2024-Ago</c:v>
                </c:pt>
              </c:strCache>
            </c:strRef>
          </c:xVal>
          <c:yVal>
            <c:numRef>
              <c:f>Datos3!$D$2:$D$10</c:f>
            </c:numRef>
          </c:yVal>
          <c:smooth val="0"/>
          <c:extLst>
            <c:ext xmlns:c16="http://schemas.microsoft.com/office/drawing/2014/chart" uri="{C3380CC4-5D6E-409C-BE32-E72D297353CC}">
              <c16:uniqueId val="{00000000-0713-4683-AB0B-12F25F9963A0}"/>
            </c:ext>
          </c:extLst>
        </c:ser>
        <c:ser>
          <c:idx val="1"/>
          <c:order val="1"/>
          <c:tx>
            <c:strRef>
              <c:f>Datos3!$E$1</c:f>
              <c:strCache>
                <c:ptCount val="1"/>
                <c:pt idx="0">
                  <c:v>Verduras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Datos3!$C$2:$C$10</c:f>
              <c:strCache>
                <c:ptCount val="9"/>
                <c:pt idx="0">
                  <c:v>2024-Ene</c:v>
                </c:pt>
                <c:pt idx="1">
                  <c:v>2024-Feb</c:v>
                </c:pt>
                <c:pt idx="2">
                  <c:v>2024-Mar</c:v>
                </c:pt>
                <c:pt idx="3">
                  <c:v>2024-Abr</c:v>
                </c:pt>
                <c:pt idx="4">
                  <c:v>2024-May</c:v>
                </c:pt>
                <c:pt idx="5">
                  <c:v>2024-Ago</c:v>
                </c:pt>
                <c:pt idx="6">
                  <c:v>2024-Jun</c:v>
                </c:pt>
                <c:pt idx="7">
                  <c:v>2024-Jul</c:v>
                </c:pt>
                <c:pt idx="8">
                  <c:v>2024-Ago</c:v>
                </c:pt>
              </c:strCache>
            </c:strRef>
          </c:xVal>
          <c:yVal>
            <c:numRef>
              <c:f>Datos3!$E$2:$E$10</c:f>
            </c:numRef>
          </c:yVal>
          <c:smooth val="0"/>
          <c:extLst>
            <c:ext xmlns:c16="http://schemas.microsoft.com/office/drawing/2014/chart" uri="{C3380CC4-5D6E-409C-BE32-E72D297353CC}">
              <c16:uniqueId val="{00000001-0713-4683-AB0B-12F25F9963A0}"/>
            </c:ext>
          </c:extLst>
        </c:ser>
        <c:ser>
          <c:idx val="2"/>
          <c:order val="2"/>
          <c:tx>
            <c:strRef>
              <c:f>Datos3!$F$1</c:f>
              <c:strCache>
                <c:ptCount val="1"/>
                <c:pt idx="0">
                  <c:v>Frutas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Datos3!$C$2:$C$10</c:f>
              <c:strCache>
                <c:ptCount val="9"/>
                <c:pt idx="0">
                  <c:v>2024-Ene</c:v>
                </c:pt>
                <c:pt idx="1">
                  <c:v>2024-Feb</c:v>
                </c:pt>
                <c:pt idx="2">
                  <c:v>2024-Mar</c:v>
                </c:pt>
                <c:pt idx="3">
                  <c:v>2024-Abr</c:v>
                </c:pt>
                <c:pt idx="4">
                  <c:v>2024-May</c:v>
                </c:pt>
                <c:pt idx="5">
                  <c:v>2024-Ago</c:v>
                </c:pt>
                <c:pt idx="6">
                  <c:v>2024-Jun</c:v>
                </c:pt>
                <c:pt idx="7">
                  <c:v>2024-Jul</c:v>
                </c:pt>
                <c:pt idx="8">
                  <c:v>2024-Ago</c:v>
                </c:pt>
              </c:strCache>
            </c:strRef>
          </c:xVal>
          <c:yVal>
            <c:numRef>
              <c:f>Datos3!$F$2:$F$10</c:f>
            </c:numRef>
          </c:yVal>
          <c:smooth val="0"/>
          <c:extLst>
            <c:ext xmlns:c16="http://schemas.microsoft.com/office/drawing/2014/chart" uri="{C3380CC4-5D6E-409C-BE32-E72D297353CC}">
              <c16:uniqueId val="{00000002-0713-4683-AB0B-12F25F9963A0}"/>
            </c:ext>
          </c:extLst>
        </c:ser>
        <c:ser>
          <c:idx val="3"/>
          <c:order val="3"/>
          <c:tx>
            <c:strRef>
              <c:f>Datos3!$G$1</c:f>
              <c:strCache>
                <c:ptCount val="1"/>
                <c:pt idx="0">
                  <c:v>Carnes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Datos3!$C$2:$C$10</c:f>
              <c:strCache>
                <c:ptCount val="9"/>
                <c:pt idx="0">
                  <c:v>2024-Ene</c:v>
                </c:pt>
                <c:pt idx="1">
                  <c:v>2024-Feb</c:v>
                </c:pt>
                <c:pt idx="2">
                  <c:v>2024-Mar</c:v>
                </c:pt>
                <c:pt idx="3">
                  <c:v>2024-Abr</c:v>
                </c:pt>
                <c:pt idx="4">
                  <c:v>2024-May</c:v>
                </c:pt>
                <c:pt idx="5">
                  <c:v>2024-Ago</c:v>
                </c:pt>
                <c:pt idx="6">
                  <c:v>2024-Jun</c:v>
                </c:pt>
                <c:pt idx="7">
                  <c:v>2024-Jul</c:v>
                </c:pt>
                <c:pt idx="8">
                  <c:v>2024-Ago</c:v>
                </c:pt>
              </c:strCache>
            </c:strRef>
          </c:xVal>
          <c:yVal>
            <c:numRef>
              <c:f>Datos3!$G$2:$G$10</c:f>
              <c:numCache>
                <c:formatCode>_-* #,##0_-;\-* #,##0_-;_-* "-"??_-;_-@_-</c:formatCode>
                <c:ptCount val="9"/>
                <c:pt idx="0">
                  <c:v>970000</c:v>
                </c:pt>
                <c:pt idx="1">
                  <c:v>270000</c:v>
                </c:pt>
                <c:pt idx="2">
                  <c:v>275000</c:v>
                </c:pt>
                <c:pt idx="3">
                  <c:v>20000</c:v>
                </c:pt>
                <c:pt idx="4">
                  <c:v>280000</c:v>
                </c:pt>
                <c:pt idx="5">
                  <c:v>285000</c:v>
                </c:pt>
                <c:pt idx="6">
                  <c:v>285000</c:v>
                </c:pt>
                <c:pt idx="7">
                  <c:v>285000</c:v>
                </c:pt>
                <c:pt idx="8">
                  <c:v>285000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13-4683-AB0B-12F25F9963A0}"/>
            </c:ext>
          </c:extLst>
        </c:ser>
        <c:ser>
          <c:idx val="4"/>
          <c:order val="4"/>
          <c:tx>
            <c:strRef>
              <c:f>Datos3!$H$1</c:f>
              <c:strCache>
                <c:ptCount val="1"/>
                <c:pt idx="0">
                  <c:v>Lácteos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Datos3!$C$2:$C$10</c:f>
              <c:strCache>
                <c:ptCount val="9"/>
                <c:pt idx="0">
                  <c:v>2024-Ene</c:v>
                </c:pt>
                <c:pt idx="1">
                  <c:v>2024-Feb</c:v>
                </c:pt>
                <c:pt idx="2">
                  <c:v>2024-Mar</c:v>
                </c:pt>
                <c:pt idx="3">
                  <c:v>2024-Abr</c:v>
                </c:pt>
                <c:pt idx="4">
                  <c:v>2024-May</c:v>
                </c:pt>
                <c:pt idx="5">
                  <c:v>2024-Ago</c:v>
                </c:pt>
                <c:pt idx="6">
                  <c:v>2024-Jun</c:v>
                </c:pt>
                <c:pt idx="7">
                  <c:v>2024-Jul</c:v>
                </c:pt>
                <c:pt idx="8">
                  <c:v>2024-Ago</c:v>
                </c:pt>
              </c:strCache>
            </c:strRef>
          </c:xVal>
          <c:yVal>
            <c:numRef>
              <c:f>Datos3!$H$2:$H$10</c:f>
            </c:numRef>
          </c:yVal>
          <c:smooth val="0"/>
          <c:extLst>
            <c:ext xmlns:c16="http://schemas.microsoft.com/office/drawing/2014/chart" uri="{C3380CC4-5D6E-409C-BE32-E72D297353CC}">
              <c16:uniqueId val="{00000004-0713-4683-AB0B-12F25F9963A0}"/>
            </c:ext>
          </c:extLst>
        </c:ser>
        <c:ser>
          <c:idx val="5"/>
          <c:order val="5"/>
          <c:tx>
            <c:strRef>
              <c:f>Datos3!$I$1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Datos3!$C$2:$C$10</c:f>
              <c:strCache>
                <c:ptCount val="9"/>
                <c:pt idx="0">
                  <c:v>2024-Ene</c:v>
                </c:pt>
                <c:pt idx="1">
                  <c:v>2024-Feb</c:v>
                </c:pt>
                <c:pt idx="2">
                  <c:v>2024-Mar</c:v>
                </c:pt>
                <c:pt idx="3">
                  <c:v>2024-Abr</c:v>
                </c:pt>
                <c:pt idx="4">
                  <c:v>2024-May</c:v>
                </c:pt>
                <c:pt idx="5">
                  <c:v>2024-Ago</c:v>
                </c:pt>
                <c:pt idx="6">
                  <c:v>2024-Jun</c:v>
                </c:pt>
                <c:pt idx="7">
                  <c:v>2024-Jul</c:v>
                </c:pt>
                <c:pt idx="8">
                  <c:v>2024-Ago</c:v>
                </c:pt>
              </c:strCache>
            </c:strRef>
          </c:xVal>
          <c:yVal>
            <c:numRef>
              <c:f>Datos3!$I$2:$I$10</c:f>
              <c:numCache>
                <c:formatCode>0</c:formatCode>
                <c:ptCount val="9"/>
                <c:pt idx="0">
                  <c:v>328333.33333333331</c:v>
                </c:pt>
                <c:pt idx="1">
                  <c:v>328333.33333333331</c:v>
                </c:pt>
                <c:pt idx="2">
                  <c:v>328333.33333333331</c:v>
                </c:pt>
                <c:pt idx="3">
                  <c:v>328333.33333333331</c:v>
                </c:pt>
                <c:pt idx="4">
                  <c:v>328333.33333333331</c:v>
                </c:pt>
                <c:pt idx="5">
                  <c:v>328333.33333333331</c:v>
                </c:pt>
                <c:pt idx="6">
                  <c:v>328333.33333333331</c:v>
                </c:pt>
                <c:pt idx="7">
                  <c:v>328333.33333333331</c:v>
                </c:pt>
                <c:pt idx="8">
                  <c:v>328333.33333333331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13-4683-AB0B-12F25F996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06143"/>
        <c:axId val="573505663"/>
      </c:scatterChart>
      <c:valAx>
        <c:axId val="57350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3505663"/>
        <c:crosses val="autoZero"/>
        <c:crossBetween val="midCat"/>
      </c:valAx>
      <c:valAx>
        <c:axId val="5735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350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Dispersión</a:t>
            </a:r>
            <a:r>
              <a:rPr lang="es-CO" baseline="0"/>
              <a:t> Carnes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Datos2!$G$1</c:f>
              <c:strCache>
                <c:ptCount val="1"/>
                <c:pt idx="0">
                  <c:v>Carnes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Datos2!$F$2:$F$10</c:f>
              <c:strCache>
                <c:ptCount val="9"/>
                <c:pt idx="0">
                  <c:v> 2024-Ene </c:v>
                </c:pt>
                <c:pt idx="1">
                  <c:v> 2024-Feb </c:v>
                </c:pt>
                <c:pt idx="2">
                  <c:v> 2024-Mar </c:v>
                </c:pt>
                <c:pt idx="3">
                  <c:v> 2024-Abr </c:v>
                </c:pt>
                <c:pt idx="4">
                  <c:v> 2024-May </c:v>
                </c:pt>
                <c:pt idx="5">
                  <c:v> 2024-Ago </c:v>
                </c:pt>
                <c:pt idx="6">
                  <c:v> 2024-Jun </c:v>
                </c:pt>
                <c:pt idx="7">
                  <c:v> 2024-Jul </c:v>
                </c:pt>
                <c:pt idx="8">
                  <c:v> 2024-Ago </c:v>
                </c:pt>
              </c:strCache>
            </c:strRef>
          </c:xVal>
          <c:yVal>
            <c:numRef>
              <c:f>Datos2!$G$2:$G$10</c:f>
              <c:numCache>
                <c:formatCode>_-* #,##0_-;\-* #,##0_-;_-* "-"??_-;_-@_-</c:formatCode>
                <c:ptCount val="9"/>
                <c:pt idx="0">
                  <c:v>970000</c:v>
                </c:pt>
                <c:pt idx="1">
                  <c:v>270000</c:v>
                </c:pt>
                <c:pt idx="2">
                  <c:v>275000</c:v>
                </c:pt>
                <c:pt idx="3">
                  <c:v>20000</c:v>
                </c:pt>
                <c:pt idx="4">
                  <c:v>280000</c:v>
                </c:pt>
                <c:pt idx="5">
                  <c:v>285000</c:v>
                </c:pt>
                <c:pt idx="6">
                  <c:v>285000</c:v>
                </c:pt>
                <c:pt idx="7">
                  <c:v>285000</c:v>
                </c:pt>
                <c:pt idx="8">
                  <c:v>285000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B-4A6A-BFE2-927542DCF759}"/>
            </c:ext>
          </c:extLst>
        </c:ser>
        <c:ser>
          <c:idx val="1"/>
          <c:order val="1"/>
          <c:tx>
            <c:strRef>
              <c:f>Datos2!$H$1</c:f>
              <c:strCache>
                <c:ptCount val="1"/>
                <c:pt idx="0">
                  <c:v>Lácteos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Datos2!$F$2:$F$10</c:f>
              <c:strCache>
                <c:ptCount val="9"/>
                <c:pt idx="0">
                  <c:v> 2024-Ene </c:v>
                </c:pt>
                <c:pt idx="1">
                  <c:v> 2024-Feb </c:v>
                </c:pt>
                <c:pt idx="2">
                  <c:v> 2024-Mar </c:v>
                </c:pt>
                <c:pt idx="3">
                  <c:v> 2024-Abr </c:v>
                </c:pt>
                <c:pt idx="4">
                  <c:v> 2024-May </c:v>
                </c:pt>
                <c:pt idx="5">
                  <c:v> 2024-Ago </c:v>
                </c:pt>
                <c:pt idx="6">
                  <c:v> 2024-Jun </c:v>
                </c:pt>
                <c:pt idx="7">
                  <c:v> 2024-Jul </c:v>
                </c:pt>
                <c:pt idx="8">
                  <c:v> 2024-Ago </c:v>
                </c:pt>
              </c:strCache>
            </c:strRef>
          </c:xVal>
          <c:yVal>
            <c:numRef>
              <c:f>Datos2!$H$2:$H$10</c:f>
            </c:numRef>
          </c:yVal>
          <c:smooth val="0"/>
          <c:extLst>
            <c:ext xmlns:c16="http://schemas.microsoft.com/office/drawing/2014/chart" uri="{C3380CC4-5D6E-409C-BE32-E72D297353CC}">
              <c16:uniqueId val="{00000001-F02B-4A6A-BFE2-927542DCF759}"/>
            </c:ext>
          </c:extLst>
        </c:ser>
        <c:ser>
          <c:idx val="2"/>
          <c:order val="2"/>
          <c:tx>
            <c:strRef>
              <c:f>Datos2!$I$1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Datos2!$F$2:$F$10</c:f>
              <c:strCache>
                <c:ptCount val="9"/>
                <c:pt idx="0">
                  <c:v> 2024-Ene </c:v>
                </c:pt>
                <c:pt idx="1">
                  <c:v> 2024-Feb </c:v>
                </c:pt>
                <c:pt idx="2">
                  <c:v> 2024-Mar </c:v>
                </c:pt>
                <c:pt idx="3">
                  <c:v> 2024-Abr </c:v>
                </c:pt>
                <c:pt idx="4">
                  <c:v> 2024-May </c:v>
                </c:pt>
                <c:pt idx="5">
                  <c:v> 2024-Ago </c:v>
                </c:pt>
                <c:pt idx="6">
                  <c:v> 2024-Jun </c:v>
                </c:pt>
                <c:pt idx="7">
                  <c:v> 2024-Jul </c:v>
                </c:pt>
                <c:pt idx="8">
                  <c:v> 2024-Ago </c:v>
                </c:pt>
              </c:strCache>
            </c:strRef>
          </c:xVal>
          <c:yVal>
            <c:numRef>
              <c:f>Datos2!$I$2:$I$10</c:f>
              <c:numCache>
                <c:formatCode>0</c:formatCode>
                <c:ptCount val="9"/>
                <c:pt idx="0">
                  <c:v>328333.33333333331</c:v>
                </c:pt>
                <c:pt idx="1">
                  <c:v>328333.33333333331</c:v>
                </c:pt>
                <c:pt idx="2">
                  <c:v>328333.33333333331</c:v>
                </c:pt>
                <c:pt idx="3">
                  <c:v>328333.33333333331</c:v>
                </c:pt>
                <c:pt idx="4">
                  <c:v>328333.33333333331</c:v>
                </c:pt>
                <c:pt idx="5">
                  <c:v>328333.33333333331</c:v>
                </c:pt>
                <c:pt idx="6">
                  <c:v>328333.33333333331</c:v>
                </c:pt>
                <c:pt idx="7">
                  <c:v>328333.33333333331</c:v>
                </c:pt>
                <c:pt idx="8">
                  <c:v>328333.33333333331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2B-4A6A-BFE2-927542DCF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958447"/>
        <c:axId val="1491952687"/>
      </c:scatterChart>
      <c:valAx>
        <c:axId val="149195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1952687"/>
        <c:crosses val="autoZero"/>
        <c:crossBetween val="midCat"/>
      </c:valAx>
      <c:valAx>
        <c:axId val="14919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19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Mercado</a:t>
            </a:r>
            <a:r>
              <a:rPr lang="es-CO" baseline="0"/>
              <a:t> por meses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'Mercado por mes'!$C$1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'Mercado por mes'!$A$2:$B$10</c:f>
              <c:multiLvlStrCache>
                <c:ptCount val="9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</c:lvl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'Mercado por mes'!$C$2:$C$10</c:f>
              <c:numCache>
                <c:formatCode>General</c:formatCode>
                <c:ptCount val="9"/>
                <c:pt idx="0">
                  <c:v>1080000</c:v>
                </c:pt>
                <c:pt idx="1">
                  <c:v>1330000</c:v>
                </c:pt>
                <c:pt idx="2">
                  <c:v>1210000</c:v>
                </c:pt>
                <c:pt idx="3">
                  <c:v>1214000</c:v>
                </c:pt>
                <c:pt idx="4">
                  <c:v>1220000</c:v>
                </c:pt>
                <c:pt idx="5">
                  <c:v>1245000</c:v>
                </c:pt>
                <c:pt idx="6">
                  <c:v>1285000</c:v>
                </c:pt>
                <c:pt idx="7">
                  <c:v>1320000</c:v>
                </c:pt>
                <c:pt idx="8">
                  <c:v>1340000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9-4542-8FBB-4FD9B11AB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478479"/>
        <c:axId val="1637470799"/>
      </c:lineChart>
      <c:catAx>
        <c:axId val="163747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7470799"/>
        <c:crosses val="autoZero"/>
        <c:auto val="1"/>
        <c:lblAlgn val="ctr"/>
        <c:lblOffset val="100"/>
        <c:noMultiLvlLbl val="0"/>
      </c:catAx>
      <c:valAx>
        <c:axId val="16374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747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'Mercado por mes OK'!$C$1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'Mercado por mes OK'!$A$2:$B$10</c:f>
              <c:multiLvlStrCache>
                <c:ptCount val="9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</c:lvl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'Mercado por mes OK'!$C$2:$C$10</c:f>
              <c:numCache>
                <c:formatCode>General</c:formatCode>
                <c:ptCount val="9"/>
                <c:pt idx="0">
                  <c:v>1080000</c:v>
                </c:pt>
                <c:pt idx="1">
                  <c:v>1330000</c:v>
                </c:pt>
                <c:pt idx="2">
                  <c:v>1210000</c:v>
                </c:pt>
                <c:pt idx="3">
                  <c:v>1214000</c:v>
                </c:pt>
                <c:pt idx="4">
                  <c:v>1220000</c:v>
                </c:pt>
                <c:pt idx="5">
                  <c:v>1245000</c:v>
                </c:pt>
                <c:pt idx="6">
                  <c:v>1285000</c:v>
                </c:pt>
                <c:pt idx="7">
                  <c:v>1320000</c:v>
                </c:pt>
                <c:pt idx="8">
                  <c:v>1340000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A-4973-91A7-9C36C610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659712"/>
        <c:axId val="1957644352"/>
      </c:lineChart>
      <c:catAx>
        <c:axId val="195765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7644352"/>
        <c:crosses val="autoZero"/>
        <c:auto val="1"/>
        <c:lblAlgn val="ctr"/>
        <c:lblOffset val="100"/>
        <c:noMultiLvlLbl val="0"/>
      </c:catAx>
      <c:valAx>
        <c:axId val="19576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765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mercado por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Items mercado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50-4980-ADDB-0B1AD4F5DB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50-4980-ADDB-0B1AD4F5DB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50-4980-ADDB-0B1AD4F5DB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50-4980-ADDB-0B1AD4F5DB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50-4980-ADDB-0B1AD4F5DB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50-4980-ADDB-0B1AD4F5DB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550-4980-ADDB-0B1AD4F5DB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550-4980-ADDB-0B1AD4F5DB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550-4980-ADDB-0B1AD4F5DB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Mercado X Tipo'!$A$1:$I$1</c:f>
              <c:strCache>
                <c:ptCount val="9"/>
                <c:pt idx="0">
                  <c:v>Víveres</c:v>
                </c:pt>
                <c:pt idx="1">
                  <c:v>Verduras</c:v>
                </c:pt>
                <c:pt idx="2">
                  <c:v>Frutas</c:v>
                </c:pt>
                <c:pt idx="3">
                  <c:v>Carnes</c:v>
                </c:pt>
                <c:pt idx="4">
                  <c:v>Lácteos</c:v>
                </c:pt>
                <c:pt idx="5">
                  <c:v>Aseo personal</c:v>
                </c:pt>
                <c:pt idx="6">
                  <c:v>Limpieza</c:v>
                </c:pt>
                <c:pt idx="7">
                  <c:v>Mascotas</c:v>
                </c:pt>
                <c:pt idx="8">
                  <c:v>Papeleria</c:v>
                </c:pt>
              </c:strCache>
            </c:strRef>
          </c:cat>
          <c:val>
            <c:numRef>
              <c:f>'Distribución Mercado X Tipo'!$A$2:$I$2</c:f>
              <c:numCache>
                <c:formatCode>General</c:formatCode>
                <c:ptCount val="9"/>
                <c:pt idx="0">
                  <c:v>2070000</c:v>
                </c:pt>
                <c:pt idx="1">
                  <c:v>720000</c:v>
                </c:pt>
                <c:pt idx="2">
                  <c:v>462000</c:v>
                </c:pt>
                <c:pt idx="3">
                  <c:v>2495000</c:v>
                </c:pt>
                <c:pt idx="4">
                  <c:v>1070000</c:v>
                </c:pt>
                <c:pt idx="5">
                  <c:v>1520000</c:v>
                </c:pt>
                <c:pt idx="6">
                  <c:v>1072000</c:v>
                </c:pt>
                <c:pt idx="7">
                  <c:v>750000</c:v>
                </c:pt>
                <c:pt idx="8">
                  <c:v>1085000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B-482C-9B5A-43FC67670B5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Valores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A2-4B02-AE8C-1845D76DF0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A2-4B02-AE8C-1845D76DF0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A2-4B02-AE8C-1845D76DF0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A2-4B02-AE8C-1845D76DF0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A2-4B02-AE8C-1845D76DF0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A2-4B02-AE8C-1845D76DF0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A2-4B02-AE8C-1845D76DF0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A2-4B02-AE8C-1845D76DF0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9A2-4B02-AE8C-1845D76DF0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Mercado X Tipo OK'!$A$1:$I$1</c:f>
              <c:strCache>
                <c:ptCount val="9"/>
                <c:pt idx="0">
                  <c:v>Víveres</c:v>
                </c:pt>
                <c:pt idx="1">
                  <c:v>Verduras</c:v>
                </c:pt>
                <c:pt idx="2">
                  <c:v>Frutas</c:v>
                </c:pt>
                <c:pt idx="3">
                  <c:v>Carnes</c:v>
                </c:pt>
                <c:pt idx="4">
                  <c:v>Lácteos</c:v>
                </c:pt>
                <c:pt idx="5">
                  <c:v>Aseo personal</c:v>
                </c:pt>
                <c:pt idx="6">
                  <c:v>Limpieza</c:v>
                </c:pt>
                <c:pt idx="7">
                  <c:v>Mascotas</c:v>
                </c:pt>
                <c:pt idx="8">
                  <c:v>Papeleria</c:v>
                </c:pt>
              </c:strCache>
            </c:strRef>
          </c:cat>
          <c:val>
            <c:numRef>
              <c:f>'Distribución Mercado X Tipo OK'!$A$2:$I$2</c:f>
              <c:numCache>
                <c:formatCode>General</c:formatCode>
                <c:ptCount val="9"/>
                <c:pt idx="0">
                  <c:v>2070000</c:v>
                </c:pt>
                <c:pt idx="1">
                  <c:v>720000</c:v>
                </c:pt>
                <c:pt idx="2">
                  <c:v>462000</c:v>
                </c:pt>
                <c:pt idx="3">
                  <c:v>2495000</c:v>
                </c:pt>
                <c:pt idx="4">
                  <c:v>1070000</c:v>
                </c:pt>
                <c:pt idx="5">
                  <c:v>1520000</c:v>
                </c:pt>
                <c:pt idx="6">
                  <c:v>1072000</c:v>
                </c:pt>
                <c:pt idx="7">
                  <c:v>750000</c:v>
                </c:pt>
                <c:pt idx="8">
                  <c:v>1085000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5-4241-974E-B7B0569410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plotSurface>
          <cx:spPr>
            <a:ln cmpd="sng">
              <a:solidFill>
                <a:srgbClr val="FF0000"/>
              </a:solidFill>
            </a:ln>
          </cx:spPr>
        </cx:plotSurface>
        <cx:series layoutId="boxWhisker" uniqueId="{CEEEF54F-6A5D-4042-83B7-203D9E96DFAD}">
          <cx:tx>
            <cx:txData>
              <cx:f>_xlchart.v1.0</cx:f>
              <cx:v>Carnes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boxWhisker" uniqueId="{044375D8-BD4E-40A9-9C7E-27CECFC3591E}">
          <cx:tx>
            <cx:txData>
              <cx:f>_xlchart.v1.6</cx:f>
              <cx:v>Carnes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boxWhisker" uniqueId="{45F9F75F-9BDA-4BD2-BFAF-9E0B114199A7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boxWhisker" uniqueId="{C1E2A9EA-BD46-4BDD-BBB2-82EE97FF4614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/>
    <cx:plotArea>
      <cx:plotAreaRegion>
        <cx:series layoutId="boxWhisker" uniqueId="{DB7AF0D7-15A7-4468-AAE2-F0CD9835AE7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6</xdr:row>
      <xdr:rowOff>140970</xdr:rowOff>
    </xdr:from>
    <xdr:to>
      <xdr:col>11</xdr:col>
      <xdr:colOff>495300</xdr:colOff>
      <xdr:row>31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C04AD1-A739-A810-0D5A-814D2B0EB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685800</xdr:colOff>
      <xdr:row>33</xdr:row>
      <xdr:rowOff>125730</xdr:rowOff>
    </xdr:from>
    <xdr:to>
      <xdr:col>12</xdr:col>
      <xdr:colOff>175260</xdr:colOff>
      <xdr:row>58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F5AA2775-C38C-EAF5-BC68-E8927F655C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5720" y="5657850"/>
              <a:ext cx="5829300" cy="41643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498474</xdr:colOff>
      <xdr:row>3</xdr:row>
      <xdr:rowOff>95250</xdr:rowOff>
    </xdr:from>
    <xdr:to>
      <xdr:col>11</xdr:col>
      <xdr:colOff>603249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10873F-27AB-4476-50DA-80AC09794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574674</xdr:colOff>
      <xdr:row>3</xdr:row>
      <xdr:rowOff>38100</xdr:rowOff>
    </xdr:from>
    <xdr:to>
      <xdr:col>10</xdr:col>
      <xdr:colOff>482599</xdr:colOff>
      <xdr:row>23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90EB730-B15F-3039-2105-2DEA14E4D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415924</xdr:colOff>
      <xdr:row>21</xdr:row>
      <xdr:rowOff>107950</xdr:rowOff>
    </xdr:from>
    <xdr:to>
      <xdr:col>11</xdr:col>
      <xdr:colOff>95249</xdr:colOff>
      <xdr:row>40</xdr:row>
      <xdr:rowOff>6350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07C0AB0-C2AD-BAA2-2850-D6DFC9BD0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536575</xdr:colOff>
      <xdr:row>2</xdr:row>
      <xdr:rowOff>146050</xdr:rowOff>
    </xdr:from>
    <xdr:to>
      <xdr:col>10</xdr:col>
      <xdr:colOff>536575</xdr:colOff>
      <xdr:row>20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743523-914B-D4B7-3C9E-D0C7DF6E2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701674</xdr:colOff>
      <xdr:row>0</xdr:row>
      <xdr:rowOff>139700</xdr:rowOff>
    </xdr:from>
    <xdr:to>
      <xdr:col>10</xdr:col>
      <xdr:colOff>495300</xdr:colOff>
      <xdr:row>21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E91F24-994A-82AC-24CA-A20371A29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600074</xdr:colOff>
      <xdr:row>22</xdr:row>
      <xdr:rowOff>44450</xdr:rowOff>
    </xdr:from>
    <xdr:to>
      <xdr:col>10</xdr:col>
      <xdr:colOff>139699</xdr:colOff>
      <xdr:row>41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6AAA346-120B-33B3-4623-8F0AF472E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9</xdr:row>
      <xdr:rowOff>95250</xdr:rowOff>
    </xdr:from>
    <xdr:to>
      <xdr:col>11</xdr:col>
      <xdr:colOff>434340</xdr:colOff>
      <xdr:row>30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4563E4B-102C-A778-9770-093C84A325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1400" y="1604010"/>
              <a:ext cx="5570220" cy="3531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4</xdr:row>
      <xdr:rowOff>34290</xdr:rowOff>
    </xdr:from>
    <xdr:to>
      <xdr:col>11</xdr:col>
      <xdr:colOff>76200</xdr:colOff>
      <xdr:row>25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1775C10-D970-D70E-E169-2C15DCDD94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3760" y="704850"/>
              <a:ext cx="5379720" cy="3646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1</xdr:row>
      <xdr:rowOff>156210</xdr:rowOff>
    </xdr:from>
    <xdr:to>
      <xdr:col>13</xdr:col>
      <xdr:colOff>777240</xdr:colOff>
      <xdr:row>24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622109-C2CE-2F85-3CA7-D7BA75C8C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16</xdr:row>
      <xdr:rowOff>11430</xdr:rowOff>
    </xdr:from>
    <xdr:to>
      <xdr:col>6</xdr:col>
      <xdr:colOff>533400</xdr:colOff>
      <xdr:row>32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C60EF7D-C17C-6319-2BCF-6276FD6944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340" y="2693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2</xdr:row>
      <xdr:rowOff>156210</xdr:rowOff>
    </xdr:from>
    <xdr:to>
      <xdr:col>12</xdr:col>
      <xdr:colOff>38100</xdr:colOff>
      <xdr:row>23</xdr:row>
      <xdr:rowOff>53340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3BD3F27-5224-6F69-4149-9098714C5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693420</xdr:colOff>
      <xdr:row>25</xdr:row>
      <xdr:rowOff>64770</xdr:rowOff>
    </xdr:from>
    <xdr:to>
      <xdr:col>11</xdr:col>
      <xdr:colOff>510540</xdr:colOff>
      <xdr:row>41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A4C860D9-BD0D-FDBA-48CC-52F3C208FA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54880" y="42557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409574</xdr:colOff>
      <xdr:row>3</xdr:row>
      <xdr:rowOff>44450</xdr:rowOff>
    </xdr:from>
    <xdr:to>
      <xdr:col>15</xdr:col>
      <xdr:colOff>755649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6C02E8-38C0-1EDB-D922-661CEA7A1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676274</xdr:colOff>
      <xdr:row>1</xdr:row>
      <xdr:rowOff>95250</xdr:rowOff>
    </xdr:from>
    <xdr:to>
      <xdr:col>16</xdr:col>
      <xdr:colOff>501649</xdr:colOff>
      <xdr:row>21</xdr:row>
      <xdr:rowOff>120650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E5199B-671C-17E3-4360-0339D6EF1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2</xdr:row>
      <xdr:rowOff>146050</xdr:rowOff>
    </xdr:from>
    <xdr:to>
      <xdr:col>10</xdr:col>
      <xdr:colOff>536575</xdr:colOff>
      <xdr:row>20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71BECB-7E1A-92B1-239B-9496C1688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206375</xdr:colOff>
      <xdr:row>2</xdr:row>
      <xdr:rowOff>0</xdr:rowOff>
    </xdr:from>
    <xdr:to>
      <xdr:col>10</xdr:col>
      <xdr:colOff>206375</xdr:colOff>
      <xdr:row>19</xdr:row>
      <xdr:rowOff>44450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D6C155-8BD2-1BF2-A606-A20B384BE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Arturo Medina Castillo" refreshedDate="45548.813599537039" createdVersion="8" refreshedVersion="8" minRefreshableVersion="3" recordCount="9" xr:uid="{B9D29146-CE8E-4E5F-8546-F806614D4F1F}">
  <cacheSource type="worksheet">
    <worksheetSource ref="A1:G11" sheet="Datos"/>
  </cacheSource>
  <cacheFields count="11">
    <cacheField name="Año" numFmtId="0">
      <sharedItems containsSemiMixedTypes="0" containsString="0" containsNumber="1" containsInteger="1" minValue="2024" maxValue="2024" count="1">
        <n v="2024"/>
      </sharedItems>
    </cacheField>
    <cacheField name="Mes" numFmtId="0">
      <sharedItems count="10">
        <s v="Ene"/>
        <s v="Feb"/>
        <s v="Mar"/>
        <s v="Abr"/>
        <s v="May"/>
        <s v="Jun"/>
        <s v="Jul"/>
        <s v="Ago"/>
        <s v="XTZ"/>
        <s v="Sep" u="1"/>
      </sharedItems>
    </cacheField>
    <cacheField name="Víveres (Harinas, pan, enlatados, etc.)" numFmtId="164">
      <sharedItems containsSemiMixedTypes="0" containsString="0" containsNumber="1" containsInteger="1" minValue="200000" maxValue="250000"/>
    </cacheField>
    <cacheField name="Verduras" numFmtId="164">
      <sharedItems containsSemiMixedTypes="0" containsString="0" containsNumber="1" containsInteger="1" minValue="60000" maxValue="95000"/>
    </cacheField>
    <cacheField name="Frutas" numFmtId="164">
      <sharedItems containsSemiMixedTypes="0" containsString="0" containsNumber="1" containsInteger="1" minValue="40000" maxValue="70000"/>
    </cacheField>
    <cacheField name="Carnes" numFmtId="164">
      <sharedItems containsSemiMixedTypes="0" containsString="0" containsNumber="1" containsInteger="1" minValue="250000" maxValue="290000"/>
    </cacheField>
    <cacheField name="Lácteos" numFmtId="164">
      <sharedItems containsSemiMixedTypes="0" containsString="0" containsNumber="1" containsInteger="1" minValue="100000" maxValue="140000"/>
    </cacheField>
    <cacheField name="Aseo personal" numFmtId="164">
      <sharedItems containsSemiMixedTypes="0" containsString="0" containsNumber="1" containsInteger="1" minValue="150000" maxValue="185000"/>
    </cacheField>
    <cacheField name="Limpieza" numFmtId="164">
      <sharedItems containsSemiMixedTypes="0" containsString="0" containsNumber="1" containsInteger="1" minValue="100000" maxValue="130000"/>
    </cacheField>
    <cacheField name="Mascotas" numFmtId="164">
      <sharedItems containsSemiMixedTypes="0" containsString="0" containsNumber="1" containsInteger="1" minValue="70000" maxValue="95000"/>
    </cacheField>
    <cacheField name="Papeleria" numFmtId="164">
      <sharedItems containsSemiMixedTypes="0" containsString="0" containsNumber="1" containsInteger="1" minValue="80000" maxValue="3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200000"/>
    <n v="60000"/>
    <n v="40000"/>
    <n v="250000"/>
    <n v="100000"/>
    <n v="150000"/>
    <n v="100000"/>
    <n v="80000"/>
    <n v="100000"/>
  </r>
  <r>
    <x v="0"/>
    <x v="1"/>
    <n v="210000"/>
    <n v="65000"/>
    <n v="40000"/>
    <n v="270000"/>
    <n v="105000"/>
    <n v="160000"/>
    <n v="110000"/>
    <n v="70000"/>
    <n v="300000"/>
  </r>
  <r>
    <x v="0"/>
    <x v="2"/>
    <n v="210000"/>
    <n v="70000"/>
    <n v="45000"/>
    <n v="275000"/>
    <n v="105000"/>
    <n v="165000"/>
    <n v="115000"/>
    <n v="75000"/>
    <n v="150000"/>
  </r>
  <r>
    <x v="0"/>
    <x v="3"/>
    <n v="225000"/>
    <n v="80000"/>
    <n v="42000"/>
    <n v="275000"/>
    <n v="110000"/>
    <n v="165000"/>
    <n v="117000"/>
    <n v="80000"/>
    <n v="120000"/>
  </r>
  <r>
    <x v="0"/>
    <x v="4"/>
    <n v="240000"/>
    <n v="85000"/>
    <n v="50000"/>
    <n v="280000"/>
    <n v="115000"/>
    <n v="165000"/>
    <n v="120000"/>
    <n v="85000"/>
    <n v="80000"/>
  </r>
  <r>
    <x v="0"/>
    <x v="5"/>
    <n v="240000"/>
    <n v="85000"/>
    <n v="45000"/>
    <n v="285000"/>
    <n v="130000"/>
    <n v="170000"/>
    <n v="125000"/>
    <n v="85000"/>
    <n v="80000"/>
  </r>
  <r>
    <x v="0"/>
    <x v="6"/>
    <n v="245000"/>
    <n v="90000"/>
    <n v="65000"/>
    <n v="285000"/>
    <n v="130000"/>
    <n v="175000"/>
    <n v="125000"/>
    <n v="90000"/>
    <n v="80000"/>
  </r>
  <r>
    <x v="0"/>
    <x v="7"/>
    <n v="250000"/>
    <n v="90000"/>
    <n v="70000"/>
    <n v="285000"/>
    <n v="135000"/>
    <n v="185000"/>
    <n v="130000"/>
    <n v="90000"/>
    <n v="85000"/>
  </r>
  <r>
    <x v="0"/>
    <x v="8"/>
    <n v="250000"/>
    <n v="95000"/>
    <n v="65000"/>
    <n v="290000"/>
    <n v="140000"/>
    <n v="185000"/>
    <n v="130000"/>
    <n v="95000"/>
    <n v="9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D7F40-4D1F-4F21-BFA7-BF3C3D64DB25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4" firstHeaderRow="1" firstDataRow="1" firstDataCol="1"/>
  <pivotFields count="11">
    <pivotField axis="axisRow" dataField="1" showAll="0">
      <items count="2"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m="1" x="9"/>
        <item x="8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t="grand">
      <x/>
    </i>
  </rowItems>
  <colItems count="1">
    <i/>
  </colItems>
  <dataFields count="1">
    <dataField name="Suma de Año" fld="0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L2" headerRowDxfId="12">
  <tableColumns count="12">
    <tableColumn id="3" xr3:uid="{00000000-0010-0000-0000-000003000000}" name="Año"/>
    <tableColumn id="4" xr3:uid="{00000000-0010-0000-0000-000004000000}" name="Mes"/>
    <tableColumn id="5" xr3:uid="{00000000-0010-0000-0000-000005000000}" name="Víveres (Harinas, pan, enlatados, etc.)" dataDxfId="11" dataCellStyle="Millares"/>
    <tableColumn id="6" xr3:uid="{00000000-0010-0000-0000-000006000000}" name="Verduras" dataDxfId="10" dataCellStyle="Millares"/>
    <tableColumn id="7" xr3:uid="{00000000-0010-0000-0000-000007000000}" name="Frutas" dataDxfId="9" dataCellStyle="Millares"/>
    <tableColumn id="8" xr3:uid="{00000000-0010-0000-0000-000008000000}" name="Carnes" dataDxfId="8" dataCellStyle="Millares"/>
    <tableColumn id="9" xr3:uid="{00000000-0010-0000-0000-000009000000}" name="Lácteos" dataDxfId="7" dataCellStyle="Millares"/>
    <tableColumn id="10" xr3:uid="{00000000-0010-0000-0000-00000A000000}" name="Aseo personal" dataDxfId="6" dataCellStyle="Millares"/>
    <tableColumn id="11" xr3:uid="{00000000-0010-0000-0000-00000B000000}" name="Limpieza" dataDxfId="5" dataCellStyle="Millares"/>
    <tableColumn id="12" xr3:uid="{00000000-0010-0000-0000-00000C000000}" name="Mascotas" dataDxfId="4" dataCellStyle="Millares"/>
    <tableColumn id="13" xr3:uid="{00000000-0010-0000-0000-00000D000000}" name="Papeleria" dataDxfId="3" dataCellStyle="Millares"/>
    <tableColumn id="1" xr3:uid="{E33F3FF4-1EA3-4E02-9E73-3C4BFA4301B8}" name="Total" dataDxfId="2" dataCellStyle="Millares">
      <calculatedColumnFormula>SUM(Form_Responses1[[#This Row],[Víveres (Harinas, pan, enlatados, etc.)]:[Papeleria]])</calculatedColumnFormula>
    </tableColumn>
  </tableColumns>
  <tableStyleInfo name="Respuestas de formulario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"/>
  <sheetViews>
    <sheetView topLeftCell="E1" workbookViewId="0">
      <pane ySplit="1" topLeftCell="A2" activePane="bottomLeft" state="frozen"/>
      <selection pane="bottomLeft" activeCell="F17" sqref="F17"/>
    </sheetView>
  </sheetViews>
  <sheetFormatPr baseColWidth="10" defaultColWidth="12.6640625" defaultRowHeight="15.75" customHeight="1" x14ac:dyDescent="0.25"/>
  <cols>
    <col min="1" max="2" width="18.88671875" customWidth="1"/>
    <col min="3" max="3" width="32.44140625" customWidth="1"/>
    <col min="4" max="17" width="18.88671875" customWidth="1"/>
  </cols>
  <sheetData>
    <row r="1" spans="1:12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</row>
    <row r="2" spans="1:12" ht="15.75" customHeight="1" x14ac:dyDescent="0.25">
      <c r="A2" s="1">
        <v>2024</v>
      </c>
      <c r="B2" s="1">
        <v>1</v>
      </c>
      <c r="C2" s="5">
        <v>200000</v>
      </c>
      <c r="D2" s="5">
        <v>60000</v>
      </c>
      <c r="E2" s="5">
        <v>40000</v>
      </c>
      <c r="F2" s="5">
        <v>250000</v>
      </c>
      <c r="G2" s="5">
        <v>100000</v>
      </c>
      <c r="H2" s="5">
        <v>150000</v>
      </c>
      <c r="I2" s="5">
        <v>100000</v>
      </c>
      <c r="J2" s="5">
        <v>80000</v>
      </c>
      <c r="K2" s="6">
        <v>100000</v>
      </c>
      <c r="L2" s="7">
        <f>SUM(Form_Responses1[[#This Row],[Víveres (Harinas, pan, enlatados, etc.)]:[Papeleria]])</f>
        <v>1080000</v>
      </c>
    </row>
    <row r="3" spans="1:12" ht="15.75" customHeight="1" x14ac:dyDescent="0.25">
      <c r="A3" s="1">
        <v>2024</v>
      </c>
      <c r="B3" s="1">
        <v>2</v>
      </c>
      <c r="C3" s="5">
        <v>210000</v>
      </c>
      <c r="D3" s="5">
        <v>65000</v>
      </c>
      <c r="E3" s="5">
        <v>40000</v>
      </c>
      <c r="F3" s="5">
        <v>270000</v>
      </c>
      <c r="G3" s="5">
        <v>105000</v>
      </c>
      <c r="H3" s="5">
        <v>160000</v>
      </c>
      <c r="I3" s="5">
        <v>110000</v>
      </c>
      <c r="J3" s="5">
        <v>70000</v>
      </c>
      <c r="K3" s="6">
        <v>300000</v>
      </c>
      <c r="L3" s="7"/>
    </row>
    <row r="4" spans="1:12" ht="15.75" customHeight="1" x14ac:dyDescent="0.25">
      <c r="A4" s="1">
        <v>2024</v>
      </c>
      <c r="B4" s="1">
        <v>3</v>
      </c>
      <c r="C4" s="5">
        <f>210000</f>
        <v>210000</v>
      </c>
      <c r="D4" s="5">
        <v>70000</v>
      </c>
      <c r="E4" s="5">
        <v>45000</v>
      </c>
      <c r="F4" s="5">
        <v>275000</v>
      </c>
      <c r="G4" s="5">
        <v>105000</v>
      </c>
      <c r="H4" s="5">
        <v>165000</v>
      </c>
      <c r="I4" s="5">
        <v>115000</v>
      </c>
      <c r="J4" s="5">
        <v>75000</v>
      </c>
      <c r="K4" s="6">
        <v>150000</v>
      </c>
      <c r="L4" s="7"/>
    </row>
    <row r="5" spans="1:12" ht="15.75" customHeight="1" x14ac:dyDescent="0.25">
      <c r="A5" s="1">
        <v>2024</v>
      </c>
      <c r="B5" s="1">
        <v>4</v>
      </c>
      <c r="C5" s="5">
        <v>225000</v>
      </c>
      <c r="D5" s="5">
        <v>80000</v>
      </c>
      <c r="E5" s="5">
        <v>42000</v>
      </c>
      <c r="F5" s="5">
        <v>275000</v>
      </c>
      <c r="G5" s="5">
        <v>110000</v>
      </c>
      <c r="H5" s="5">
        <v>165000</v>
      </c>
      <c r="I5" s="5">
        <v>117000</v>
      </c>
      <c r="J5" s="5">
        <v>80000</v>
      </c>
      <c r="K5" s="6">
        <v>120000</v>
      </c>
      <c r="L5" s="7"/>
    </row>
    <row r="6" spans="1:12" ht="15.75" customHeight="1" x14ac:dyDescent="0.25">
      <c r="A6" s="1">
        <v>2024</v>
      </c>
      <c r="B6" s="1">
        <v>5</v>
      </c>
      <c r="C6" s="5">
        <v>240000</v>
      </c>
      <c r="D6" s="5">
        <v>85000</v>
      </c>
      <c r="E6" s="5">
        <v>50000</v>
      </c>
      <c r="F6" s="5">
        <v>280000</v>
      </c>
      <c r="G6" s="5">
        <v>115000</v>
      </c>
      <c r="H6" s="5">
        <v>165000</v>
      </c>
      <c r="I6" s="5">
        <v>120000</v>
      </c>
      <c r="J6" s="5">
        <v>85000</v>
      </c>
      <c r="K6" s="6">
        <v>80000</v>
      </c>
      <c r="L6" s="7"/>
    </row>
    <row r="7" spans="1:12" ht="15.75" customHeight="1" x14ac:dyDescent="0.25">
      <c r="A7" s="1">
        <v>2024</v>
      </c>
      <c r="B7" s="1">
        <v>6</v>
      </c>
      <c r="C7" s="5">
        <v>240000</v>
      </c>
      <c r="D7" s="5">
        <v>85000</v>
      </c>
      <c r="E7" s="5">
        <v>45000</v>
      </c>
      <c r="F7" s="5">
        <v>285000</v>
      </c>
      <c r="G7" s="5">
        <v>130000</v>
      </c>
      <c r="H7" s="5">
        <v>170000</v>
      </c>
      <c r="I7" s="5">
        <v>125000</v>
      </c>
      <c r="J7" s="5">
        <v>85000</v>
      </c>
      <c r="K7" s="6">
        <v>80000</v>
      </c>
      <c r="L7" s="7"/>
    </row>
    <row r="8" spans="1:12" ht="15.75" customHeight="1" x14ac:dyDescent="0.25">
      <c r="A8" s="1">
        <v>2024</v>
      </c>
      <c r="B8" s="1">
        <v>7</v>
      </c>
      <c r="C8" s="5">
        <v>245000</v>
      </c>
      <c r="D8" s="5">
        <v>90000</v>
      </c>
      <c r="E8" s="5">
        <v>65000</v>
      </c>
      <c r="F8" s="5">
        <v>285000</v>
      </c>
      <c r="G8" s="5">
        <v>130000</v>
      </c>
      <c r="H8" s="5">
        <v>175000</v>
      </c>
      <c r="I8" s="5">
        <v>125000</v>
      </c>
      <c r="J8" s="5">
        <v>90000</v>
      </c>
      <c r="K8" s="6">
        <v>80000</v>
      </c>
      <c r="L8" s="7"/>
    </row>
    <row r="9" spans="1:12" ht="15.75" customHeight="1" x14ac:dyDescent="0.25">
      <c r="A9" s="1">
        <v>2024</v>
      </c>
      <c r="B9" s="1">
        <v>8</v>
      </c>
      <c r="C9" s="5">
        <v>250000</v>
      </c>
      <c r="D9" s="5">
        <v>90000</v>
      </c>
      <c r="E9" s="5">
        <v>70000</v>
      </c>
      <c r="F9" s="5">
        <v>285000</v>
      </c>
      <c r="G9" s="5">
        <v>135000</v>
      </c>
      <c r="H9" s="5">
        <v>185000</v>
      </c>
      <c r="I9" s="5">
        <v>130000</v>
      </c>
      <c r="J9" s="5">
        <v>90000</v>
      </c>
      <c r="K9" s="6">
        <v>85000</v>
      </c>
      <c r="L9" s="7"/>
    </row>
    <row r="10" spans="1:12" ht="15.75" customHeight="1" x14ac:dyDescent="0.25">
      <c r="A10" s="1">
        <v>2024</v>
      </c>
      <c r="B10" s="1">
        <v>9</v>
      </c>
      <c r="C10" s="5">
        <v>250000</v>
      </c>
      <c r="D10" s="5">
        <v>95000</v>
      </c>
      <c r="E10" s="5">
        <v>65000</v>
      </c>
      <c r="F10" s="5">
        <v>290000</v>
      </c>
      <c r="G10" s="5">
        <v>140000</v>
      </c>
      <c r="H10" s="5">
        <v>185000</v>
      </c>
      <c r="I10" s="5">
        <v>130000</v>
      </c>
      <c r="J10" s="5">
        <v>95000</v>
      </c>
      <c r="K10" s="6">
        <v>90000</v>
      </c>
      <c r="L10" s="7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B823-2DFD-45F4-80F8-EB1E038A9216}">
  <dimension ref="A1:D13"/>
  <sheetViews>
    <sheetView topLeftCell="A7" workbookViewId="0">
      <selection activeCell="I32" sqref="I32"/>
    </sheetView>
  </sheetViews>
  <sheetFormatPr baseColWidth="10" defaultRowHeight="13.2" x14ac:dyDescent="0.25"/>
  <cols>
    <col min="2" max="2" width="13" bestFit="1" customWidth="1"/>
  </cols>
  <sheetData>
    <row r="1" spans="1:4" x14ac:dyDescent="0.25">
      <c r="A1" s="10" t="s">
        <v>0</v>
      </c>
      <c r="B1" s="10" t="s">
        <v>1</v>
      </c>
      <c r="C1" s="10" t="s">
        <v>5</v>
      </c>
      <c r="D1" s="10" t="s">
        <v>33</v>
      </c>
    </row>
    <row r="2" spans="1:4" x14ac:dyDescent="0.25">
      <c r="A2" s="8">
        <v>2024</v>
      </c>
      <c r="B2" s="8" t="s">
        <v>12</v>
      </c>
      <c r="C2" s="14">
        <v>970000</v>
      </c>
      <c r="D2" s="8">
        <v>328333.33333333331</v>
      </c>
    </row>
    <row r="3" spans="1:4" x14ac:dyDescent="0.25">
      <c r="A3" s="8">
        <v>2024</v>
      </c>
      <c r="B3" s="8" t="s">
        <v>13</v>
      </c>
      <c r="C3" s="30">
        <v>270000</v>
      </c>
      <c r="D3" s="8">
        <v>328333.33333333331</v>
      </c>
    </row>
    <row r="4" spans="1:4" x14ac:dyDescent="0.25">
      <c r="A4" s="8">
        <v>2024</v>
      </c>
      <c r="B4" s="8" t="s">
        <v>14</v>
      </c>
      <c r="C4" s="9">
        <v>275000</v>
      </c>
      <c r="D4" s="8">
        <v>328333.33333333331</v>
      </c>
    </row>
    <row r="5" spans="1:4" x14ac:dyDescent="0.25">
      <c r="A5" s="8">
        <v>2024</v>
      </c>
      <c r="B5" s="8" t="s">
        <v>15</v>
      </c>
      <c r="C5" s="14">
        <v>20000</v>
      </c>
      <c r="D5" s="8">
        <v>328333.33333333331</v>
      </c>
    </row>
    <row r="6" spans="1:4" x14ac:dyDescent="0.25">
      <c r="A6" s="8">
        <v>2024</v>
      </c>
      <c r="B6" s="8" t="s">
        <v>16</v>
      </c>
      <c r="C6" s="9">
        <v>280000</v>
      </c>
      <c r="D6" s="8">
        <v>328333.33333333331</v>
      </c>
    </row>
    <row r="7" spans="1:4" x14ac:dyDescent="0.25">
      <c r="A7" s="8">
        <v>2024</v>
      </c>
      <c r="B7" s="8" t="s">
        <v>19</v>
      </c>
      <c r="C7" s="9">
        <v>285000</v>
      </c>
      <c r="D7" s="8">
        <v>328333.33333333331</v>
      </c>
    </row>
    <row r="8" spans="1:4" x14ac:dyDescent="0.25">
      <c r="A8" s="8">
        <v>2024</v>
      </c>
      <c r="B8" s="8" t="s">
        <v>17</v>
      </c>
      <c r="C8" s="9">
        <v>285000</v>
      </c>
      <c r="D8" s="8">
        <v>328333.33333333331</v>
      </c>
    </row>
    <row r="9" spans="1:4" x14ac:dyDescent="0.25">
      <c r="A9" s="8">
        <v>2024</v>
      </c>
      <c r="B9" s="8" t="s">
        <v>18</v>
      </c>
      <c r="C9" s="9">
        <v>285000</v>
      </c>
      <c r="D9" s="8">
        <v>328333.33333333331</v>
      </c>
    </row>
    <row r="10" spans="1:4" x14ac:dyDescent="0.25">
      <c r="A10" s="8">
        <v>2024</v>
      </c>
      <c r="B10" s="8" t="s">
        <v>19</v>
      </c>
      <c r="C10" s="30">
        <v>285000</v>
      </c>
      <c r="D10" s="8">
        <v>328333.33333333331</v>
      </c>
    </row>
    <row r="12" spans="1:4" x14ac:dyDescent="0.25">
      <c r="A12" t="s">
        <v>33</v>
      </c>
      <c r="B12" s="32">
        <f>AVERAGE(C2:C10)</f>
        <v>328333.33333333331</v>
      </c>
    </row>
    <row r="13" spans="1:4" x14ac:dyDescent="0.25">
      <c r="A13" t="s">
        <v>59</v>
      </c>
      <c r="B13" s="32">
        <f>_xlfn.STDEV.S(C2:C10)</f>
        <v>255660.90823588968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0149-BBAF-4E17-A685-83E9445191E1}">
  <dimension ref="A1:D13"/>
  <sheetViews>
    <sheetView topLeftCell="A16" workbookViewId="0">
      <selection activeCell="C2" sqref="C2:C10"/>
    </sheetView>
  </sheetViews>
  <sheetFormatPr baseColWidth="10" defaultRowHeight="13.2" x14ac:dyDescent="0.25"/>
  <cols>
    <col min="2" max="2" width="13" bestFit="1" customWidth="1"/>
  </cols>
  <sheetData>
    <row r="1" spans="1:4" x14ac:dyDescent="0.25">
      <c r="A1" s="10" t="s">
        <v>0</v>
      </c>
      <c r="B1" s="10" t="s">
        <v>1</v>
      </c>
      <c r="C1" s="10" t="s">
        <v>5</v>
      </c>
      <c r="D1" s="10" t="s">
        <v>33</v>
      </c>
    </row>
    <row r="2" spans="1:4" x14ac:dyDescent="0.25">
      <c r="A2" s="8">
        <v>2024</v>
      </c>
      <c r="B2" s="8" t="s">
        <v>12</v>
      </c>
      <c r="C2" s="14">
        <v>970000</v>
      </c>
      <c r="D2" s="8">
        <v>328333.33333333331</v>
      </c>
    </row>
    <row r="3" spans="1:4" x14ac:dyDescent="0.25">
      <c r="A3" s="8">
        <v>2024</v>
      </c>
      <c r="B3" s="8" t="s">
        <v>13</v>
      </c>
      <c r="C3" s="30">
        <v>270000</v>
      </c>
      <c r="D3" s="8">
        <v>328333.33333333331</v>
      </c>
    </row>
    <row r="4" spans="1:4" x14ac:dyDescent="0.25">
      <c r="A4" s="8">
        <v>2024</v>
      </c>
      <c r="B4" s="8" t="s">
        <v>14</v>
      </c>
      <c r="C4" s="9">
        <v>275000</v>
      </c>
      <c r="D4" s="8">
        <v>328333.33333333331</v>
      </c>
    </row>
    <row r="5" spans="1:4" x14ac:dyDescent="0.25">
      <c r="A5" s="8">
        <v>2024</v>
      </c>
      <c r="B5" s="8" t="s">
        <v>15</v>
      </c>
      <c r="C5" s="14">
        <v>20000</v>
      </c>
      <c r="D5" s="8">
        <v>328333.33333333331</v>
      </c>
    </row>
    <row r="6" spans="1:4" x14ac:dyDescent="0.25">
      <c r="A6" s="8">
        <v>2024</v>
      </c>
      <c r="B6" s="8" t="s">
        <v>16</v>
      </c>
      <c r="C6" s="9">
        <v>280000</v>
      </c>
      <c r="D6" s="8">
        <v>328333.33333333331</v>
      </c>
    </row>
    <row r="7" spans="1:4" x14ac:dyDescent="0.25">
      <c r="A7" s="8">
        <v>2024</v>
      </c>
      <c r="B7" s="8" t="s">
        <v>19</v>
      </c>
      <c r="C7" s="9">
        <v>285000</v>
      </c>
      <c r="D7" s="8">
        <v>328333.33333333331</v>
      </c>
    </row>
    <row r="8" spans="1:4" x14ac:dyDescent="0.25">
      <c r="A8" s="8">
        <v>2024</v>
      </c>
      <c r="B8" s="8" t="s">
        <v>17</v>
      </c>
      <c r="C8" s="9">
        <v>285000</v>
      </c>
      <c r="D8" s="8">
        <v>328333.33333333331</v>
      </c>
    </row>
    <row r="9" spans="1:4" x14ac:dyDescent="0.25">
      <c r="A9" s="8">
        <v>2024</v>
      </c>
      <c r="B9" s="8" t="s">
        <v>18</v>
      </c>
      <c r="C9" s="9">
        <v>285000</v>
      </c>
      <c r="D9" s="8">
        <v>328333.33333333331</v>
      </c>
    </row>
    <row r="10" spans="1:4" x14ac:dyDescent="0.25">
      <c r="A10" s="8">
        <v>2024</v>
      </c>
      <c r="B10" s="8" t="s">
        <v>19</v>
      </c>
      <c r="C10" s="30">
        <v>285000</v>
      </c>
      <c r="D10" s="8">
        <v>328333.33333333331</v>
      </c>
    </row>
    <row r="12" spans="1:4" x14ac:dyDescent="0.25">
      <c r="A12" t="s">
        <v>33</v>
      </c>
      <c r="B12" s="32">
        <f>AVERAGE(C2:C10)</f>
        <v>328333.33333333331</v>
      </c>
    </row>
    <row r="13" spans="1:4" x14ac:dyDescent="0.25">
      <c r="A13" t="s">
        <v>58</v>
      </c>
      <c r="B13" s="32">
        <f>_xlfn.STDEV.S(C2:C10)</f>
        <v>255660.90823588968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874E-4F44-4C29-A829-EC01CD4210D3}">
  <dimension ref="A1:I12"/>
  <sheetViews>
    <sheetView topLeftCell="A10" workbookViewId="0">
      <selection activeCell="S21" sqref="S21"/>
    </sheetView>
  </sheetViews>
  <sheetFormatPr baseColWidth="10" defaultRowHeight="13.2" x14ac:dyDescent="0.25"/>
  <cols>
    <col min="4" max="6" width="0" hidden="1" customWidth="1"/>
    <col min="8" max="8" width="0" hidden="1" customWidth="1"/>
  </cols>
  <sheetData>
    <row r="1" spans="1:9" x14ac:dyDescent="0.25">
      <c r="A1" s="10" t="s">
        <v>0</v>
      </c>
      <c r="B1" s="10" t="s">
        <v>1</v>
      </c>
      <c r="C1" s="10" t="s">
        <v>27</v>
      </c>
      <c r="D1" s="10" t="s">
        <v>23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33</v>
      </c>
    </row>
    <row r="2" spans="1:9" x14ac:dyDescent="0.25">
      <c r="A2" s="8">
        <v>2024</v>
      </c>
      <c r="B2" s="8" t="s">
        <v>12</v>
      </c>
      <c r="C2" s="8" t="str">
        <f>CONCATENATE(A2,"-",B2)</f>
        <v>2024-Ene</v>
      </c>
      <c r="D2" s="9">
        <v>200000</v>
      </c>
      <c r="E2" s="9">
        <v>60000</v>
      </c>
      <c r="F2" s="9">
        <v>40000</v>
      </c>
      <c r="G2" s="14">
        <v>970000</v>
      </c>
      <c r="H2" s="9">
        <v>100000</v>
      </c>
      <c r="I2" s="31">
        <v>328333.33333333331</v>
      </c>
    </row>
    <row r="3" spans="1:9" x14ac:dyDescent="0.25">
      <c r="A3" s="8">
        <v>2024</v>
      </c>
      <c r="B3" s="8" t="s">
        <v>13</v>
      </c>
      <c r="C3" s="8" t="str">
        <f t="shared" ref="C3:C10" si="0">CONCATENATE(A3,"-",B3)</f>
        <v>2024-Feb</v>
      </c>
      <c r="D3" s="9">
        <v>210000</v>
      </c>
      <c r="E3" s="9">
        <v>65000</v>
      </c>
      <c r="F3" s="9">
        <v>40000</v>
      </c>
      <c r="G3" s="30">
        <v>270000</v>
      </c>
      <c r="H3" s="9">
        <v>105000</v>
      </c>
      <c r="I3" s="31">
        <v>328333.33333333331</v>
      </c>
    </row>
    <row r="4" spans="1:9" x14ac:dyDescent="0.25">
      <c r="A4" s="8">
        <v>2024</v>
      </c>
      <c r="B4" s="8" t="s">
        <v>14</v>
      </c>
      <c r="C4" s="8" t="str">
        <f t="shared" si="0"/>
        <v>2024-Mar</v>
      </c>
      <c r="D4" s="9">
        <v>210000</v>
      </c>
      <c r="E4" s="9">
        <v>70000</v>
      </c>
      <c r="F4" s="9">
        <v>45000</v>
      </c>
      <c r="G4" s="9">
        <v>275000</v>
      </c>
      <c r="H4" s="9">
        <v>105000</v>
      </c>
      <c r="I4" s="31">
        <v>328333.33333333331</v>
      </c>
    </row>
    <row r="5" spans="1:9" x14ac:dyDescent="0.25">
      <c r="A5" s="8">
        <v>2024</v>
      </c>
      <c r="B5" s="8" t="s">
        <v>15</v>
      </c>
      <c r="C5" s="8" t="str">
        <f t="shared" si="0"/>
        <v>2024-Abr</v>
      </c>
      <c r="D5" s="9">
        <v>225000</v>
      </c>
      <c r="E5" s="9">
        <v>80000</v>
      </c>
      <c r="F5" s="9">
        <v>42000</v>
      </c>
      <c r="G5" s="14">
        <v>20000</v>
      </c>
      <c r="H5" s="9">
        <v>110000</v>
      </c>
      <c r="I5" s="31">
        <v>328333.33333333331</v>
      </c>
    </row>
    <row r="6" spans="1:9" x14ac:dyDescent="0.25">
      <c r="A6" s="8">
        <v>2024</v>
      </c>
      <c r="B6" s="8" t="s">
        <v>16</v>
      </c>
      <c r="C6" s="8" t="str">
        <f t="shared" si="0"/>
        <v>2024-May</v>
      </c>
      <c r="D6" s="9">
        <v>240000</v>
      </c>
      <c r="E6" s="9">
        <v>85000</v>
      </c>
      <c r="F6" s="9">
        <v>50000</v>
      </c>
      <c r="G6" s="9">
        <v>280000</v>
      </c>
      <c r="H6" s="9">
        <v>115000</v>
      </c>
      <c r="I6" s="31">
        <v>328333.33333333331</v>
      </c>
    </row>
    <row r="7" spans="1:9" x14ac:dyDescent="0.25">
      <c r="A7" s="8">
        <v>2024</v>
      </c>
      <c r="B7" s="8" t="s">
        <v>19</v>
      </c>
      <c r="C7" s="8" t="str">
        <f t="shared" si="0"/>
        <v>2024-Ago</v>
      </c>
      <c r="D7" s="9">
        <v>250000</v>
      </c>
      <c r="E7" s="9">
        <v>90000</v>
      </c>
      <c r="F7" s="9">
        <v>70000</v>
      </c>
      <c r="G7" s="9">
        <v>285000</v>
      </c>
      <c r="H7" s="9">
        <v>135000</v>
      </c>
      <c r="I7" s="31">
        <v>328333.33333333331</v>
      </c>
    </row>
    <row r="8" spans="1:9" x14ac:dyDescent="0.25">
      <c r="A8" s="8">
        <v>2024</v>
      </c>
      <c r="B8" s="8" t="s">
        <v>17</v>
      </c>
      <c r="C8" s="8" t="str">
        <f t="shared" si="0"/>
        <v>2024-Jun</v>
      </c>
      <c r="D8" s="9">
        <v>240000</v>
      </c>
      <c r="E8" s="9">
        <v>85000</v>
      </c>
      <c r="F8" s="9">
        <v>45000</v>
      </c>
      <c r="G8" s="9">
        <v>285000</v>
      </c>
      <c r="H8" s="9">
        <v>130000</v>
      </c>
      <c r="I8" s="31">
        <v>328333.33333333331</v>
      </c>
    </row>
    <row r="9" spans="1:9" x14ac:dyDescent="0.25">
      <c r="A9" s="8">
        <v>2024</v>
      </c>
      <c r="B9" s="8" t="s">
        <v>18</v>
      </c>
      <c r="C9" s="8" t="str">
        <f t="shared" si="0"/>
        <v>2024-Jul</v>
      </c>
      <c r="D9" s="9">
        <v>245000</v>
      </c>
      <c r="E9" s="9">
        <v>90000</v>
      </c>
      <c r="F9" s="9">
        <v>65000</v>
      </c>
      <c r="G9" s="9">
        <v>285000</v>
      </c>
      <c r="H9" s="9">
        <v>130000</v>
      </c>
      <c r="I9" s="31">
        <v>328333.33333333331</v>
      </c>
    </row>
    <row r="10" spans="1:9" x14ac:dyDescent="0.25">
      <c r="A10" s="8">
        <v>2024</v>
      </c>
      <c r="B10" s="8" t="s">
        <v>19</v>
      </c>
      <c r="C10" s="8" t="str">
        <f t="shared" si="0"/>
        <v>2024-Ago</v>
      </c>
      <c r="D10" s="30">
        <v>250000</v>
      </c>
      <c r="E10" s="30">
        <v>90000</v>
      </c>
      <c r="F10" s="30">
        <v>70000</v>
      </c>
      <c r="G10" s="30">
        <v>285000</v>
      </c>
      <c r="H10" s="30">
        <v>135000</v>
      </c>
      <c r="I10" s="31">
        <v>328333.33333333331</v>
      </c>
    </row>
    <row r="12" spans="1:9" x14ac:dyDescent="0.25">
      <c r="C12" t="s">
        <v>46</v>
      </c>
      <c r="G12" s="13">
        <f>AVERAGE(G2:G10)</f>
        <v>328333.33333333331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EB01-7215-41FF-986F-9AF4E5F79407}">
  <dimension ref="A1:I12"/>
  <sheetViews>
    <sheetView topLeftCell="A4" workbookViewId="0">
      <selection activeCell="Q43" sqref="Q43"/>
    </sheetView>
  </sheetViews>
  <sheetFormatPr baseColWidth="10" defaultRowHeight="13.2" x14ac:dyDescent="0.25"/>
  <cols>
    <col min="3" max="5" width="0" hidden="1" customWidth="1"/>
    <col min="8" max="8" width="0" hidden="1" customWidth="1"/>
  </cols>
  <sheetData>
    <row r="1" spans="1:9" x14ac:dyDescent="0.25">
      <c r="A1" s="10" t="s">
        <v>0</v>
      </c>
      <c r="B1" s="10" t="s">
        <v>1</v>
      </c>
      <c r="C1" s="10" t="s">
        <v>23</v>
      </c>
      <c r="D1" s="10" t="s">
        <v>3</v>
      </c>
      <c r="E1" s="10" t="s">
        <v>4</v>
      </c>
      <c r="F1" s="10" t="s">
        <v>27</v>
      </c>
      <c r="G1" s="10" t="s">
        <v>5</v>
      </c>
      <c r="H1" s="10" t="s">
        <v>6</v>
      </c>
      <c r="I1" s="10" t="s">
        <v>33</v>
      </c>
    </row>
    <row r="2" spans="1:9" x14ac:dyDescent="0.25">
      <c r="A2" s="8">
        <v>2024</v>
      </c>
      <c r="B2" s="8" t="s">
        <v>12</v>
      </c>
      <c r="C2" s="9">
        <v>200000</v>
      </c>
      <c r="D2" s="9">
        <v>60000</v>
      </c>
      <c r="E2" s="9">
        <v>40000</v>
      </c>
      <c r="F2" s="9" t="str">
        <f>CONCATENATE(A2,"-",B2)</f>
        <v>2024-Ene</v>
      </c>
      <c r="G2" s="14">
        <v>970000</v>
      </c>
      <c r="H2" s="9">
        <v>100000</v>
      </c>
      <c r="I2" s="31">
        <v>328333.33333333331</v>
      </c>
    </row>
    <row r="3" spans="1:9" x14ac:dyDescent="0.25">
      <c r="A3" s="8">
        <v>2024</v>
      </c>
      <c r="B3" s="8" t="s">
        <v>13</v>
      </c>
      <c r="C3" s="9">
        <v>210000</v>
      </c>
      <c r="D3" s="9">
        <v>65000</v>
      </c>
      <c r="E3" s="9">
        <v>40000</v>
      </c>
      <c r="F3" s="9" t="str">
        <f t="shared" ref="F3:F10" si="0">CONCATENATE(A3,"-",B3)</f>
        <v>2024-Feb</v>
      </c>
      <c r="G3" s="30">
        <v>270000</v>
      </c>
      <c r="H3" s="9">
        <v>105000</v>
      </c>
      <c r="I3" s="31">
        <v>328333.33333333331</v>
      </c>
    </row>
    <row r="4" spans="1:9" x14ac:dyDescent="0.25">
      <c r="A4" s="8">
        <v>2024</v>
      </c>
      <c r="B4" s="8" t="s">
        <v>14</v>
      </c>
      <c r="C4" s="9">
        <v>210000</v>
      </c>
      <c r="D4" s="9">
        <v>70000</v>
      </c>
      <c r="E4" s="9">
        <v>45000</v>
      </c>
      <c r="F4" s="9" t="str">
        <f t="shared" si="0"/>
        <v>2024-Mar</v>
      </c>
      <c r="G4" s="9">
        <v>275000</v>
      </c>
      <c r="H4" s="9">
        <v>105000</v>
      </c>
      <c r="I4" s="31">
        <v>328333.33333333331</v>
      </c>
    </row>
    <row r="5" spans="1:9" x14ac:dyDescent="0.25">
      <c r="A5" s="8">
        <v>2024</v>
      </c>
      <c r="B5" s="8" t="s">
        <v>15</v>
      </c>
      <c r="C5" s="9">
        <v>225000</v>
      </c>
      <c r="D5" s="9">
        <v>80000</v>
      </c>
      <c r="E5" s="9">
        <v>42000</v>
      </c>
      <c r="F5" s="9" t="str">
        <f t="shared" si="0"/>
        <v>2024-Abr</v>
      </c>
      <c r="G5" s="14">
        <v>20000</v>
      </c>
      <c r="H5" s="9">
        <v>110000</v>
      </c>
      <c r="I5" s="31">
        <v>328333.33333333331</v>
      </c>
    </row>
    <row r="6" spans="1:9" x14ac:dyDescent="0.25">
      <c r="A6" s="8">
        <v>2024</v>
      </c>
      <c r="B6" s="8" t="s">
        <v>16</v>
      </c>
      <c r="C6" s="9">
        <v>240000</v>
      </c>
      <c r="D6" s="9">
        <v>85000</v>
      </c>
      <c r="E6" s="9">
        <v>50000</v>
      </c>
      <c r="F6" s="9" t="str">
        <f t="shared" si="0"/>
        <v>2024-May</v>
      </c>
      <c r="G6" s="9">
        <v>280000</v>
      </c>
      <c r="H6" s="9">
        <v>115000</v>
      </c>
      <c r="I6" s="31">
        <v>328333.33333333331</v>
      </c>
    </row>
    <row r="7" spans="1:9" x14ac:dyDescent="0.25">
      <c r="A7" s="8">
        <v>2024</v>
      </c>
      <c r="B7" s="8" t="s">
        <v>19</v>
      </c>
      <c r="C7" s="9">
        <v>250000</v>
      </c>
      <c r="D7" s="9">
        <v>90000</v>
      </c>
      <c r="E7" s="9">
        <v>70000</v>
      </c>
      <c r="F7" s="9" t="str">
        <f t="shared" si="0"/>
        <v>2024-Ago</v>
      </c>
      <c r="G7" s="9">
        <v>285000</v>
      </c>
      <c r="H7" s="9">
        <v>135000</v>
      </c>
      <c r="I7" s="31">
        <v>328333.33333333331</v>
      </c>
    </row>
    <row r="8" spans="1:9" x14ac:dyDescent="0.25">
      <c r="A8" s="8">
        <v>2024</v>
      </c>
      <c r="B8" s="8" t="s">
        <v>17</v>
      </c>
      <c r="C8" s="9">
        <v>240000</v>
      </c>
      <c r="D8" s="9">
        <v>85000</v>
      </c>
      <c r="E8" s="9">
        <v>45000</v>
      </c>
      <c r="F8" s="9" t="str">
        <f t="shared" si="0"/>
        <v>2024-Jun</v>
      </c>
      <c r="G8" s="9">
        <v>285000</v>
      </c>
      <c r="H8" s="9">
        <v>130000</v>
      </c>
      <c r="I8" s="31">
        <v>328333.33333333331</v>
      </c>
    </row>
    <row r="9" spans="1:9" x14ac:dyDescent="0.25">
      <c r="A9" s="8">
        <v>2024</v>
      </c>
      <c r="B9" s="8" t="s">
        <v>18</v>
      </c>
      <c r="C9" s="9">
        <v>245000</v>
      </c>
      <c r="D9" s="9">
        <v>90000</v>
      </c>
      <c r="E9" s="9">
        <v>65000</v>
      </c>
      <c r="F9" s="9" t="str">
        <f t="shared" si="0"/>
        <v>2024-Jul</v>
      </c>
      <c r="G9" s="9">
        <v>285000</v>
      </c>
      <c r="H9" s="9">
        <v>130000</v>
      </c>
      <c r="I9" s="31">
        <v>328333.33333333331</v>
      </c>
    </row>
    <row r="10" spans="1:9" x14ac:dyDescent="0.25">
      <c r="A10" s="8">
        <v>2024</v>
      </c>
      <c r="B10" s="8" t="s">
        <v>19</v>
      </c>
      <c r="C10" s="30">
        <v>250000</v>
      </c>
      <c r="D10" s="30">
        <v>90000</v>
      </c>
      <c r="E10" s="30">
        <v>70000</v>
      </c>
      <c r="F10" s="9" t="str">
        <f t="shared" si="0"/>
        <v>2024-Ago</v>
      </c>
      <c r="G10" s="30">
        <v>285000</v>
      </c>
      <c r="H10" s="30">
        <v>135000</v>
      </c>
      <c r="I10" s="31">
        <v>328333.33333333331</v>
      </c>
    </row>
    <row r="12" spans="1:9" x14ac:dyDescent="0.25">
      <c r="F12" t="s">
        <v>33</v>
      </c>
      <c r="G12" s="13">
        <f>AVERAGE(G2:G10)</f>
        <v>328333.33333333331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C47F-D499-40BB-83AB-4DC9C4A2E6F4}">
  <dimension ref="A1:T19"/>
  <sheetViews>
    <sheetView workbookViewId="0">
      <selection activeCell="J21" sqref="J21"/>
    </sheetView>
  </sheetViews>
  <sheetFormatPr baseColWidth="10" defaultRowHeight="13.2" x14ac:dyDescent="0.25"/>
  <cols>
    <col min="6" max="6" width="11.21875" bestFit="1" customWidth="1"/>
    <col min="7" max="7" width="14.77734375" customWidth="1"/>
    <col min="8" max="8" width="13.77734375" bestFit="1" customWidth="1"/>
    <col min="9" max="9" width="11" bestFit="1" customWidth="1"/>
    <col min="10" max="10" width="11.77734375" bestFit="1" customWidth="1"/>
    <col min="11" max="11" width="11" bestFit="1" customWidth="1"/>
    <col min="12" max="12" width="13.33203125" bestFit="1" customWidth="1"/>
    <col min="13" max="13" width="11" customWidth="1"/>
    <col min="14" max="14" width="13.77734375" bestFit="1" customWidth="1"/>
    <col min="15" max="18" width="11.21875" bestFit="1" customWidth="1"/>
    <col min="19" max="19" width="11" bestFit="1" customWidth="1"/>
    <col min="20" max="20" width="11.21875" bestFit="1" customWidth="1"/>
  </cols>
  <sheetData>
    <row r="1" spans="1:20" x14ac:dyDescent="0.25">
      <c r="A1" s="10" t="s">
        <v>36</v>
      </c>
      <c r="B1" s="10" t="s">
        <v>0</v>
      </c>
      <c r="C1" s="10" t="s">
        <v>1</v>
      </c>
      <c r="D1" s="11" t="s">
        <v>27</v>
      </c>
      <c r="E1" s="11" t="s">
        <v>34</v>
      </c>
      <c r="F1" s="10" t="s">
        <v>23</v>
      </c>
      <c r="G1" s="11" t="s">
        <v>39</v>
      </c>
      <c r="H1" s="11" t="s">
        <v>40</v>
      </c>
      <c r="I1" s="10" t="s">
        <v>3</v>
      </c>
      <c r="J1" s="11" t="s">
        <v>41</v>
      </c>
      <c r="K1" s="10" t="s">
        <v>4</v>
      </c>
      <c r="L1" s="11" t="s">
        <v>42</v>
      </c>
      <c r="M1" s="11" t="s">
        <v>43</v>
      </c>
      <c r="N1" s="11" t="s">
        <v>31</v>
      </c>
      <c r="O1" s="10" t="s">
        <v>5</v>
      </c>
      <c r="P1" s="10" t="s">
        <v>6</v>
      </c>
      <c r="Q1" s="10" t="s">
        <v>7</v>
      </c>
      <c r="R1" s="10" t="s">
        <v>8</v>
      </c>
      <c r="S1" s="10" t="s">
        <v>9</v>
      </c>
      <c r="T1" s="10" t="s">
        <v>10</v>
      </c>
    </row>
    <row r="2" spans="1:20" x14ac:dyDescent="0.25">
      <c r="A2" s="15">
        <v>45301</v>
      </c>
      <c r="B2" s="8">
        <v>2024</v>
      </c>
      <c r="C2" s="8" t="s">
        <v>12</v>
      </c>
      <c r="D2" s="8" t="str">
        <f t="shared" ref="D2:D10" si="0">CONCATENATE(B2,"-",C2)</f>
        <v>2024-Ene</v>
      </c>
      <c r="E2" s="8" t="str">
        <f>UPPER(D2)</f>
        <v>2024-ENE</v>
      </c>
      <c r="F2" s="9">
        <v>200000</v>
      </c>
      <c r="G2" s="9" t="b">
        <f>ISBLANK(F2)</f>
        <v>0</v>
      </c>
      <c r="H2" s="9">
        <f>IF(ISBLANK(F2),$F$14,F2)</f>
        <v>200000</v>
      </c>
      <c r="I2" s="9">
        <v>60000</v>
      </c>
      <c r="J2" s="9">
        <v>60000</v>
      </c>
      <c r="K2" s="9">
        <v>40000</v>
      </c>
      <c r="L2" s="9" t="b">
        <f>ISNUMBER(K2)</f>
        <v>1</v>
      </c>
      <c r="M2" s="9">
        <f>AVERAGE(K2:K12)</f>
        <v>53200</v>
      </c>
      <c r="N2" s="9">
        <f>IF(ISNUMBER(K2),K2,$M$2)</f>
        <v>40000</v>
      </c>
      <c r="O2" s="9">
        <v>250000</v>
      </c>
      <c r="P2" s="9">
        <v>100000</v>
      </c>
      <c r="Q2" s="9">
        <v>150000</v>
      </c>
      <c r="R2" s="9">
        <v>100000</v>
      </c>
      <c r="S2" s="9">
        <v>80000</v>
      </c>
      <c r="T2" s="9">
        <v>100000</v>
      </c>
    </row>
    <row r="3" spans="1:20" x14ac:dyDescent="0.25">
      <c r="A3" s="15">
        <v>45337</v>
      </c>
      <c r="B3" s="8">
        <v>2024</v>
      </c>
      <c r="C3" s="8" t="s">
        <v>13</v>
      </c>
      <c r="D3" s="8" t="str">
        <f t="shared" si="0"/>
        <v>2024-Feb</v>
      </c>
      <c r="E3" s="8" t="str">
        <f t="shared" ref="E3:E12" si="1">UPPER(D3)</f>
        <v>2024-FEB</v>
      </c>
      <c r="F3" s="9">
        <v>210000</v>
      </c>
      <c r="G3" s="9" t="b">
        <f t="shared" ref="G3:G12" si="2">ISBLANK(F3)</f>
        <v>0</v>
      </c>
      <c r="H3" s="9">
        <f t="shared" ref="H3:H12" si="3">IF(ISBLANK(F3),$F$14,F3)</f>
        <v>210000</v>
      </c>
      <c r="I3" s="9">
        <v>65000</v>
      </c>
      <c r="J3" s="9">
        <v>65000</v>
      </c>
      <c r="K3" s="9">
        <v>40000</v>
      </c>
      <c r="L3" s="9" t="b">
        <f t="shared" ref="L3:L12" si="4">ISNUMBER(K3)</f>
        <v>1</v>
      </c>
      <c r="M3" s="9"/>
      <c r="N3" s="9">
        <f t="shared" ref="N3:N12" si="5">IF(ISNUMBER(K3),K3,$M$2)</f>
        <v>40000</v>
      </c>
      <c r="O3" s="9">
        <v>270000</v>
      </c>
      <c r="P3" s="9">
        <v>105000</v>
      </c>
      <c r="Q3" s="9">
        <v>160000</v>
      </c>
      <c r="R3" s="9">
        <v>110000</v>
      </c>
      <c r="S3" s="9">
        <v>70000</v>
      </c>
      <c r="T3" s="9">
        <v>300000</v>
      </c>
    </row>
    <row r="4" spans="1:20" x14ac:dyDescent="0.25">
      <c r="A4" s="15">
        <v>45367</v>
      </c>
      <c r="B4" s="8">
        <v>2024</v>
      </c>
      <c r="C4" s="8" t="s">
        <v>14</v>
      </c>
      <c r="D4" s="8" t="str">
        <f t="shared" si="0"/>
        <v>2024-Mar</v>
      </c>
      <c r="E4" s="8" t="str">
        <f t="shared" si="1"/>
        <v>2024-MAR</v>
      </c>
      <c r="F4" s="9">
        <v>210000</v>
      </c>
      <c r="G4" s="9" t="b">
        <f t="shared" si="2"/>
        <v>0</v>
      </c>
      <c r="H4" s="9">
        <f t="shared" si="3"/>
        <v>210000</v>
      </c>
      <c r="I4" s="9">
        <v>70000</v>
      </c>
      <c r="J4" s="9">
        <v>70000</v>
      </c>
      <c r="K4" s="9">
        <v>45000</v>
      </c>
      <c r="L4" s="9" t="b">
        <f t="shared" si="4"/>
        <v>1</v>
      </c>
      <c r="M4" s="9"/>
      <c r="N4" s="9">
        <f t="shared" si="5"/>
        <v>45000</v>
      </c>
      <c r="O4" s="9">
        <v>275000</v>
      </c>
      <c r="P4" s="9">
        <v>105000</v>
      </c>
      <c r="Q4" s="9">
        <v>165000</v>
      </c>
      <c r="R4" s="9">
        <v>115000</v>
      </c>
      <c r="S4" s="9">
        <v>75000</v>
      </c>
      <c r="T4" s="9">
        <v>150000</v>
      </c>
    </row>
    <row r="5" spans="1:20" x14ac:dyDescent="0.25">
      <c r="A5" s="15">
        <v>45399</v>
      </c>
      <c r="B5" s="8">
        <v>2024</v>
      </c>
      <c r="C5" s="8" t="s">
        <v>15</v>
      </c>
      <c r="D5" s="8" t="str">
        <f t="shared" si="0"/>
        <v>2024-Abr</v>
      </c>
      <c r="E5" s="8" t="str">
        <f t="shared" si="1"/>
        <v>2024-ABR</v>
      </c>
      <c r="F5" s="9">
        <v>225000</v>
      </c>
      <c r="G5" s="9" t="b">
        <f t="shared" si="2"/>
        <v>0</v>
      </c>
      <c r="H5" s="9">
        <f t="shared" si="3"/>
        <v>225000</v>
      </c>
      <c r="I5" s="9">
        <v>80000</v>
      </c>
      <c r="J5" s="9">
        <v>80000</v>
      </c>
      <c r="K5" s="9">
        <v>42000</v>
      </c>
      <c r="L5" s="9" t="b">
        <f t="shared" si="4"/>
        <v>1</v>
      </c>
      <c r="M5" s="9"/>
      <c r="N5" s="9">
        <f t="shared" si="5"/>
        <v>42000</v>
      </c>
      <c r="O5" s="9">
        <v>275000</v>
      </c>
      <c r="P5" s="9">
        <v>110000</v>
      </c>
      <c r="Q5" s="9">
        <v>165000</v>
      </c>
      <c r="R5" s="9">
        <v>117000</v>
      </c>
      <c r="S5" s="9">
        <v>80000</v>
      </c>
      <c r="T5" s="9">
        <v>120000</v>
      </c>
    </row>
    <row r="6" spans="1:20" x14ac:dyDescent="0.25">
      <c r="A6" s="15">
        <v>45430</v>
      </c>
      <c r="B6" s="8">
        <v>2024</v>
      </c>
      <c r="C6" s="8" t="s">
        <v>16</v>
      </c>
      <c r="D6" s="8" t="str">
        <f t="shared" si="0"/>
        <v>2024-May</v>
      </c>
      <c r="E6" s="8" t="str">
        <f t="shared" si="1"/>
        <v>2024-MAY</v>
      </c>
      <c r="F6" s="9">
        <v>240000</v>
      </c>
      <c r="G6" s="9" t="b">
        <f t="shared" si="2"/>
        <v>0</v>
      </c>
      <c r="H6" s="9">
        <f t="shared" si="3"/>
        <v>240000</v>
      </c>
      <c r="I6" s="9">
        <v>85000</v>
      </c>
      <c r="J6" s="9">
        <v>85000</v>
      </c>
      <c r="K6" s="9">
        <v>50000</v>
      </c>
      <c r="L6" s="9" t="b">
        <f t="shared" si="4"/>
        <v>1</v>
      </c>
      <c r="M6" s="9"/>
      <c r="N6" s="9">
        <f t="shared" si="5"/>
        <v>50000</v>
      </c>
      <c r="O6" s="9">
        <v>280000</v>
      </c>
      <c r="P6" s="9">
        <v>115000</v>
      </c>
      <c r="Q6" s="9">
        <v>165000</v>
      </c>
      <c r="R6" s="9">
        <v>120000</v>
      </c>
      <c r="S6" s="9">
        <v>85000</v>
      </c>
      <c r="T6" s="9">
        <v>80000</v>
      </c>
    </row>
    <row r="7" spans="1:20" x14ac:dyDescent="0.25">
      <c r="A7" s="15">
        <v>45462</v>
      </c>
      <c r="B7" s="8">
        <v>2024</v>
      </c>
      <c r="C7" s="8" t="s">
        <v>17</v>
      </c>
      <c r="D7" s="8" t="str">
        <f t="shared" si="0"/>
        <v>2024-Jun</v>
      </c>
      <c r="E7" s="8" t="str">
        <f t="shared" si="1"/>
        <v>2024-JUN</v>
      </c>
      <c r="F7" s="9"/>
      <c r="G7" s="9" t="b">
        <f t="shared" si="2"/>
        <v>1</v>
      </c>
      <c r="H7" s="14">
        <f t="shared" si="3"/>
        <v>233000</v>
      </c>
      <c r="I7" s="9">
        <v>85000</v>
      </c>
      <c r="J7" s="9">
        <v>85000</v>
      </c>
      <c r="K7" s="9">
        <v>45000</v>
      </c>
      <c r="L7" s="9" t="b">
        <f t="shared" si="4"/>
        <v>1</v>
      </c>
      <c r="M7" s="9"/>
      <c r="N7" s="9">
        <f t="shared" si="5"/>
        <v>45000</v>
      </c>
      <c r="O7" s="9">
        <v>285000</v>
      </c>
      <c r="P7" s="9">
        <v>130000</v>
      </c>
      <c r="Q7" s="9">
        <v>170000</v>
      </c>
      <c r="R7" s="9">
        <v>125000</v>
      </c>
      <c r="S7" s="9">
        <v>85000</v>
      </c>
      <c r="T7" s="9">
        <v>80000</v>
      </c>
    </row>
    <row r="8" spans="1:20" x14ac:dyDescent="0.25">
      <c r="A8" s="15">
        <v>45493</v>
      </c>
      <c r="B8" s="8">
        <v>2024</v>
      </c>
      <c r="C8" s="8" t="s">
        <v>18</v>
      </c>
      <c r="D8" s="8" t="str">
        <f t="shared" si="0"/>
        <v>2024-Jul</v>
      </c>
      <c r="E8" s="8" t="str">
        <f t="shared" si="1"/>
        <v>2024-JUL</v>
      </c>
      <c r="F8" s="9">
        <v>245000</v>
      </c>
      <c r="G8" s="9" t="b">
        <f t="shared" si="2"/>
        <v>0</v>
      </c>
      <c r="H8" s="9">
        <f t="shared" si="3"/>
        <v>245000</v>
      </c>
      <c r="I8" s="9">
        <v>90000</v>
      </c>
      <c r="J8" s="9">
        <v>90000</v>
      </c>
      <c r="K8" s="9">
        <v>65000</v>
      </c>
      <c r="L8" s="9" t="b">
        <f t="shared" si="4"/>
        <v>1</v>
      </c>
      <c r="M8" s="9"/>
      <c r="N8" s="9">
        <f t="shared" si="5"/>
        <v>65000</v>
      </c>
      <c r="O8" s="9">
        <v>285000</v>
      </c>
      <c r="P8" s="9">
        <v>130000</v>
      </c>
      <c r="Q8" s="9">
        <v>175000</v>
      </c>
      <c r="R8" s="9">
        <v>125000</v>
      </c>
      <c r="S8" s="9">
        <v>90000</v>
      </c>
      <c r="T8" s="9">
        <v>80000</v>
      </c>
    </row>
    <row r="9" spans="1:20" x14ac:dyDescent="0.25">
      <c r="A9" s="15">
        <v>45525</v>
      </c>
      <c r="B9" s="8">
        <v>2024</v>
      </c>
      <c r="C9" s="8" t="s">
        <v>19</v>
      </c>
      <c r="D9" s="8" t="str">
        <f t="shared" si="0"/>
        <v>2024-Ago</v>
      </c>
      <c r="E9" s="8" t="str">
        <f t="shared" si="1"/>
        <v>2024-AGO</v>
      </c>
      <c r="F9" s="9">
        <v>250000</v>
      </c>
      <c r="G9" s="9" t="b">
        <f t="shared" si="2"/>
        <v>0</v>
      </c>
      <c r="H9" s="9">
        <f t="shared" si="3"/>
        <v>250000</v>
      </c>
      <c r="I9" s="9">
        <v>90000</v>
      </c>
      <c r="J9" s="9">
        <v>90000</v>
      </c>
      <c r="K9" s="9">
        <v>70000</v>
      </c>
      <c r="L9" s="9" t="b">
        <f t="shared" si="4"/>
        <v>1</v>
      </c>
      <c r="M9" s="9"/>
      <c r="N9" s="9">
        <f t="shared" si="5"/>
        <v>70000</v>
      </c>
      <c r="O9" s="9">
        <v>285000</v>
      </c>
      <c r="P9" s="9">
        <v>135000</v>
      </c>
      <c r="Q9" s="9">
        <v>185000</v>
      </c>
      <c r="R9" s="9">
        <v>130000</v>
      </c>
      <c r="S9" s="9">
        <v>90000</v>
      </c>
      <c r="T9" s="9">
        <v>85000</v>
      </c>
    </row>
    <row r="10" spans="1:20" x14ac:dyDescent="0.25">
      <c r="A10" s="15">
        <v>45526</v>
      </c>
      <c r="B10" s="8">
        <v>2024</v>
      </c>
      <c r="C10" s="8" t="s">
        <v>20</v>
      </c>
      <c r="D10" s="8" t="str">
        <f t="shared" si="0"/>
        <v>2024-Sep</v>
      </c>
      <c r="E10" s="8" t="str">
        <f t="shared" si="1"/>
        <v>2024-SEP</v>
      </c>
      <c r="F10" s="9">
        <v>250000</v>
      </c>
      <c r="G10" s="9" t="b">
        <f t="shared" si="2"/>
        <v>0</v>
      </c>
      <c r="H10" s="9">
        <f t="shared" si="3"/>
        <v>250000</v>
      </c>
      <c r="I10" s="9">
        <v>95000</v>
      </c>
      <c r="J10" s="9">
        <v>95000</v>
      </c>
      <c r="K10" s="9" t="s">
        <v>28</v>
      </c>
      <c r="L10" s="9" t="b">
        <f t="shared" si="4"/>
        <v>0</v>
      </c>
      <c r="M10" s="9"/>
      <c r="N10" s="14">
        <f t="shared" si="5"/>
        <v>53200</v>
      </c>
      <c r="O10" s="9">
        <v>290000</v>
      </c>
      <c r="P10" s="9">
        <v>140000</v>
      </c>
      <c r="Q10" s="9">
        <v>185000</v>
      </c>
      <c r="R10" s="9">
        <v>130000</v>
      </c>
      <c r="S10" s="9">
        <v>95000</v>
      </c>
      <c r="T10" s="9">
        <v>90000</v>
      </c>
    </row>
    <row r="11" spans="1:20" x14ac:dyDescent="0.25">
      <c r="A11" s="16" t="s">
        <v>37</v>
      </c>
      <c r="B11" s="8">
        <v>2024</v>
      </c>
      <c r="C11" s="8" t="s">
        <v>19</v>
      </c>
      <c r="D11" s="8"/>
      <c r="E11" s="8" t="str">
        <f t="shared" si="1"/>
        <v/>
      </c>
      <c r="F11" s="9">
        <v>250000</v>
      </c>
      <c r="G11" s="9" t="b">
        <f t="shared" si="2"/>
        <v>0</v>
      </c>
      <c r="H11" s="9">
        <f t="shared" si="3"/>
        <v>250000</v>
      </c>
      <c r="I11" s="9">
        <v>90000</v>
      </c>
      <c r="J11" s="9">
        <v>90000</v>
      </c>
      <c r="K11" s="9">
        <v>70000</v>
      </c>
      <c r="L11" s="9" t="b">
        <f t="shared" si="4"/>
        <v>1</v>
      </c>
      <c r="M11" s="9"/>
      <c r="N11" s="9">
        <f t="shared" si="5"/>
        <v>70000</v>
      </c>
      <c r="O11" s="9">
        <v>285000</v>
      </c>
      <c r="P11" s="9">
        <v>135000</v>
      </c>
      <c r="Q11" s="9">
        <v>185000</v>
      </c>
      <c r="R11" s="9">
        <v>130000</v>
      </c>
      <c r="S11" s="9">
        <v>90000</v>
      </c>
      <c r="T11" s="9">
        <v>85000</v>
      </c>
    </row>
    <row r="12" spans="1:20" x14ac:dyDescent="0.25">
      <c r="A12" s="15">
        <v>45559</v>
      </c>
      <c r="B12" s="8">
        <v>2024</v>
      </c>
      <c r="C12" s="8" t="s">
        <v>20</v>
      </c>
      <c r="D12" s="8" t="s">
        <v>28</v>
      </c>
      <c r="E12" s="8" t="str">
        <f t="shared" si="1"/>
        <v xml:space="preserve"> </v>
      </c>
      <c r="F12" s="9">
        <v>250000</v>
      </c>
      <c r="G12" s="9" t="b">
        <f t="shared" si="2"/>
        <v>0</v>
      </c>
      <c r="H12" s="9">
        <f t="shared" si="3"/>
        <v>250000</v>
      </c>
      <c r="I12" s="9">
        <v>95000</v>
      </c>
      <c r="J12" s="9">
        <v>95000</v>
      </c>
      <c r="K12" s="9">
        <v>65000</v>
      </c>
      <c r="L12" s="9" t="b">
        <f t="shared" si="4"/>
        <v>1</v>
      </c>
      <c r="M12" s="9"/>
      <c r="N12" s="9">
        <f t="shared" si="5"/>
        <v>65000</v>
      </c>
      <c r="O12" s="9">
        <v>290000</v>
      </c>
      <c r="P12" s="9">
        <v>140000</v>
      </c>
      <c r="Q12" s="9">
        <v>185000</v>
      </c>
      <c r="R12" s="9">
        <v>130000</v>
      </c>
      <c r="S12" s="9">
        <v>95000</v>
      </c>
      <c r="T12" s="9">
        <v>90000</v>
      </c>
    </row>
    <row r="14" spans="1:20" ht="15.6" x14ac:dyDescent="0.3">
      <c r="E14" t="s">
        <v>46</v>
      </c>
      <c r="F14" s="13">
        <f>AVERAGE(F2:F12)</f>
        <v>233000</v>
      </c>
      <c r="H14" s="17" t="s">
        <v>22</v>
      </c>
      <c r="P14" t="s">
        <v>28</v>
      </c>
      <c r="Q14" s="13" t="s">
        <v>28</v>
      </c>
    </row>
    <row r="15" spans="1:20" x14ac:dyDescent="0.25">
      <c r="H15" s="20" t="s">
        <v>44</v>
      </c>
      <c r="I15" s="20"/>
      <c r="J15" s="20"/>
      <c r="K15" s="20"/>
    </row>
    <row r="16" spans="1:20" x14ac:dyDescent="0.25">
      <c r="B16" t="s">
        <v>28</v>
      </c>
      <c r="C16" t="s">
        <v>47</v>
      </c>
      <c r="H16" s="20" t="s">
        <v>30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</row>
    <row r="17" spans="8:14" x14ac:dyDescent="0.25">
      <c r="H17" s="20" t="s">
        <v>32</v>
      </c>
      <c r="I17" s="20"/>
      <c r="J17" s="20"/>
      <c r="K17" s="20"/>
      <c r="L17" s="20"/>
      <c r="M17" s="20"/>
      <c r="N17" s="20"/>
    </row>
    <row r="18" spans="8:14" x14ac:dyDescent="0.25">
      <c r="H18" s="20" t="s">
        <v>35</v>
      </c>
      <c r="I18" s="20"/>
    </row>
    <row r="19" spans="8:14" x14ac:dyDescent="0.25">
      <c r="H19" s="20" t="s">
        <v>38</v>
      </c>
      <c r="I19" s="20"/>
      <c r="J19" s="20"/>
    </row>
  </sheetData>
  <conditionalFormatting sqref="D2:D12">
    <cfRule type="duplicateValues" dxfId="1" priority="1"/>
  </conditionalFormatting>
  <dataValidations count="1">
    <dataValidation type="date" allowBlank="1" showInputMessage="1" showErrorMessage="1" sqref="A2:A12" xr:uid="{9AC20903-44F0-4E53-9A85-EB1DE5339875}">
      <formula1>40179</formula1>
      <formula2>45657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85ED-0498-4C01-9B15-EA1EB2B9B136}">
  <dimension ref="A1:T19"/>
  <sheetViews>
    <sheetView workbookViewId="0">
      <selection activeCell="E21" sqref="E21"/>
    </sheetView>
  </sheetViews>
  <sheetFormatPr baseColWidth="10" defaultRowHeight="13.2" x14ac:dyDescent="0.25"/>
  <cols>
    <col min="6" max="6" width="11.21875" bestFit="1" customWidth="1"/>
    <col min="7" max="8" width="12.109375" customWidth="1"/>
    <col min="9" max="9" width="11" bestFit="1" customWidth="1"/>
    <col min="10" max="10" width="12.21875" bestFit="1" customWidth="1"/>
    <col min="11" max="11" width="11" bestFit="1" customWidth="1"/>
    <col min="12" max="13" width="12.77734375" customWidth="1"/>
    <col min="14" max="14" width="13.77734375" customWidth="1"/>
    <col min="15" max="17" width="11.21875" bestFit="1" customWidth="1"/>
    <col min="18" max="18" width="11" bestFit="1" customWidth="1"/>
    <col min="19" max="19" width="11.21875" bestFit="1" customWidth="1"/>
  </cols>
  <sheetData>
    <row r="1" spans="1:20" x14ac:dyDescent="0.25">
      <c r="A1" s="10" t="s">
        <v>36</v>
      </c>
      <c r="B1" s="10" t="s">
        <v>0</v>
      </c>
      <c r="C1" s="10" t="s">
        <v>1</v>
      </c>
      <c r="D1" s="10" t="s">
        <v>27</v>
      </c>
      <c r="E1" s="11" t="s">
        <v>34</v>
      </c>
      <c r="F1" s="10" t="s">
        <v>23</v>
      </c>
      <c r="G1" s="11" t="s">
        <v>24</v>
      </c>
      <c r="H1" s="11" t="s">
        <v>25</v>
      </c>
      <c r="I1" s="10" t="s">
        <v>3</v>
      </c>
      <c r="J1" s="11" t="s">
        <v>26</v>
      </c>
      <c r="K1" s="10" t="s">
        <v>4</v>
      </c>
      <c r="L1" s="11" t="s">
        <v>29</v>
      </c>
      <c r="M1" s="11" t="s">
        <v>33</v>
      </c>
      <c r="N1" s="11" t="s">
        <v>31</v>
      </c>
      <c r="O1" s="10" t="s">
        <v>5</v>
      </c>
      <c r="P1" s="10" t="s">
        <v>6</v>
      </c>
      <c r="Q1" s="10" t="s">
        <v>7</v>
      </c>
      <c r="R1" s="10" t="s">
        <v>8</v>
      </c>
      <c r="S1" s="10" t="s">
        <v>9</v>
      </c>
      <c r="T1" s="10" t="s">
        <v>10</v>
      </c>
    </row>
    <row r="2" spans="1:20" x14ac:dyDescent="0.25">
      <c r="A2" s="15">
        <v>45301</v>
      </c>
      <c r="B2" s="8">
        <v>2024</v>
      </c>
      <c r="C2" s="8" t="s">
        <v>12</v>
      </c>
      <c r="D2" s="8" t="str">
        <f t="shared" ref="D2:D12" si="0">CONCATENATE(B2,"-",C2)</f>
        <v>2024-Ene</v>
      </c>
      <c r="E2" s="8" t="str">
        <f>UPPER(D2)</f>
        <v>2024-ENE</v>
      </c>
      <c r="F2" s="9">
        <v>200000</v>
      </c>
      <c r="G2" s="9" t="b">
        <f t="shared" ref="G2:G12" si="1">ISBLANK(F2)</f>
        <v>0</v>
      </c>
      <c r="H2" s="9">
        <f t="shared" ref="H2:H12" si="2">IF(ISBLANK(F2),"ERROR",F2)</f>
        <v>200000</v>
      </c>
      <c r="I2" s="9">
        <v>60000</v>
      </c>
      <c r="J2" s="9">
        <v>60000</v>
      </c>
      <c r="K2" s="9">
        <v>40000</v>
      </c>
      <c r="L2" s="9">
        <f t="shared" ref="L2:L12" si="3">IF(ISNUMBER(K2),K2,"ERROR")</f>
        <v>40000</v>
      </c>
      <c r="M2" s="9">
        <f>AVERAGE(K2:K12)</f>
        <v>55200</v>
      </c>
      <c r="N2" s="9">
        <f>IF(ISNUMBER(L2),L2,$K$14)</f>
        <v>40000</v>
      </c>
      <c r="O2" s="9">
        <v>250000</v>
      </c>
      <c r="P2" s="9">
        <v>100000</v>
      </c>
      <c r="Q2" s="9">
        <v>150000</v>
      </c>
      <c r="R2" s="9">
        <v>100000</v>
      </c>
      <c r="S2" s="9">
        <v>80000</v>
      </c>
      <c r="T2" s="9">
        <v>100000</v>
      </c>
    </row>
    <row r="3" spans="1:20" x14ac:dyDescent="0.25">
      <c r="A3" s="15">
        <v>45337</v>
      </c>
      <c r="B3" s="8">
        <v>2024</v>
      </c>
      <c r="C3" s="8" t="s">
        <v>13</v>
      </c>
      <c r="D3" s="8" t="str">
        <f t="shared" si="0"/>
        <v>2024-Feb</v>
      </c>
      <c r="E3" s="8" t="str">
        <f t="shared" ref="E3:E12" si="4">UPPER(D3)</f>
        <v>2024-FEB</v>
      </c>
      <c r="F3" s="9">
        <v>210000</v>
      </c>
      <c r="G3" s="9" t="b">
        <f t="shared" si="1"/>
        <v>0</v>
      </c>
      <c r="H3" s="9">
        <f t="shared" si="2"/>
        <v>210000</v>
      </c>
      <c r="I3" s="9">
        <v>65000</v>
      </c>
      <c r="J3" s="9">
        <v>65000</v>
      </c>
      <c r="K3" s="9">
        <v>40000</v>
      </c>
      <c r="L3" s="9">
        <f t="shared" si="3"/>
        <v>40000</v>
      </c>
      <c r="M3" s="9"/>
      <c r="N3" s="9">
        <f>IF(ISNUMBER(L3),L3,$K$14)</f>
        <v>40000</v>
      </c>
      <c r="O3" s="9">
        <v>270000</v>
      </c>
      <c r="P3" s="9">
        <v>105000</v>
      </c>
      <c r="Q3" s="9">
        <v>160000</v>
      </c>
      <c r="R3" s="9">
        <v>110000</v>
      </c>
      <c r="S3" s="9">
        <v>70000</v>
      </c>
      <c r="T3" s="9">
        <v>300000</v>
      </c>
    </row>
    <row r="4" spans="1:20" x14ac:dyDescent="0.25">
      <c r="A4" s="15">
        <v>45367</v>
      </c>
      <c r="B4" s="8">
        <v>2024</v>
      </c>
      <c r="C4" s="8" t="s">
        <v>14</v>
      </c>
      <c r="D4" s="8" t="str">
        <f t="shared" si="0"/>
        <v>2024-Mar</v>
      </c>
      <c r="E4" s="8" t="str">
        <f t="shared" si="4"/>
        <v>2024-MAR</v>
      </c>
      <c r="F4" s="9">
        <v>210000</v>
      </c>
      <c r="G4" s="9" t="b">
        <f t="shared" si="1"/>
        <v>0</v>
      </c>
      <c r="H4" s="9">
        <f t="shared" si="2"/>
        <v>210000</v>
      </c>
      <c r="I4" s="9">
        <v>70000</v>
      </c>
      <c r="J4" s="9">
        <v>70000</v>
      </c>
      <c r="K4" s="9"/>
      <c r="L4" s="9" t="str">
        <f t="shared" si="3"/>
        <v>ERROR</v>
      </c>
      <c r="M4" s="9"/>
      <c r="N4" s="14">
        <f>IF(ISNUMBER(L4),L4,$M$2)</f>
        <v>55200</v>
      </c>
      <c r="O4" s="9">
        <v>275000</v>
      </c>
      <c r="P4" s="9">
        <v>105000</v>
      </c>
      <c r="Q4" s="9">
        <v>165000</v>
      </c>
      <c r="R4" s="9">
        <v>115000</v>
      </c>
      <c r="S4" s="9">
        <v>75000</v>
      </c>
      <c r="T4" s="9">
        <v>150000</v>
      </c>
    </row>
    <row r="5" spans="1:20" x14ac:dyDescent="0.25">
      <c r="A5" s="15">
        <v>45399</v>
      </c>
      <c r="B5" s="8">
        <v>2024</v>
      </c>
      <c r="C5" s="8" t="s">
        <v>15</v>
      </c>
      <c r="D5" s="8" t="str">
        <f t="shared" si="0"/>
        <v>2024-Abr</v>
      </c>
      <c r="E5" s="8" t="str">
        <f t="shared" si="4"/>
        <v>2024-ABR</v>
      </c>
      <c r="F5" s="9">
        <v>225000</v>
      </c>
      <c r="G5" s="9" t="b">
        <f t="shared" si="1"/>
        <v>0</v>
      </c>
      <c r="H5" s="9">
        <f t="shared" si="2"/>
        <v>225000</v>
      </c>
      <c r="I5" s="9">
        <v>80000</v>
      </c>
      <c r="J5" s="9">
        <v>80000</v>
      </c>
      <c r="K5" s="9">
        <v>42000</v>
      </c>
      <c r="L5" s="9">
        <f t="shared" si="3"/>
        <v>42000</v>
      </c>
      <c r="M5" s="9"/>
      <c r="N5" s="9">
        <f t="shared" ref="N5:N12" si="5">IF(ISNUMBER(L5),L5,$K$14)</f>
        <v>42000</v>
      </c>
      <c r="O5" s="9">
        <v>275000</v>
      </c>
      <c r="P5" s="9">
        <v>110000</v>
      </c>
      <c r="Q5" s="9">
        <v>165000</v>
      </c>
      <c r="R5" s="9">
        <v>117000</v>
      </c>
      <c r="S5" s="9">
        <v>80000</v>
      </c>
      <c r="T5" s="9">
        <v>120000</v>
      </c>
    </row>
    <row r="6" spans="1:20" x14ac:dyDescent="0.25">
      <c r="A6" s="15">
        <v>45430</v>
      </c>
      <c r="B6" s="8">
        <v>2024</v>
      </c>
      <c r="C6" s="8" t="s">
        <v>16</v>
      </c>
      <c r="D6" s="8" t="str">
        <f t="shared" si="0"/>
        <v>2024-May</v>
      </c>
      <c r="E6" s="8" t="str">
        <f t="shared" si="4"/>
        <v>2024-MAY</v>
      </c>
      <c r="F6" s="9">
        <v>240000</v>
      </c>
      <c r="G6" s="9" t="b">
        <f t="shared" si="1"/>
        <v>0</v>
      </c>
      <c r="H6" s="9">
        <f t="shared" si="2"/>
        <v>240000</v>
      </c>
      <c r="I6" s="9">
        <v>85000</v>
      </c>
      <c r="J6" s="9">
        <v>85000</v>
      </c>
      <c r="K6" s="9">
        <v>50000</v>
      </c>
      <c r="L6" s="9">
        <f t="shared" si="3"/>
        <v>50000</v>
      </c>
      <c r="M6" s="9"/>
      <c r="N6" s="9">
        <f t="shared" si="5"/>
        <v>50000</v>
      </c>
      <c r="O6" s="9">
        <v>280000</v>
      </c>
      <c r="P6" s="9">
        <v>115000</v>
      </c>
      <c r="Q6" s="9">
        <v>165000</v>
      </c>
      <c r="R6" s="9">
        <v>120000</v>
      </c>
      <c r="S6" s="9">
        <v>85000</v>
      </c>
      <c r="T6" s="9">
        <v>80000</v>
      </c>
    </row>
    <row r="7" spans="1:20" x14ac:dyDescent="0.25">
      <c r="A7" s="15">
        <v>45462</v>
      </c>
      <c r="B7" s="8">
        <v>2024</v>
      </c>
      <c r="C7" s="8" t="s">
        <v>17</v>
      </c>
      <c r="D7" s="8" t="str">
        <f t="shared" si="0"/>
        <v>2024-Jun</v>
      </c>
      <c r="E7" s="8" t="str">
        <f t="shared" si="4"/>
        <v>2024-JUN</v>
      </c>
      <c r="F7" s="9">
        <v>240000</v>
      </c>
      <c r="G7" s="9" t="b">
        <f t="shared" si="1"/>
        <v>0</v>
      </c>
      <c r="H7" s="9">
        <f t="shared" si="2"/>
        <v>240000</v>
      </c>
      <c r="I7" s="9">
        <v>85000</v>
      </c>
      <c r="J7" s="9">
        <v>85000</v>
      </c>
      <c r="K7" s="9">
        <v>45000</v>
      </c>
      <c r="L7" s="9">
        <f t="shared" si="3"/>
        <v>45000</v>
      </c>
      <c r="M7" s="9"/>
      <c r="N7" s="9">
        <f t="shared" si="5"/>
        <v>45000</v>
      </c>
      <c r="O7" s="9">
        <v>285000</v>
      </c>
      <c r="P7" s="9">
        <v>130000</v>
      </c>
      <c r="Q7" s="9">
        <v>170000</v>
      </c>
      <c r="R7" s="9">
        <v>125000</v>
      </c>
      <c r="S7" s="9">
        <v>85000</v>
      </c>
      <c r="T7" s="9">
        <v>80000</v>
      </c>
    </row>
    <row r="8" spans="1:20" x14ac:dyDescent="0.25">
      <c r="A8" s="15">
        <v>45493</v>
      </c>
      <c r="B8" s="8">
        <v>2024</v>
      </c>
      <c r="C8" s="8" t="s">
        <v>18</v>
      </c>
      <c r="D8" s="8" t="str">
        <f t="shared" si="0"/>
        <v>2024-Jul</v>
      </c>
      <c r="E8" s="8" t="str">
        <f t="shared" si="4"/>
        <v>2024-JUL</v>
      </c>
      <c r="F8" s="9">
        <v>245000</v>
      </c>
      <c r="G8" s="9" t="b">
        <f t="shared" si="1"/>
        <v>0</v>
      </c>
      <c r="H8" s="9">
        <f t="shared" si="2"/>
        <v>245000</v>
      </c>
      <c r="I8" s="9">
        <v>90000</v>
      </c>
      <c r="J8" s="9">
        <v>90000</v>
      </c>
      <c r="K8" s="9">
        <v>65000</v>
      </c>
      <c r="L8" s="9">
        <f t="shared" si="3"/>
        <v>65000</v>
      </c>
      <c r="M8" s="9"/>
      <c r="N8" s="9">
        <f t="shared" si="5"/>
        <v>65000</v>
      </c>
      <c r="O8" s="9">
        <v>285000</v>
      </c>
      <c r="P8" s="9">
        <v>130000</v>
      </c>
      <c r="Q8" s="9">
        <v>175000</v>
      </c>
      <c r="R8" s="9">
        <v>125000</v>
      </c>
      <c r="S8" s="9">
        <v>90000</v>
      </c>
      <c r="T8" s="9">
        <v>80000</v>
      </c>
    </row>
    <row r="9" spans="1:20" x14ac:dyDescent="0.25">
      <c r="A9" s="15">
        <v>45525</v>
      </c>
      <c r="B9" s="8">
        <v>2024</v>
      </c>
      <c r="C9" s="8" t="s">
        <v>19</v>
      </c>
      <c r="D9" s="8" t="str">
        <f t="shared" si="0"/>
        <v>2024-Ago</v>
      </c>
      <c r="E9" s="8" t="str">
        <f t="shared" si="4"/>
        <v>2024-AGO</v>
      </c>
      <c r="F9" s="9">
        <v>250000</v>
      </c>
      <c r="G9" s="9" t="b">
        <f t="shared" si="1"/>
        <v>0</v>
      </c>
      <c r="H9" s="9">
        <f t="shared" si="2"/>
        <v>250000</v>
      </c>
      <c r="I9" s="9">
        <v>90000</v>
      </c>
      <c r="J9" s="9">
        <v>90000</v>
      </c>
      <c r="K9" s="9">
        <v>70000</v>
      </c>
      <c r="L9" s="9">
        <f t="shared" si="3"/>
        <v>70000</v>
      </c>
      <c r="M9" s="9"/>
      <c r="N9" s="9">
        <f t="shared" si="5"/>
        <v>70000</v>
      </c>
      <c r="O9" s="9">
        <v>285000</v>
      </c>
      <c r="P9" s="9">
        <v>135000</v>
      </c>
      <c r="Q9" s="9">
        <v>185000</v>
      </c>
      <c r="R9" s="9">
        <v>130000</v>
      </c>
      <c r="S9" s="9">
        <v>90000</v>
      </c>
      <c r="T9" s="9">
        <v>85000</v>
      </c>
    </row>
    <row r="10" spans="1:20" x14ac:dyDescent="0.25">
      <c r="A10" s="15">
        <v>45526</v>
      </c>
      <c r="B10" s="8">
        <v>2024</v>
      </c>
      <c r="C10" s="8" t="s">
        <v>20</v>
      </c>
      <c r="D10" s="8" t="str">
        <f t="shared" si="0"/>
        <v>2024-Sep</v>
      </c>
      <c r="E10" s="8" t="str">
        <f t="shared" si="4"/>
        <v>2024-SEP</v>
      </c>
      <c r="F10" s="9">
        <v>250000</v>
      </c>
      <c r="G10" s="9" t="b">
        <f t="shared" si="1"/>
        <v>0</v>
      </c>
      <c r="H10" s="9">
        <f t="shared" si="2"/>
        <v>250000</v>
      </c>
      <c r="I10" s="9">
        <v>95000</v>
      </c>
      <c r="J10" s="9">
        <v>95000</v>
      </c>
      <c r="K10" s="9">
        <v>65000</v>
      </c>
      <c r="L10" s="9">
        <f t="shared" si="3"/>
        <v>65000</v>
      </c>
      <c r="M10" s="9"/>
      <c r="N10" s="9">
        <f t="shared" si="5"/>
        <v>65000</v>
      </c>
      <c r="O10" s="9">
        <v>290000</v>
      </c>
      <c r="P10" s="9">
        <v>140000</v>
      </c>
      <c r="Q10" s="9">
        <v>185000</v>
      </c>
      <c r="R10" s="9">
        <v>130000</v>
      </c>
      <c r="S10" s="9">
        <v>95000</v>
      </c>
      <c r="T10" s="9">
        <v>90000</v>
      </c>
    </row>
    <row r="11" spans="1:20" x14ac:dyDescent="0.25">
      <c r="A11" s="16" t="s">
        <v>37</v>
      </c>
      <c r="B11" s="8">
        <v>2024</v>
      </c>
      <c r="C11" s="8" t="s">
        <v>19</v>
      </c>
      <c r="D11" s="8" t="str">
        <f t="shared" si="0"/>
        <v>2024-Ago</v>
      </c>
      <c r="E11" s="8" t="str">
        <f t="shared" si="4"/>
        <v>2024-AGO</v>
      </c>
      <c r="F11" s="9">
        <v>250000</v>
      </c>
      <c r="G11" s="9" t="b">
        <f t="shared" si="1"/>
        <v>0</v>
      </c>
      <c r="H11" s="9">
        <f t="shared" si="2"/>
        <v>250000</v>
      </c>
      <c r="I11" s="9">
        <v>90000</v>
      </c>
      <c r="J11" s="9">
        <v>90000</v>
      </c>
      <c r="K11" s="9">
        <v>70000</v>
      </c>
      <c r="L11" s="9">
        <f t="shared" si="3"/>
        <v>70000</v>
      </c>
      <c r="M11" s="9"/>
      <c r="N11" s="9">
        <f t="shared" si="5"/>
        <v>70000</v>
      </c>
      <c r="O11" s="9">
        <v>285000</v>
      </c>
      <c r="P11" s="9">
        <v>135000</v>
      </c>
      <c r="Q11" s="9">
        <v>185000</v>
      </c>
      <c r="R11" s="9">
        <v>130000</v>
      </c>
      <c r="S11" s="9">
        <v>90000</v>
      </c>
      <c r="T11" s="9">
        <v>85000</v>
      </c>
    </row>
    <row r="12" spans="1:20" x14ac:dyDescent="0.25">
      <c r="A12" s="15">
        <v>45559</v>
      </c>
      <c r="B12" s="8">
        <v>2024</v>
      </c>
      <c r="C12" s="8" t="s">
        <v>20</v>
      </c>
      <c r="D12" s="8" t="str">
        <f t="shared" si="0"/>
        <v>2024-Sep</v>
      </c>
      <c r="E12" s="8" t="str">
        <f t="shared" si="4"/>
        <v>2024-SEP</v>
      </c>
      <c r="F12" s="9">
        <v>250000</v>
      </c>
      <c r="G12" s="9" t="b">
        <f t="shared" si="1"/>
        <v>0</v>
      </c>
      <c r="H12" s="9">
        <f t="shared" si="2"/>
        <v>250000</v>
      </c>
      <c r="I12" s="9">
        <v>95000</v>
      </c>
      <c r="J12" s="9">
        <v>95000</v>
      </c>
      <c r="K12" s="9">
        <v>65000</v>
      </c>
      <c r="L12" s="9">
        <f t="shared" si="3"/>
        <v>65000</v>
      </c>
      <c r="M12" s="9"/>
      <c r="N12" s="9">
        <f t="shared" si="5"/>
        <v>65000</v>
      </c>
      <c r="O12" s="9">
        <v>290000</v>
      </c>
      <c r="P12" s="9">
        <v>140000</v>
      </c>
      <c r="Q12" s="9">
        <v>185000</v>
      </c>
      <c r="R12" s="9">
        <v>130000</v>
      </c>
      <c r="S12" s="9">
        <v>95000</v>
      </c>
      <c r="T12" s="9">
        <v>90000</v>
      </c>
    </row>
    <row r="13" spans="1:20" x14ac:dyDescent="0.25"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20" ht="15.6" x14ac:dyDescent="0.3">
      <c r="B14" s="17" t="s">
        <v>22</v>
      </c>
      <c r="J14" t="s">
        <v>28</v>
      </c>
      <c r="K14" s="13" t="s">
        <v>28</v>
      </c>
    </row>
    <row r="15" spans="1:20" x14ac:dyDescent="0.25">
      <c r="B15" t="s">
        <v>45</v>
      </c>
    </row>
    <row r="16" spans="1:20" x14ac:dyDescent="0.25">
      <c r="B16" t="s">
        <v>30</v>
      </c>
    </row>
    <row r="17" spans="2:2" x14ac:dyDescent="0.25">
      <c r="B17" t="s">
        <v>32</v>
      </c>
    </row>
    <row r="18" spans="2:2" x14ac:dyDescent="0.25">
      <c r="B18" t="s">
        <v>35</v>
      </c>
    </row>
    <row r="19" spans="2:2" x14ac:dyDescent="0.25">
      <c r="B19" t="s">
        <v>38</v>
      </c>
    </row>
  </sheetData>
  <conditionalFormatting sqref="J2:J13">
    <cfRule type="duplicateValues" dxfId="0" priority="1"/>
  </conditionalFormatting>
  <dataValidations disablePrompts="1" count="1">
    <dataValidation type="date" allowBlank="1" showInputMessage="1" showErrorMessage="1" sqref="A2:A10 A12 A11" xr:uid="{5E5AAB0E-3F03-463F-9495-6FF9DCDC91D8}">
      <formula1>45292</formula1>
      <formula2>45657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013A-B625-4D1C-A1B9-8340E047FCD6}">
  <dimension ref="A1:K10"/>
  <sheetViews>
    <sheetView workbookViewId="0">
      <selection activeCell="D20" sqref="D20"/>
    </sheetView>
  </sheetViews>
  <sheetFormatPr baseColWidth="10" defaultRowHeight="13.2" x14ac:dyDescent="0.25"/>
  <sheetData>
    <row r="1" spans="1:1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 x14ac:dyDescent="0.25">
      <c r="A2" s="8">
        <v>2024</v>
      </c>
      <c r="B2" s="8" t="s">
        <v>12</v>
      </c>
      <c r="C2" s="9">
        <v>200000</v>
      </c>
      <c r="D2" s="9">
        <v>60000</v>
      </c>
      <c r="E2" s="9">
        <v>40000</v>
      </c>
      <c r="F2" s="9">
        <v>250000</v>
      </c>
      <c r="G2" s="9">
        <v>100000</v>
      </c>
      <c r="H2" s="9">
        <v>150000</v>
      </c>
      <c r="I2" s="9">
        <v>100000</v>
      </c>
      <c r="J2" s="9">
        <v>80000</v>
      </c>
      <c r="K2" s="9">
        <v>100000</v>
      </c>
    </row>
    <row r="3" spans="1:11" x14ac:dyDescent="0.25">
      <c r="A3" s="8">
        <v>2024</v>
      </c>
      <c r="B3" s="8" t="s">
        <v>13</v>
      </c>
      <c r="C3" s="9">
        <v>210000</v>
      </c>
      <c r="D3" s="9">
        <v>65000</v>
      </c>
      <c r="E3" s="9">
        <v>40000</v>
      </c>
      <c r="F3" s="9">
        <v>270000</v>
      </c>
      <c r="G3" s="9">
        <v>105000</v>
      </c>
      <c r="H3" s="9">
        <v>160000</v>
      </c>
      <c r="I3" s="9">
        <v>110000</v>
      </c>
      <c r="J3" s="9">
        <v>70000</v>
      </c>
      <c r="K3" s="9">
        <v>300000</v>
      </c>
    </row>
    <row r="4" spans="1:11" x14ac:dyDescent="0.25">
      <c r="A4" s="8">
        <v>2024</v>
      </c>
      <c r="B4" s="8" t="s">
        <v>14</v>
      </c>
      <c r="C4" s="9">
        <v>210000</v>
      </c>
      <c r="D4" s="9">
        <v>70000</v>
      </c>
      <c r="E4" s="9">
        <v>45000</v>
      </c>
      <c r="F4" s="9">
        <v>275000</v>
      </c>
      <c r="G4" s="9">
        <v>105000</v>
      </c>
      <c r="H4" s="9">
        <v>165000</v>
      </c>
      <c r="I4" s="9">
        <v>115000</v>
      </c>
      <c r="J4" s="9">
        <v>75000</v>
      </c>
      <c r="K4" s="9">
        <v>150000</v>
      </c>
    </row>
    <row r="5" spans="1:11" x14ac:dyDescent="0.25">
      <c r="A5" s="8">
        <v>2024</v>
      </c>
      <c r="B5" s="8" t="s">
        <v>15</v>
      </c>
      <c r="C5" s="9">
        <v>225000</v>
      </c>
      <c r="D5" s="9">
        <v>80000</v>
      </c>
      <c r="E5" s="9">
        <v>42000</v>
      </c>
      <c r="F5" s="9">
        <v>275000</v>
      </c>
      <c r="G5" s="9">
        <v>110000</v>
      </c>
      <c r="H5" s="9">
        <v>165000</v>
      </c>
      <c r="I5" s="9">
        <v>117000</v>
      </c>
      <c r="J5" s="9">
        <v>80000</v>
      </c>
      <c r="K5" s="9">
        <v>120000</v>
      </c>
    </row>
    <row r="6" spans="1:11" x14ac:dyDescent="0.25">
      <c r="A6" s="8">
        <v>2024</v>
      </c>
      <c r="B6" s="8" t="s">
        <v>16</v>
      </c>
      <c r="C6" s="9">
        <v>240000</v>
      </c>
      <c r="D6" s="9">
        <v>85000</v>
      </c>
      <c r="E6" s="9">
        <v>50000</v>
      </c>
      <c r="F6" s="9">
        <v>280000</v>
      </c>
      <c r="G6" s="9">
        <v>115000</v>
      </c>
      <c r="H6" s="9">
        <v>165000</v>
      </c>
      <c r="I6" s="9">
        <v>120000</v>
      </c>
      <c r="J6" s="9">
        <v>85000</v>
      </c>
      <c r="K6" s="9">
        <v>80000</v>
      </c>
    </row>
    <row r="7" spans="1:11" x14ac:dyDescent="0.25">
      <c r="A7" s="8">
        <v>2024</v>
      </c>
      <c r="B7" s="8" t="s">
        <v>17</v>
      </c>
      <c r="C7" s="9">
        <v>240000</v>
      </c>
      <c r="D7" s="9">
        <v>85000</v>
      </c>
      <c r="E7" s="9">
        <v>45000</v>
      </c>
      <c r="F7" s="9">
        <v>285000</v>
      </c>
      <c r="G7" s="9">
        <v>130000</v>
      </c>
      <c r="H7" s="9">
        <v>170000</v>
      </c>
      <c r="I7" s="9">
        <v>125000</v>
      </c>
      <c r="J7" s="9">
        <v>85000</v>
      </c>
      <c r="K7" s="9">
        <v>80000</v>
      </c>
    </row>
    <row r="8" spans="1:11" x14ac:dyDescent="0.25">
      <c r="A8" s="8">
        <v>2024</v>
      </c>
      <c r="B8" s="8" t="s">
        <v>18</v>
      </c>
      <c r="C8" s="9">
        <v>245000</v>
      </c>
      <c r="D8" s="9">
        <v>90000</v>
      </c>
      <c r="E8" s="9">
        <v>65000</v>
      </c>
      <c r="F8" s="9">
        <v>285000</v>
      </c>
      <c r="G8" s="9">
        <v>130000</v>
      </c>
      <c r="H8" s="9">
        <v>175000</v>
      </c>
      <c r="I8" s="9">
        <v>125000</v>
      </c>
      <c r="J8" s="9">
        <v>90000</v>
      </c>
      <c r="K8" s="9">
        <v>80000</v>
      </c>
    </row>
    <row r="9" spans="1:11" x14ac:dyDescent="0.25">
      <c r="A9" s="8">
        <v>2024</v>
      </c>
      <c r="B9" s="8" t="s">
        <v>19</v>
      </c>
      <c r="C9" s="9">
        <v>250000</v>
      </c>
      <c r="D9" s="9">
        <v>90000</v>
      </c>
      <c r="E9" s="9">
        <v>70000</v>
      </c>
      <c r="F9" s="9">
        <v>285000</v>
      </c>
      <c r="G9" s="9">
        <v>135000</v>
      </c>
      <c r="H9" s="9">
        <v>185000</v>
      </c>
      <c r="I9" s="9">
        <v>130000</v>
      </c>
      <c r="J9" s="9">
        <v>90000</v>
      </c>
      <c r="K9" s="9">
        <v>85000</v>
      </c>
    </row>
    <row r="10" spans="1:11" x14ac:dyDescent="0.25">
      <c r="A10" s="8">
        <v>2024</v>
      </c>
      <c r="B10" s="8" t="s">
        <v>20</v>
      </c>
      <c r="C10" s="9">
        <v>250000</v>
      </c>
      <c r="D10" s="9">
        <v>95000</v>
      </c>
      <c r="E10" s="9">
        <v>65000</v>
      </c>
      <c r="F10" s="9">
        <v>290000</v>
      </c>
      <c r="G10" s="9">
        <v>140000</v>
      </c>
      <c r="H10" s="9">
        <v>185000</v>
      </c>
      <c r="I10" s="9">
        <v>130000</v>
      </c>
      <c r="J10" s="9">
        <v>95000</v>
      </c>
      <c r="K10" s="9">
        <v>90000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6078-EF64-435A-A8D3-FF30055E17A1}">
  <dimension ref="A1:M10"/>
  <sheetViews>
    <sheetView workbookViewId="0">
      <selection activeCell="M9" sqref="M9"/>
    </sheetView>
  </sheetViews>
  <sheetFormatPr baseColWidth="10" defaultRowHeight="13.2" x14ac:dyDescent="0.25"/>
  <sheetData>
    <row r="1" spans="1:13" x14ac:dyDescent="0.25">
      <c r="A1" s="10" t="s">
        <v>0</v>
      </c>
      <c r="B1" s="10" t="s">
        <v>1</v>
      </c>
      <c r="C1" s="18" t="s">
        <v>11</v>
      </c>
    </row>
    <row r="2" spans="1:13" x14ac:dyDescent="0.25">
      <c r="A2" s="8">
        <v>2024</v>
      </c>
      <c r="B2" s="8" t="s">
        <v>12</v>
      </c>
      <c r="C2" s="8">
        <v>1080000</v>
      </c>
    </row>
    <row r="3" spans="1:13" x14ac:dyDescent="0.25">
      <c r="A3" s="8">
        <v>2024</v>
      </c>
      <c r="B3" s="8" t="s">
        <v>13</v>
      </c>
      <c r="C3" s="8">
        <v>1330000</v>
      </c>
    </row>
    <row r="4" spans="1:13" x14ac:dyDescent="0.25">
      <c r="A4" s="8">
        <v>2024</v>
      </c>
      <c r="B4" s="8" t="s">
        <v>14</v>
      </c>
      <c r="C4" s="8">
        <v>1210000</v>
      </c>
    </row>
    <row r="5" spans="1:13" x14ac:dyDescent="0.25">
      <c r="A5" s="8">
        <v>2024</v>
      </c>
      <c r="B5" s="8" t="s">
        <v>15</v>
      </c>
      <c r="C5" s="8">
        <v>1214000</v>
      </c>
    </row>
    <row r="6" spans="1:13" x14ac:dyDescent="0.25">
      <c r="A6" s="8">
        <v>2024</v>
      </c>
      <c r="B6" s="8" t="s">
        <v>16</v>
      </c>
      <c r="C6" s="8">
        <v>1220000</v>
      </c>
      <c r="L6" t="s">
        <v>52</v>
      </c>
      <c r="M6" t="s">
        <v>53</v>
      </c>
    </row>
    <row r="7" spans="1:13" x14ac:dyDescent="0.25">
      <c r="A7" s="8">
        <v>2024</v>
      </c>
      <c r="B7" s="8" t="s">
        <v>17</v>
      </c>
      <c r="C7" s="8">
        <v>1245000</v>
      </c>
      <c r="M7" t="s">
        <v>54</v>
      </c>
    </row>
    <row r="8" spans="1:13" x14ac:dyDescent="0.25">
      <c r="A8" s="8">
        <v>2024</v>
      </c>
      <c r="B8" s="8" t="s">
        <v>18</v>
      </c>
      <c r="C8" s="8">
        <v>1285000</v>
      </c>
      <c r="M8" t="s">
        <v>55</v>
      </c>
    </row>
    <row r="9" spans="1:13" x14ac:dyDescent="0.25">
      <c r="A9" s="8">
        <v>2024</v>
      </c>
      <c r="B9" s="8" t="s">
        <v>19</v>
      </c>
      <c r="C9" s="8">
        <v>1320000</v>
      </c>
    </row>
    <row r="10" spans="1:13" x14ac:dyDescent="0.25">
      <c r="A10" s="8">
        <v>2024</v>
      </c>
      <c r="B10" s="8" t="s">
        <v>20</v>
      </c>
      <c r="C10" s="8">
        <v>1340000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AC1C8-1CE0-42F2-BBF2-C3FDFC13472C}">
  <dimension ref="A1:C10"/>
  <sheetViews>
    <sheetView workbookViewId="0">
      <selection sqref="A1:A10"/>
    </sheetView>
  </sheetViews>
  <sheetFormatPr baseColWidth="10" defaultRowHeight="13.2" x14ac:dyDescent="0.25"/>
  <sheetData>
    <row r="1" spans="1:3" x14ac:dyDescent="0.25">
      <c r="A1" s="10" t="s">
        <v>0</v>
      </c>
      <c r="B1" s="10" t="s">
        <v>1</v>
      </c>
      <c r="C1" s="10" t="s">
        <v>11</v>
      </c>
    </row>
    <row r="2" spans="1:3" x14ac:dyDescent="0.25">
      <c r="A2" s="8">
        <v>2024</v>
      </c>
      <c r="B2" s="8" t="s">
        <v>12</v>
      </c>
      <c r="C2" s="8">
        <v>1080000</v>
      </c>
    </row>
    <row r="3" spans="1:3" x14ac:dyDescent="0.25">
      <c r="A3" s="8">
        <v>2024</v>
      </c>
      <c r="B3" s="8" t="s">
        <v>13</v>
      </c>
      <c r="C3" s="8">
        <v>1330000</v>
      </c>
    </row>
    <row r="4" spans="1:3" x14ac:dyDescent="0.25">
      <c r="A4" s="8">
        <v>2024</v>
      </c>
      <c r="B4" s="8" t="s">
        <v>14</v>
      </c>
      <c r="C4" s="8">
        <v>1210000</v>
      </c>
    </row>
    <row r="5" spans="1:3" x14ac:dyDescent="0.25">
      <c r="A5" s="8">
        <v>2024</v>
      </c>
      <c r="B5" s="8" t="s">
        <v>15</v>
      </c>
      <c r="C5" s="8">
        <v>1214000</v>
      </c>
    </row>
    <row r="6" spans="1:3" x14ac:dyDescent="0.25">
      <c r="A6" s="8">
        <v>2024</v>
      </c>
      <c r="B6" s="8" t="s">
        <v>16</v>
      </c>
      <c r="C6" s="8">
        <v>1220000</v>
      </c>
    </row>
    <row r="7" spans="1:3" x14ac:dyDescent="0.25">
      <c r="A7" s="8">
        <v>2024</v>
      </c>
      <c r="B7" s="8" t="s">
        <v>17</v>
      </c>
      <c r="C7" s="8">
        <v>1245000</v>
      </c>
    </row>
    <row r="8" spans="1:3" x14ac:dyDescent="0.25">
      <c r="A8" s="8">
        <v>2024</v>
      </c>
      <c r="B8" s="8" t="s">
        <v>18</v>
      </c>
      <c r="C8" s="8">
        <v>1285000</v>
      </c>
    </row>
    <row r="9" spans="1:3" x14ac:dyDescent="0.25">
      <c r="A9" s="8">
        <v>2024</v>
      </c>
      <c r="B9" s="8" t="s">
        <v>19</v>
      </c>
      <c r="C9" s="8">
        <v>1320000</v>
      </c>
    </row>
    <row r="10" spans="1:3" x14ac:dyDescent="0.25">
      <c r="A10" s="8">
        <v>2024</v>
      </c>
      <c r="B10" s="8" t="s">
        <v>20</v>
      </c>
      <c r="C10" s="8">
        <v>1340000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9A4A-63C2-4AE0-AE7B-918B4E4EAA6E}">
  <dimension ref="A1:I2"/>
  <sheetViews>
    <sheetView topLeftCell="A4" workbookViewId="0">
      <selection activeCell="N19" sqref="N19"/>
    </sheetView>
  </sheetViews>
  <sheetFormatPr baseColWidth="10" defaultRowHeight="13.2" x14ac:dyDescent="0.25"/>
  <sheetData>
    <row r="1" spans="1:9" x14ac:dyDescent="0.25">
      <c r="A1" s="10" t="s">
        <v>21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</row>
    <row r="2" spans="1:9" x14ac:dyDescent="0.25">
      <c r="A2">
        <v>2070000</v>
      </c>
      <c r="B2">
        <v>720000</v>
      </c>
      <c r="C2">
        <v>462000</v>
      </c>
      <c r="D2">
        <v>2495000</v>
      </c>
      <c r="E2">
        <v>1070000</v>
      </c>
      <c r="F2">
        <v>1520000</v>
      </c>
      <c r="G2">
        <v>1072000</v>
      </c>
      <c r="H2">
        <v>750000</v>
      </c>
      <c r="I2">
        <v>1085000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379A9-C433-4D5A-A1D8-8AA15A3379F8}">
  <dimension ref="A1:L11"/>
  <sheetViews>
    <sheetView workbookViewId="0">
      <selection activeCell="C11" sqref="C11:L11"/>
    </sheetView>
  </sheetViews>
  <sheetFormatPr baseColWidth="10" defaultRowHeight="13.2" x14ac:dyDescent="0.25"/>
  <cols>
    <col min="3" max="3" width="12.77734375" bestFit="1" customWidth="1"/>
    <col min="4" max="5" width="11.21875" bestFit="1" customWidth="1"/>
    <col min="6" max="9" width="12.77734375" bestFit="1" customWidth="1"/>
    <col min="10" max="10" width="11.21875" bestFit="1" customWidth="1"/>
    <col min="11" max="11" width="12.77734375" bestFit="1" customWidth="1"/>
    <col min="12" max="12" width="13.77734375" bestFit="1" customWidth="1"/>
  </cols>
  <sheetData>
    <row r="1" spans="1:1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9" t="s">
        <v>11</v>
      </c>
    </row>
    <row r="2" spans="1:12" x14ac:dyDescent="0.25">
      <c r="A2" s="8">
        <v>2024</v>
      </c>
      <c r="B2" s="8" t="s">
        <v>12</v>
      </c>
      <c r="C2" s="9">
        <v>200000</v>
      </c>
      <c r="D2" s="9">
        <v>60000</v>
      </c>
      <c r="E2" s="9">
        <v>40000</v>
      </c>
      <c r="F2" s="9">
        <v>250000</v>
      </c>
      <c r="G2" s="9">
        <v>100000</v>
      </c>
      <c r="H2" s="9">
        <v>150000</v>
      </c>
      <c r="I2" s="9">
        <v>100000</v>
      </c>
      <c r="J2" s="9">
        <v>80000</v>
      </c>
      <c r="K2" s="9">
        <v>100000</v>
      </c>
      <c r="L2" s="9">
        <f>SUM(C2:K2)</f>
        <v>1080000</v>
      </c>
    </row>
    <row r="3" spans="1:12" x14ac:dyDescent="0.25">
      <c r="A3" s="8">
        <v>2024</v>
      </c>
      <c r="B3" s="8" t="s">
        <v>13</v>
      </c>
      <c r="C3" s="9">
        <v>210000</v>
      </c>
      <c r="D3" s="9">
        <v>65000</v>
      </c>
      <c r="E3" s="9">
        <v>40000</v>
      </c>
      <c r="F3" s="9">
        <v>270000</v>
      </c>
      <c r="G3" s="9">
        <v>105000</v>
      </c>
      <c r="H3" s="9">
        <v>160000</v>
      </c>
      <c r="I3" s="9">
        <v>110000</v>
      </c>
      <c r="J3" s="9">
        <v>70000</v>
      </c>
      <c r="K3" s="9">
        <v>300000</v>
      </c>
      <c r="L3" s="9">
        <f t="shared" ref="L3:L10" si="0">SUM(C3:K3)</f>
        <v>1330000</v>
      </c>
    </row>
    <row r="4" spans="1:12" x14ac:dyDescent="0.25">
      <c r="A4" s="8">
        <v>2024</v>
      </c>
      <c r="B4" s="8" t="s">
        <v>14</v>
      </c>
      <c r="C4" s="9">
        <v>210000</v>
      </c>
      <c r="D4" s="9">
        <v>70000</v>
      </c>
      <c r="E4" s="9">
        <v>45000</v>
      </c>
      <c r="F4" s="9">
        <v>275000</v>
      </c>
      <c r="G4" s="9">
        <v>105000</v>
      </c>
      <c r="H4" s="9">
        <v>165000</v>
      </c>
      <c r="I4" s="9">
        <v>115000</v>
      </c>
      <c r="J4" s="9">
        <v>75000</v>
      </c>
      <c r="K4" s="9">
        <v>150000</v>
      </c>
      <c r="L4" s="9">
        <f t="shared" si="0"/>
        <v>1210000</v>
      </c>
    </row>
    <row r="5" spans="1:12" x14ac:dyDescent="0.25">
      <c r="A5" s="8">
        <v>2024</v>
      </c>
      <c r="B5" s="8" t="s">
        <v>15</v>
      </c>
      <c r="C5" s="9">
        <v>225000</v>
      </c>
      <c r="D5" s="9">
        <v>80000</v>
      </c>
      <c r="E5" s="9">
        <v>42000</v>
      </c>
      <c r="F5" s="9">
        <v>275000</v>
      </c>
      <c r="G5" s="9">
        <v>110000</v>
      </c>
      <c r="H5" s="9">
        <v>165000</v>
      </c>
      <c r="I5" s="9">
        <v>117000</v>
      </c>
      <c r="J5" s="9">
        <v>80000</v>
      </c>
      <c r="K5" s="9">
        <v>120000</v>
      </c>
      <c r="L5" s="9">
        <f t="shared" si="0"/>
        <v>1214000</v>
      </c>
    </row>
    <row r="6" spans="1:12" x14ac:dyDescent="0.25">
      <c r="A6" s="8">
        <v>2024</v>
      </c>
      <c r="B6" s="8" t="s">
        <v>16</v>
      </c>
      <c r="C6" s="9">
        <v>240000</v>
      </c>
      <c r="D6" s="9">
        <v>85000</v>
      </c>
      <c r="E6" s="9">
        <v>50000</v>
      </c>
      <c r="F6" s="9">
        <v>280000</v>
      </c>
      <c r="G6" s="9">
        <v>115000</v>
      </c>
      <c r="H6" s="9">
        <v>165000</v>
      </c>
      <c r="I6" s="9">
        <v>120000</v>
      </c>
      <c r="J6" s="9">
        <v>85000</v>
      </c>
      <c r="K6" s="9">
        <v>80000</v>
      </c>
      <c r="L6" s="9">
        <f t="shared" si="0"/>
        <v>1220000</v>
      </c>
    </row>
    <row r="7" spans="1:12" x14ac:dyDescent="0.25">
      <c r="A7" s="8">
        <v>2024</v>
      </c>
      <c r="B7" s="8" t="s">
        <v>17</v>
      </c>
      <c r="C7" s="9">
        <v>240000</v>
      </c>
      <c r="D7" s="9">
        <v>85000</v>
      </c>
      <c r="E7" s="9">
        <v>45000</v>
      </c>
      <c r="F7" s="9">
        <v>285000</v>
      </c>
      <c r="G7" s="9">
        <v>130000</v>
      </c>
      <c r="H7" s="9">
        <v>170000</v>
      </c>
      <c r="I7" s="9">
        <v>125000</v>
      </c>
      <c r="J7" s="9">
        <v>85000</v>
      </c>
      <c r="K7" s="9">
        <v>80000</v>
      </c>
      <c r="L7" s="9">
        <f t="shared" si="0"/>
        <v>1245000</v>
      </c>
    </row>
    <row r="8" spans="1:12" x14ac:dyDescent="0.25">
      <c r="A8" s="8">
        <v>2024</v>
      </c>
      <c r="B8" s="8" t="s">
        <v>18</v>
      </c>
      <c r="C8" s="9">
        <v>245000</v>
      </c>
      <c r="D8" s="9">
        <v>90000</v>
      </c>
      <c r="E8" s="9">
        <v>65000</v>
      </c>
      <c r="F8" s="9">
        <v>285000</v>
      </c>
      <c r="G8" s="9">
        <v>130000</v>
      </c>
      <c r="H8" s="9">
        <v>175000</v>
      </c>
      <c r="I8" s="9">
        <v>125000</v>
      </c>
      <c r="J8" s="9">
        <v>90000</v>
      </c>
      <c r="K8" s="9">
        <v>80000</v>
      </c>
      <c r="L8" s="9">
        <f t="shared" si="0"/>
        <v>1285000</v>
      </c>
    </row>
    <row r="9" spans="1:12" x14ac:dyDescent="0.25">
      <c r="A9" s="8">
        <v>2024</v>
      </c>
      <c r="B9" s="8" t="s">
        <v>19</v>
      </c>
      <c r="C9" s="9">
        <v>250000</v>
      </c>
      <c r="D9" s="9">
        <v>90000</v>
      </c>
      <c r="E9" s="9">
        <v>70000</v>
      </c>
      <c r="F9" s="9">
        <v>285000</v>
      </c>
      <c r="G9" s="9">
        <v>135000</v>
      </c>
      <c r="H9" s="9">
        <v>185000</v>
      </c>
      <c r="I9" s="9">
        <v>130000</v>
      </c>
      <c r="J9" s="9">
        <v>90000</v>
      </c>
      <c r="K9" s="9">
        <v>85000</v>
      </c>
      <c r="L9" s="9">
        <f t="shared" si="0"/>
        <v>1320000</v>
      </c>
    </row>
    <row r="10" spans="1:12" x14ac:dyDescent="0.25">
      <c r="A10" s="8">
        <v>2024</v>
      </c>
      <c r="B10" s="8" t="s">
        <v>20</v>
      </c>
      <c r="C10" s="9">
        <v>250000</v>
      </c>
      <c r="D10" s="9">
        <v>95000</v>
      </c>
      <c r="E10" s="9">
        <v>65000</v>
      </c>
      <c r="F10" s="9">
        <v>290000</v>
      </c>
      <c r="G10" s="9">
        <v>140000</v>
      </c>
      <c r="H10" s="9">
        <v>185000</v>
      </c>
      <c r="I10" s="9">
        <v>130000</v>
      </c>
      <c r="J10" s="9">
        <v>95000</v>
      </c>
      <c r="K10" s="9">
        <v>90000</v>
      </c>
      <c r="L10" s="9">
        <f t="shared" si="0"/>
        <v>1340000</v>
      </c>
    </row>
    <row r="11" spans="1:12" x14ac:dyDescent="0.25">
      <c r="A11" s="8"/>
      <c r="B11" s="19" t="s">
        <v>11</v>
      </c>
      <c r="C11" s="9">
        <f>SUM(C2:C10)</f>
        <v>2070000</v>
      </c>
      <c r="D11" s="9">
        <f t="shared" ref="D11:K11" si="1">SUM(D2:D10)</f>
        <v>720000</v>
      </c>
      <c r="E11" s="9">
        <f t="shared" si="1"/>
        <v>462000</v>
      </c>
      <c r="F11" s="9">
        <f t="shared" si="1"/>
        <v>2495000</v>
      </c>
      <c r="G11" s="9">
        <f t="shared" si="1"/>
        <v>1070000</v>
      </c>
      <c r="H11" s="9">
        <f t="shared" si="1"/>
        <v>1520000</v>
      </c>
      <c r="I11" s="9">
        <f t="shared" si="1"/>
        <v>1072000</v>
      </c>
      <c r="J11" s="9">
        <f t="shared" si="1"/>
        <v>750000</v>
      </c>
      <c r="K11" s="9">
        <f t="shared" si="1"/>
        <v>1085000</v>
      </c>
      <c r="L11" s="9">
        <f t="shared" ref="L11" si="2">SUM(L2:L10)</f>
        <v>11244000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DC8-6598-419E-8FBB-C10FDD250092}">
  <dimension ref="A1:I2"/>
  <sheetViews>
    <sheetView workbookViewId="0">
      <selection sqref="A1:XFD2"/>
    </sheetView>
  </sheetViews>
  <sheetFormatPr baseColWidth="10" defaultRowHeight="13.2" x14ac:dyDescent="0.25"/>
  <sheetData>
    <row r="1" spans="1:9" x14ac:dyDescent="0.25">
      <c r="A1" s="10" t="s">
        <v>21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</row>
    <row r="2" spans="1:9" x14ac:dyDescent="0.25">
      <c r="A2">
        <v>2070000</v>
      </c>
      <c r="B2">
        <v>720000</v>
      </c>
      <c r="C2">
        <v>462000</v>
      </c>
      <c r="D2">
        <v>2495000</v>
      </c>
      <c r="E2">
        <v>1070000</v>
      </c>
      <c r="F2">
        <v>1520000</v>
      </c>
      <c r="G2">
        <v>1072000</v>
      </c>
      <c r="H2">
        <v>750000</v>
      </c>
      <c r="I2">
        <v>1085000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8A26-33AE-4666-AEF3-4AAF3BAF6291}">
  <dimension ref="A1:C10"/>
  <sheetViews>
    <sheetView workbookViewId="0">
      <selection activeCell="L14" sqref="L14"/>
    </sheetView>
  </sheetViews>
  <sheetFormatPr baseColWidth="10" defaultRowHeight="13.2" x14ac:dyDescent="0.25"/>
  <sheetData>
    <row r="1" spans="1:3" x14ac:dyDescent="0.25">
      <c r="A1" s="10" t="s">
        <v>0</v>
      </c>
      <c r="B1" s="10" t="s">
        <v>1</v>
      </c>
      <c r="C1" s="10" t="s">
        <v>5</v>
      </c>
    </row>
    <row r="2" spans="1:3" x14ac:dyDescent="0.25">
      <c r="A2" s="8">
        <v>2024</v>
      </c>
      <c r="B2" s="8" t="s">
        <v>12</v>
      </c>
      <c r="C2" s="9">
        <v>250000</v>
      </c>
    </row>
    <row r="3" spans="1:3" x14ac:dyDescent="0.25">
      <c r="A3" s="8">
        <v>2024</v>
      </c>
      <c r="B3" s="8" t="s">
        <v>13</v>
      </c>
      <c r="C3" s="9">
        <v>270000</v>
      </c>
    </row>
    <row r="4" spans="1:3" x14ac:dyDescent="0.25">
      <c r="A4" s="8">
        <v>2024</v>
      </c>
      <c r="B4" s="8" t="s">
        <v>14</v>
      </c>
      <c r="C4" s="9">
        <v>275000</v>
      </c>
    </row>
    <row r="5" spans="1:3" x14ac:dyDescent="0.25">
      <c r="A5" s="8">
        <v>2024</v>
      </c>
      <c r="B5" s="8" t="s">
        <v>15</v>
      </c>
      <c r="C5" s="9">
        <v>275000</v>
      </c>
    </row>
    <row r="6" spans="1:3" x14ac:dyDescent="0.25">
      <c r="A6" s="8">
        <v>2024</v>
      </c>
      <c r="B6" s="8" t="s">
        <v>16</v>
      </c>
      <c r="C6" s="9">
        <v>280000</v>
      </c>
    </row>
    <row r="7" spans="1:3" x14ac:dyDescent="0.25">
      <c r="A7" s="8">
        <v>2024</v>
      </c>
      <c r="B7" s="8" t="s">
        <v>17</v>
      </c>
      <c r="C7" s="9">
        <v>285000</v>
      </c>
    </row>
    <row r="8" spans="1:3" x14ac:dyDescent="0.25">
      <c r="A8" s="8">
        <v>2024</v>
      </c>
      <c r="B8" s="8" t="s">
        <v>18</v>
      </c>
      <c r="C8" s="9">
        <v>285000</v>
      </c>
    </row>
    <row r="9" spans="1:3" x14ac:dyDescent="0.25">
      <c r="A9" s="8">
        <v>2024</v>
      </c>
      <c r="B9" s="8" t="s">
        <v>19</v>
      </c>
      <c r="C9" s="9">
        <v>285000</v>
      </c>
    </row>
    <row r="10" spans="1:3" x14ac:dyDescent="0.25">
      <c r="A10" s="8">
        <v>2024</v>
      </c>
      <c r="B10" s="8" t="s">
        <v>20</v>
      </c>
      <c r="C10" s="9">
        <v>290000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6ADD-CADF-4854-AC95-906AE15D84A1}">
  <dimension ref="A1:C10"/>
  <sheetViews>
    <sheetView workbookViewId="0">
      <selection activeCell="L28" sqref="L28"/>
    </sheetView>
  </sheetViews>
  <sheetFormatPr baseColWidth="10" defaultRowHeight="13.2" x14ac:dyDescent="0.25"/>
  <sheetData>
    <row r="1" spans="1:3" x14ac:dyDescent="0.25">
      <c r="A1" s="10" t="s">
        <v>0</v>
      </c>
      <c r="B1" s="10" t="s">
        <v>1</v>
      </c>
      <c r="C1" s="10" t="s">
        <v>5</v>
      </c>
    </row>
    <row r="2" spans="1:3" x14ac:dyDescent="0.25">
      <c r="A2" s="8">
        <v>2024</v>
      </c>
      <c r="B2" s="8" t="s">
        <v>12</v>
      </c>
      <c r="C2" s="9">
        <v>250000</v>
      </c>
    </row>
    <row r="3" spans="1:3" x14ac:dyDescent="0.25">
      <c r="A3" s="8">
        <v>2024</v>
      </c>
      <c r="B3" s="8" t="s">
        <v>13</v>
      </c>
      <c r="C3" s="9">
        <v>270000</v>
      </c>
    </row>
    <row r="4" spans="1:3" x14ac:dyDescent="0.25">
      <c r="A4" s="8">
        <v>2024</v>
      </c>
      <c r="B4" s="8" t="s">
        <v>14</v>
      </c>
      <c r="C4" s="9">
        <v>275000</v>
      </c>
    </row>
    <row r="5" spans="1:3" x14ac:dyDescent="0.25">
      <c r="A5" s="8">
        <v>2024</v>
      </c>
      <c r="B5" s="8" t="s">
        <v>15</v>
      </c>
      <c r="C5" s="9">
        <v>275000</v>
      </c>
    </row>
    <row r="6" spans="1:3" x14ac:dyDescent="0.25">
      <c r="A6" s="8">
        <v>2024</v>
      </c>
      <c r="B6" s="8" t="s">
        <v>16</v>
      </c>
      <c r="C6" s="9">
        <v>280000</v>
      </c>
    </row>
    <row r="7" spans="1:3" x14ac:dyDescent="0.25">
      <c r="A7" s="8">
        <v>2024</v>
      </c>
      <c r="B7" s="8" t="s">
        <v>17</v>
      </c>
      <c r="C7" s="9">
        <v>285000</v>
      </c>
    </row>
    <row r="8" spans="1:3" x14ac:dyDescent="0.25">
      <c r="A8" s="8">
        <v>2024</v>
      </c>
      <c r="B8" s="8" t="s">
        <v>18</v>
      </c>
      <c r="C8" s="9">
        <v>285000</v>
      </c>
    </row>
    <row r="9" spans="1:3" x14ac:dyDescent="0.25">
      <c r="A9" s="8">
        <v>2024</v>
      </c>
      <c r="B9" s="8" t="s">
        <v>19</v>
      </c>
      <c r="C9" s="9">
        <v>285000</v>
      </c>
    </row>
    <row r="10" spans="1:3" x14ac:dyDescent="0.25">
      <c r="A10" s="8">
        <v>2024</v>
      </c>
      <c r="B10" s="8" t="s">
        <v>20</v>
      </c>
      <c r="C10" s="9">
        <v>290000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3640-57E1-4171-91EA-A74E4D6A025A}">
  <dimension ref="A3:B14"/>
  <sheetViews>
    <sheetView workbookViewId="0">
      <selection activeCell="C12" sqref="C12"/>
    </sheetView>
  </sheetViews>
  <sheetFormatPr baseColWidth="10" defaultRowHeight="13.2" x14ac:dyDescent="0.25"/>
  <cols>
    <col min="1" max="1" width="15.88671875" bestFit="1" customWidth="1"/>
    <col min="2" max="2" width="11.6640625" bestFit="1" customWidth="1"/>
  </cols>
  <sheetData>
    <row r="3" spans="1:2" x14ac:dyDescent="0.25">
      <c r="A3" s="21" t="s">
        <v>48</v>
      </c>
      <c r="B3" s="22" t="s">
        <v>51</v>
      </c>
    </row>
    <row r="4" spans="1:2" x14ac:dyDescent="0.25">
      <c r="A4" s="23">
        <v>2024</v>
      </c>
      <c r="B4" s="22">
        <v>18216</v>
      </c>
    </row>
    <row r="5" spans="1:2" x14ac:dyDescent="0.25">
      <c r="A5" s="27" t="s">
        <v>12</v>
      </c>
      <c r="B5" s="24">
        <v>2024</v>
      </c>
    </row>
    <row r="6" spans="1:2" x14ac:dyDescent="0.25">
      <c r="A6" s="27" t="s">
        <v>13</v>
      </c>
      <c r="B6" s="24">
        <v>2024</v>
      </c>
    </row>
    <row r="7" spans="1:2" x14ac:dyDescent="0.25">
      <c r="A7" s="27" t="s">
        <v>14</v>
      </c>
      <c r="B7" s="24">
        <v>2024</v>
      </c>
    </row>
    <row r="8" spans="1:2" x14ac:dyDescent="0.25">
      <c r="A8" s="27" t="s">
        <v>15</v>
      </c>
      <c r="B8" s="24">
        <v>2024</v>
      </c>
    </row>
    <row r="9" spans="1:2" x14ac:dyDescent="0.25">
      <c r="A9" s="27" t="s">
        <v>16</v>
      </c>
      <c r="B9" s="24">
        <v>2024</v>
      </c>
    </row>
    <row r="10" spans="1:2" x14ac:dyDescent="0.25">
      <c r="A10" s="27" t="s">
        <v>17</v>
      </c>
      <c r="B10" s="24">
        <v>2024</v>
      </c>
    </row>
    <row r="11" spans="1:2" x14ac:dyDescent="0.25">
      <c r="A11" s="27" t="s">
        <v>18</v>
      </c>
      <c r="B11" s="24">
        <v>2024</v>
      </c>
    </row>
    <row r="12" spans="1:2" x14ac:dyDescent="0.25">
      <c r="A12" s="27" t="s">
        <v>19</v>
      </c>
      <c r="B12" s="24">
        <v>2024</v>
      </c>
    </row>
    <row r="13" spans="1:2" x14ac:dyDescent="0.25">
      <c r="A13" s="27" t="s">
        <v>50</v>
      </c>
      <c r="B13" s="24">
        <v>2024</v>
      </c>
    </row>
    <row r="14" spans="1:2" x14ac:dyDescent="0.25">
      <c r="A14" s="25" t="s">
        <v>49</v>
      </c>
      <c r="B14" s="26">
        <v>18216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328D-1FA1-4C51-B49B-7C9CC01F1A10}">
  <dimension ref="A1:G13"/>
  <sheetViews>
    <sheetView zoomScale="130" zoomScaleNormal="130" workbookViewId="0">
      <selection activeCell="A2" sqref="A2:G2"/>
    </sheetView>
  </sheetViews>
  <sheetFormatPr baseColWidth="10" defaultRowHeight="13.2" x14ac:dyDescent="0.25"/>
  <sheetData>
    <row r="1" spans="1:7" x14ac:dyDescent="0.25">
      <c r="A1" s="10" t="s">
        <v>0</v>
      </c>
      <c r="B1" s="10" t="s">
        <v>1</v>
      </c>
      <c r="C1" s="10" t="s">
        <v>23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25">
      <c r="A2" s="8">
        <v>2024</v>
      </c>
      <c r="B2" s="8" t="s">
        <v>12</v>
      </c>
      <c r="C2" s="9">
        <v>200000</v>
      </c>
      <c r="D2" s="9">
        <v>60000</v>
      </c>
      <c r="E2" s="9">
        <v>40000</v>
      </c>
      <c r="F2" s="14"/>
      <c r="G2" s="9">
        <v>100000</v>
      </c>
    </row>
    <row r="3" spans="1:7" x14ac:dyDescent="0.25">
      <c r="A3" s="8">
        <v>2024</v>
      </c>
      <c r="B3" s="8" t="s">
        <v>13</v>
      </c>
      <c r="C3" s="9">
        <v>210000</v>
      </c>
      <c r="D3" s="9">
        <v>65000</v>
      </c>
      <c r="E3" s="9">
        <v>40000</v>
      </c>
      <c r="F3" s="30">
        <v>270000</v>
      </c>
      <c r="G3" s="9">
        <v>105000</v>
      </c>
    </row>
    <row r="4" spans="1:7" x14ac:dyDescent="0.25">
      <c r="A4" s="8">
        <v>2024</v>
      </c>
      <c r="B4" s="8" t="s">
        <v>14</v>
      </c>
      <c r="C4" s="9">
        <v>210000</v>
      </c>
      <c r="D4" s="9">
        <v>70000</v>
      </c>
      <c r="E4" s="9">
        <v>45000</v>
      </c>
      <c r="F4" s="9">
        <v>275000</v>
      </c>
      <c r="G4" s="9">
        <v>105000</v>
      </c>
    </row>
    <row r="5" spans="1:7" x14ac:dyDescent="0.25">
      <c r="A5" s="8">
        <v>2024</v>
      </c>
      <c r="B5" s="8" t="s">
        <v>15</v>
      </c>
      <c r="C5" s="9">
        <v>225000</v>
      </c>
      <c r="D5" s="9">
        <v>80000</v>
      </c>
      <c r="E5" s="9">
        <v>42000</v>
      </c>
      <c r="F5" s="14"/>
      <c r="G5" s="9">
        <v>110000</v>
      </c>
    </row>
    <row r="6" spans="1:7" x14ac:dyDescent="0.25">
      <c r="A6" s="8">
        <v>2024</v>
      </c>
      <c r="B6" s="8" t="s">
        <v>16</v>
      </c>
      <c r="C6" s="9">
        <v>240000</v>
      </c>
      <c r="D6" s="9">
        <v>85000</v>
      </c>
      <c r="E6" s="9">
        <v>50000</v>
      </c>
      <c r="F6" s="9">
        <v>280000</v>
      </c>
      <c r="G6" s="9">
        <v>115000</v>
      </c>
    </row>
    <row r="7" spans="1:7" x14ac:dyDescent="0.25">
      <c r="A7" s="28">
        <v>2024</v>
      </c>
      <c r="B7" s="28" t="s">
        <v>19</v>
      </c>
      <c r="C7" s="29">
        <v>250000</v>
      </c>
      <c r="D7" s="29">
        <v>90000</v>
      </c>
      <c r="E7" s="29">
        <v>70000</v>
      </c>
      <c r="F7" s="29">
        <v>285000</v>
      </c>
      <c r="G7" s="29">
        <v>135000</v>
      </c>
    </row>
    <row r="8" spans="1:7" x14ac:dyDescent="0.25">
      <c r="A8" s="8">
        <v>2024</v>
      </c>
      <c r="B8" s="8" t="s">
        <v>17</v>
      </c>
      <c r="C8" s="9">
        <v>240000</v>
      </c>
      <c r="D8" s="9">
        <v>85000</v>
      </c>
      <c r="E8" s="9">
        <v>45000</v>
      </c>
      <c r="F8" s="9">
        <v>285000</v>
      </c>
      <c r="G8" s="9">
        <v>130000</v>
      </c>
    </row>
    <row r="9" spans="1:7" x14ac:dyDescent="0.25">
      <c r="A9" s="11"/>
      <c r="B9" s="11"/>
      <c r="C9" s="14"/>
      <c r="D9" s="14"/>
      <c r="E9" s="14"/>
      <c r="F9" s="14"/>
      <c r="G9" s="14"/>
    </row>
    <row r="10" spans="1:7" x14ac:dyDescent="0.25">
      <c r="A10" s="8">
        <v>2024</v>
      </c>
      <c r="B10" s="8" t="s">
        <v>18</v>
      </c>
      <c r="C10" s="9">
        <v>245000</v>
      </c>
      <c r="D10" s="9">
        <v>90000</v>
      </c>
      <c r="E10" s="9">
        <v>65000</v>
      </c>
      <c r="F10" s="9">
        <v>285000</v>
      </c>
      <c r="G10" s="9">
        <v>130000</v>
      </c>
    </row>
    <row r="11" spans="1:7" x14ac:dyDescent="0.25">
      <c r="A11" s="28">
        <v>2024</v>
      </c>
      <c r="B11" s="28" t="s">
        <v>19</v>
      </c>
      <c r="C11" s="29">
        <v>250000</v>
      </c>
      <c r="D11" s="29">
        <v>90000</v>
      </c>
      <c r="E11" s="29">
        <v>70000</v>
      </c>
      <c r="F11" s="29">
        <v>285000</v>
      </c>
      <c r="G11" s="29">
        <v>135000</v>
      </c>
    </row>
    <row r="12" spans="1:7" x14ac:dyDescent="0.25">
      <c r="A12" s="28">
        <v>2024</v>
      </c>
      <c r="B12" s="28" t="s">
        <v>19</v>
      </c>
      <c r="C12" s="29">
        <v>250000</v>
      </c>
      <c r="D12" s="29">
        <v>90000</v>
      </c>
      <c r="E12" s="29">
        <v>70000</v>
      </c>
      <c r="F12" s="29">
        <v>285000</v>
      </c>
      <c r="G12" s="29">
        <v>135000</v>
      </c>
    </row>
    <row r="13" spans="1:7" x14ac:dyDescent="0.25">
      <c r="A13" s="8">
        <v>2024</v>
      </c>
      <c r="B13" s="8" t="s">
        <v>20</v>
      </c>
      <c r="C13" s="14"/>
      <c r="D13" s="9">
        <v>90000</v>
      </c>
      <c r="E13" s="9">
        <v>65000</v>
      </c>
      <c r="F13" s="9">
        <v>285000</v>
      </c>
      <c r="G13" s="9">
        <v>130000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2963-6681-4CFC-8B60-A836360FFCD8}">
  <dimension ref="A1:I15"/>
  <sheetViews>
    <sheetView workbookViewId="0">
      <selection activeCell="L11" sqref="L11"/>
    </sheetView>
  </sheetViews>
  <sheetFormatPr baseColWidth="10" defaultRowHeight="13.2" x14ac:dyDescent="0.25"/>
  <cols>
    <col min="8" max="8" width="13" bestFit="1" customWidth="1"/>
  </cols>
  <sheetData>
    <row r="1" spans="1:9" x14ac:dyDescent="0.25">
      <c r="A1" s="10" t="s">
        <v>0</v>
      </c>
      <c r="B1" s="10" t="s">
        <v>1</v>
      </c>
      <c r="C1" s="10" t="s">
        <v>23</v>
      </c>
      <c r="D1" s="10" t="s">
        <v>3</v>
      </c>
      <c r="E1" s="10" t="s">
        <v>4</v>
      </c>
      <c r="F1" s="10" t="s">
        <v>5</v>
      </c>
      <c r="G1" s="10" t="s">
        <v>6</v>
      </c>
      <c r="H1" s="33" t="s">
        <v>63</v>
      </c>
    </row>
    <row r="2" spans="1:9" x14ac:dyDescent="0.25">
      <c r="A2" s="8">
        <v>2024</v>
      </c>
      <c r="B2" s="8" t="s">
        <v>12</v>
      </c>
      <c r="C2" s="9">
        <v>200000</v>
      </c>
      <c r="D2" s="9">
        <v>60000</v>
      </c>
      <c r="E2" s="9">
        <v>40000</v>
      </c>
      <c r="F2" s="14"/>
      <c r="G2" s="9">
        <v>100000</v>
      </c>
      <c r="H2" s="35">
        <f>IF(ISBLANK(F2),$C$15,F2)</f>
        <v>281666.66666666669</v>
      </c>
      <c r="I2">
        <f>IF(ISBLANK(F2),-1,F2)</f>
        <v>-1</v>
      </c>
    </row>
    <row r="3" spans="1:9" x14ac:dyDescent="0.25">
      <c r="A3" s="8">
        <v>2024</v>
      </c>
      <c r="B3" s="8" t="s">
        <v>13</v>
      </c>
      <c r="C3" s="9">
        <v>210000</v>
      </c>
      <c r="D3" s="9">
        <v>65000</v>
      </c>
      <c r="E3" s="9">
        <v>40000</v>
      </c>
      <c r="F3" s="30">
        <v>270000</v>
      </c>
      <c r="G3" s="9">
        <v>105000</v>
      </c>
      <c r="H3" s="34">
        <f t="shared" ref="H3:H12" si="0">IF(ISBLANK(F3),$C$15,F3)</f>
        <v>270000</v>
      </c>
      <c r="I3">
        <f t="shared" ref="I3:I12" si="1">IF(ISBLANK(F3),-1,F3)</f>
        <v>270000</v>
      </c>
    </row>
    <row r="4" spans="1:9" x14ac:dyDescent="0.25">
      <c r="A4" s="8">
        <v>2024</v>
      </c>
      <c r="B4" s="8" t="s">
        <v>14</v>
      </c>
      <c r="C4" s="9">
        <v>210000</v>
      </c>
      <c r="D4" s="9">
        <v>70000</v>
      </c>
      <c r="E4" s="9">
        <v>45000</v>
      </c>
      <c r="F4" s="9">
        <v>275000</v>
      </c>
      <c r="G4" s="9">
        <v>105000</v>
      </c>
      <c r="H4" s="34">
        <f t="shared" si="0"/>
        <v>275000</v>
      </c>
      <c r="I4">
        <f t="shared" si="1"/>
        <v>275000</v>
      </c>
    </row>
    <row r="5" spans="1:9" x14ac:dyDescent="0.25">
      <c r="A5" s="8">
        <v>2024</v>
      </c>
      <c r="B5" s="8" t="s">
        <v>15</v>
      </c>
      <c r="C5" s="9">
        <v>225000</v>
      </c>
      <c r="D5" s="9">
        <v>80000</v>
      </c>
      <c r="E5" s="9">
        <v>42000</v>
      </c>
      <c r="F5" s="14"/>
      <c r="G5" s="9">
        <v>110000</v>
      </c>
      <c r="H5" s="35">
        <f t="shared" si="0"/>
        <v>281666.66666666669</v>
      </c>
      <c r="I5">
        <f t="shared" si="1"/>
        <v>-1</v>
      </c>
    </row>
    <row r="6" spans="1:9" x14ac:dyDescent="0.25">
      <c r="A6" s="8">
        <v>2024</v>
      </c>
      <c r="B6" s="8" t="s">
        <v>16</v>
      </c>
      <c r="C6" s="9">
        <v>240000</v>
      </c>
      <c r="D6" s="9">
        <v>85000</v>
      </c>
      <c r="E6" s="9">
        <v>50000</v>
      </c>
      <c r="F6" s="9">
        <v>280000</v>
      </c>
      <c r="G6" s="9">
        <v>115000</v>
      </c>
      <c r="H6" s="34">
        <f t="shared" si="0"/>
        <v>280000</v>
      </c>
      <c r="I6">
        <f t="shared" si="1"/>
        <v>280000</v>
      </c>
    </row>
    <row r="7" spans="1:9" x14ac:dyDescent="0.25">
      <c r="A7" s="28">
        <v>2024</v>
      </c>
      <c r="B7" s="28" t="s">
        <v>19</v>
      </c>
      <c r="C7" s="29">
        <v>250000</v>
      </c>
      <c r="D7" s="29">
        <v>90000</v>
      </c>
      <c r="E7" s="29">
        <v>70000</v>
      </c>
      <c r="F7" s="29">
        <v>285000</v>
      </c>
      <c r="G7" s="29">
        <v>135000</v>
      </c>
      <c r="H7" s="34">
        <f t="shared" si="0"/>
        <v>285000</v>
      </c>
      <c r="I7">
        <f t="shared" si="1"/>
        <v>285000</v>
      </c>
    </row>
    <row r="8" spans="1:9" x14ac:dyDescent="0.25">
      <c r="A8" s="8">
        <v>2024</v>
      </c>
      <c r="B8" s="8" t="s">
        <v>17</v>
      </c>
      <c r="C8" s="9">
        <v>240000</v>
      </c>
      <c r="D8" s="9">
        <v>85000</v>
      </c>
      <c r="E8" s="9">
        <v>45000</v>
      </c>
      <c r="F8" s="9">
        <v>285000</v>
      </c>
      <c r="G8" s="9">
        <v>130000</v>
      </c>
      <c r="H8" s="34">
        <f t="shared" si="0"/>
        <v>285000</v>
      </c>
      <c r="I8">
        <f t="shared" si="1"/>
        <v>285000</v>
      </c>
    </row>
    <row r="9" spans="1:9" x14ac:dyDescent="0.25">
      <c r="A9" s="8">
        <v>2024</v>
      </c>
      <c r="B9" s="8" t="s">
        <v>18</v>
      </c>
      <c r="C9" s="9">
        <v>245000</v>
      </c>
      <c r="D9" s="9">
        <v>90000</v>
      </c>
      <c r="E9" s="9">
        <v>65000</v>
      </c>
      <c r="F9" s="9">
        <v>285000</v>
      </c>
      <c r="G9" s="9">
        <v>130000</v>
      </c>
      <c r="H9" s="34">
        <f t="shared" si="0"/>
        <v>285000</v>
      </c>
      <c r="I9">
        <f t="shared" si="1"/>
        <v>285000</v>
      </c>
    </row>
    <row r="10" spans="1:9" x14ac:dyDescent="0.25">
      <c r="A10" s="28">
        <v>2024</v>
      </c>
      <c r="B10" s="28" t="s">
        <v>19</v>
      </c>
      <c r="C10" s="29">
        <v>250000</v>
      </c>
      <c r="D10" s="29">
        <v>90000</v>
      </c>
      <c r="E10" s="29">
        <v>70000</v>
      </c>
      <c r="F10" s="29">
        <v>285000</v>
      </c>
      <c r="G10" s="29">
        <v>135000</v>
      </c>
      <c r="H10" s="34">
        <f t="shared" si="0"/>
        <v>285000</v>
      </c>
      <c r="I10">
        <f t="shared" si="1"/>
        <v>285000</v>
      </c>
    </row>
    <row r="11" spans="1:9" x14ac:dyDescent="0.25">
      <c r="A11" s="28">
        <v>2024</v>
      </c>
      <c r="B11" s="28" t="s">
        <v>19</v>
      </c>
      <c r="C11" s="29">
        <v>250000</v>
      </c>
      <c r="D11" s="29">
        <v>90000</v>
      </c>
      <c r="E11" s="29">
        <v>70000</v>
      </c>
      <c r="F11" s="29">
        <v>285000</v>
      </c>
      <c r="G11" s="29">
        <v>135000</v>
      </c>
      <c r="H11" s="34">
        <f t="shared" si="0"/>
        <v>285000</v>
      </c>
      <c r="I11">
        <f t="shared" si="1"/>
        <v>285000</v>
      </c>
    </row>
    <row r="12" spans="1:9" x14ac:dyDescent="0.25">
      <c r="A12" s="8">
        <v>2024</v>
      </c>
      <c r="B12" s="8" t="s">
        <v>20</v>
      </c>
      <c r="C12" s="14"/>
      <c r="D12" s="9">
        <v>90000</v>
      </c>
      <c r="E12" s="9">
        <v>65000</v>
      </c>
      <c r="F12" s="9">
        <v>285000</v>
      </c>
      <c r="G12" s="9">
        <v>130000</v>
      </c>
      <c r="H12" s="34">
        <f t="shared" si="0"/>
        <v>285000</v>
      </c>
      <c r="I12">
        <f t="shared" si="1"/>
        <v>285000</v>
      </c>
    </row>
    <row r="15" spans="1:9" x14ac:dyDescent="0.25">
      <c r="B15" t="s">
        <v>62</v>
      </c>
      <c r="C15" s="13">
        <f>AVERAGE(F2:F12)</f>
        <v>281666.66666666669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65CB5-D129-4C62-91A3-53AE62FE0B4A}">
  <dimension ref="A1:C20"/>
  <sheetViews>
    <sheetView topLeftCell="A4" workbookViewId="0">
      <selection activeCell="B21" sqref="B21"/>
    </sheetView>
  </sheetViews>
  <sheetFormatPr baseColWidth="10" defaultRowHeight="13.2" x14ac:dyDescent="0.25"/>
  <sheetData>
    <row r="1" spans="1:3" x14ac:dyDescent="0.25">
      <c r="A1" s="10" t="s">
        <v>1</v>
      </c>
      <c r="B1" s="10" t="s">
        <v>5</v>
      </c>
      <c r="C1" s="8" t="s">
        <v>33</v>
      </c>
    </row>
    <row r="2" spans="1:3" x14ac:dyDescent="0.25">
      <c r="A2" s="8" t="s">
        <v>12</v>
      </c>
      <c r="B2" s="14">
        <v>970000</v>
      </c>
      <c r="C2" s="8">
        <v>328333.33333333331</v>
      </c>
    </row>
    <row r="3" spans="1:3" x14ac:dyDescent="0.25">
      <c r="A3" s="8" t="s">
        <v>13</v>
      </c>
      <c r="B3" s="30">
        <v>270000</v>
      </c>
      <c r="C3" s="8">
        <v>328333.33333333331</v>
      </c>
    </row>
    <row r="4" spans="1:3" x14ac:dyDescent="0.25">
      <c r="A4" s="8" t="s">
        <v>14</v>
      </c>
      <c r="B4" s="9">
        <v>275000</v>
      </c>
      <c r="C4" s="8">
        <v>328333.33333333331</v>
      </c>
    </row>
    <row r="5" spans="1:3" x14ac:dyDescent="0.25">
      <c r="A5" s="8" t="s">
        <v>15</v>
      </c>
      <c r="B5" s="14">
        <v>20000</v>
      </c>
      <c r="C5" s="8">
        <v>328333.33333333331</v>
      </c>
    </row>
    <row r="6" spans="1:3" x14ac:dyDescent="0.25">
      <c r="A6" s="8" t="s">
        <v>16</v>
      </c>
      <c r="B6" s="9">
        <v>280000</v>
      </c>
      <c r="C6" s="8">
        <v>328333.33333333331</v>
      </c>
    </row>
    <row r="7" spans="1:3" x14ac:dyDescent="0.25">
      <c r="A7" s="8" t="s">
        <v>19</v>
      </c>
      <c r="B7" s="9">
        <v>285000</v>
      </c>
      <c r="C7" s="8">
        <v>328333.33333333331</v>
      </c>
    </row>
    <row r="8" spans="1:3" x14ac:dyDescent="0.25">
      <c r="A8" s="8" t="s">
        <v>17</v>
      </c>
      <c r="B8" s="9">
        <v>285000</v>
      </c>
      <c r="C8" s="8">
        <v>328333.33333333331</v>
      </c>
    </row>
    <row r="9" spans="1:3" x14ac:dyDescent="0.25">
      <c r="A9" s="8" t="s">
        <v>18</v>
      </c>
      <c r="B9" s="9">
        <v>285000</v>
      </c>
      <c r="C9" s="8">
        <v>328333.33333333331</v>
      </c>
    </row>
    <row r="10" spans="1:3" x14ac:dyDescent="0.25">
      <c r="A10" s="8" t="s">
        <v>19</v>
      </c>
      <c r="B10" s="30">
        <v>285000</v>
      </c>
      <c r="C10" s="8">
        <v>328333.33333333331</v>
      </c>
    </row>
    <row r="13" spans="1:3" x14ac:dyDescent="0.25">
      <c r="A13" t="s">
        <v>56</v>
      </c>
      <c r="B13">
        <f>MEDIAN(B1:B10)</f>
        <v>285000</v>
      </c>
    </row>
    <row r="14" spans="1:3" x14ac:dyDescent="0.25">
      <c r="A14" t="s">
        <v>33</v>
      </c>
      <c r="B14" s="13">
        <f>AVERAGE(B2:B10)</f>
        <v>328333.33333333331</v>
      </c>
    </row>
    <row r="15" spans="1:3" x14ac:dyDescent="0.25">
      <c r="A15" t="s">
        <v>57</v>
      </c>
      <c r="B15">
        <f>_xlfn.STDEV.S(B2:B10)</f>
        <v>255660.90823588968</v>
      </c>
    </row>
    <row r="19" spans="2:2" x14ac:dyDescent="0.25">
      <c r="B19" s="13">
        <f>B14+B15</f>
        <v>583994.241569223</v>
      </c>
    </row>
    <row r="20" spans="2:2" x14ac:dyDescent="0.25">
      <c r="B20" s="13">
        <f>B14-B15</f>
        <v>72672.425097443629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A871A-6B73-4C96-A28B-90A8451D69EF}">
  <dimension ref="A1:G10"/>
  <sheetViews>
    <sheetView tabSelected="1" zoomScale="115" zoomScaleNormal="115" workbookViewId="0">
      <selection activeCell="M22" sqref="M22"/>
    </sheetView>
  </sheetViews>
  <sheetFormatPr baseColWidth="10" defaultRowHeight="13.2" x14ac:dyDescent="0.25"/>
  <sheetData>
    <row r="1" spans="1:7" x14ac:dyDescent="0.25">
      <c r="A1" s="10" t="s">
        <v>0</v>
      </c>
      <c r="B1" s="10" t="s">
        <v>1</v>
      </c>
      <c r="C1" s="10" t="s">
        <v>23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25">
      <c r="A2" s="8">
        <v>2024</v>
      </c>
      <c r="B2" s="8" t="s">
        <v>12</v>
      </c>
      <c r="C2" s="9">
        <v>200000</v>
      </c>
      <c r="D2" s="9">
        <v>60000</v>
      </c>
      <c r="E2" s="9">
        <v>40000</v>
      </c>
      <c r="F2" s="14">
        <v>1970000</v>
      </c>
      <c r="G2" s="9">
        <v>100000</v>
      </c>
    </row>
    <row r="3" spans="1:7" x14ac:dyDescent="0.25">
      <c r="A3" s="8">
        <v>2024</v>
      </c>
      <c r="B3" s="8" t="s">
        <v>13</v>
      </c>
      <c r="C3" s="9">
        <v>210000</v>
      </c>
      <c r="D3" s="9">
        <v>65000</v>
      </c>
      <c r="E3" s="9">
        <v>40000</v>
      </c>
      <c r="F3" s="30">
        <v>270000</v>
      </c>
      <c r="G3" s="9">
        <v>105000</v>
      </c>
    </row>
    <row r="4" spans="1:7" x14ac:dyDescent="0.25">
      <c r="A4" s="8">
        <v>2024</v>
      </c>
      <c r="B4" s="8" t="s">
        <v>14</v>
      </c>
      <c r="C4" s="9">
        <v>210000</v>
      </c>
      <c r="D4" s="9">
        <v>70000</v>
      </c>
      <c r="E4" s="9">
        <v>45000</v>
      </c>
      <c r="F4" s="9">
        <v>275000</v>
      </c>
      <c r="G4" s="9">
        <v>105000</v>
      </c>
    </row>
    <row r="5" spans="1:7" x14ac:dyDescent="0.25">
      <c r="A5" s="8">
        <v>2024</v>
      </c>
      <c r="B5" s="8" t="s">
        <v>15</v>
      </c>
      <c r="C5" s="9">
        <v>225000</v>
      </c>
      <c r="D5" s="9">
        <v>80000</v>
      </c>
      <c r="E5" s="9">
        <v>42000</v>
      </c>
      <c r="F5" s="14">
        <v>10000</v>
      </c>
      <c r="G5" s="9">
        <v>110000</v>
      </c>
    </row>
    <row r="6" spans="1:7" x14ac:dyDescent="0.25">
      <c r="A6" s="8">
        <v>2024</v>
      </c>
      <c r="B6" s="8" t="s">
        <v>16</v>
      </c>
      <c r="C6" s="9">
        <v>240000</v>
      </c>
      <c r="D6" s="9">
        <v>85000</v>
      </c>
      <c r="E6" s="9">
        <v>50000</v>
      </c>
      <c r="F6" s="9">
        <v>280000</v>
      </c>
      <c r="G6" s="9">
        <v>115000</v>
      </c>
    </row>
    <row r="7" spans="1:7" x14ac:dyDescent="0.25">
      <c r="A7" s="8">
        <v>2024</v>
      </c>
      <c r="B7" s="8" t="s">
        <v>19</v>
      </c>
      <c r="C7" s="9">
        <v>250000</v>
      </c>
      <c r="D7" s="9">
        <v>90000</v>
      </c>
      <c r="E7" s="9">
        <v>70000</v>
      </c>
      <c r="F7" s="9">
        <v>285000</v>
      </c>
      <c r="G7" s="9">
        <v>135000</v>
      </c>
    </row>
    <row r="8" spans="1:7" x14ac:dyDescent="0.25">
      <c r="A8" s="8">
        <v>2024</v>
      </c>
      <c r="B8" s="8" t="s">
        <v>17</v>
      </c>
      <c r="C8" s="9">
        <v>240000</v>
      </c>
      <c r="D8" s="9">
        <v>85000</v>
      </c>
      <c r="E8" s="9">
        <v>45000</v>
      </c>
      <c r="F8" s="9">
        <v>285000</v>
      </c>
      <c r="G8" s="9">
        <v>130000</v>
      </c>
    </row>
    <row r="9" spans="1:7" x14ac:dyDescent="0.25">
      <c r="A9" s="8">
        <v>2024</v>
      </c>
      <c r="B9" s="8" t="s">
        <v>18</v>
      </c>
      <c r="C9" s="9">
        <v>245000</v>
      </c>
      <c r="D9" s="9">
        <v>90000</v>
      </c>
      <c r="E9" s="9">
        <v>65000</v>
      </c>
      <c r="F9" s="9">
        <v>285000</v>
      </c>
      <c r="G9" s="9">
        <v>130000</v>
      </c>
    </row>
    <row r="10" spans="1:7" x14ac:dyDescent="0.25">
      <c r="A10" s="8">
        <v>2024</v>
      </c>
      <c r="B10" s="8" t="s">
        <v>19</v>
      </c>
      <c r="C10" s="30">
        <v>250000</v>
      </c>
      <c r="D10" s="30">
        <v>90000</v>
      </c>
      <c r="E10" s="30">
        <v>70000</v>
      </c>
      <c r="F10" s="30">
        <v>285000</v>
      </c>
      <c r="G10" s="30">
        <v>135000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EED8C-ADA8-4134-82C3-BFD86D32DB56}">
  <dimension ref="A1:A10"/>
  <sheetViews>
    <sheetView workbookViewId="0">
      <selection activeCell="B9" sqref="B9"/>
    </sheetView>
  </sheetViews>
  <sheetFormatPr baseColWidth="10" defaultRowHeight="13.2" x14ac:dyDescent="0.25"/>
  <sheetData>
    <row r="1" spans="1:1" x14ac:dyDescent="0.25">
      <c r="A1" s="10" t="s">
        <v>5</v>
      </c>
    </row>
    <row r="2" spans="1:1" x14ac:dyDescent="0.25">
      <c r="A2" s="14">
        <v>970000</v>
      </c>
    </row>
    <row r="3" spans="1:1" x14ac:dyDescent="0.25">
      <c r="A3" s="30">
        <v>270000</v>
      </c>
    </row>
    <row r="4" spans="1:1" x14ac:dyDescent="0.25">
      <c r="A4" s="9">
        <v>275000</v>
      </c>
    </row>
    <row r="5" spans="1:1" x14ac:dyDescent="0.25">
      <c r="A5" s="14">
        <v>20000</v>
      </c>
    </row>
    <row r="6" spans="1:1" x14ac:dyDescent="0.25">
      <c r="A6" s="9">
        <v>280000</v>
      </c>
    </row>
    <row r="7" spans="1:1" x14ac:dyDescent="0.25">
      <c r="A7" s="9">
        <v>285000</v>
      </c>
    </row>
    <row r="8" spans="1:1" x14ac:dyDescent="0.25">
      <c r="A8" s="9">
        <v>285000</v>
      </c>
    </row>
    <row r="9" spans="1:1" x14ac:dyDescent="0.25">
      <c r="A9" s="9">
        <v>285000</v>
      </c>
    </row>
    <row r="10" spans="1:1" x14ac:dyDescent="0.25">
      <c r="A10" s="30">
        <v>285000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B115-E3AB-4F83-A907-275742638ABF}">
  <dimension ref="A1:B16"/>
  <sheetViews>
    <sheetView workbookViewId="0">
      <selection activeCell="M27" sqref="M27"/>
    </sheetView>
  </sheetViews>
  <sheetFormatPr baseColWidth="10" defaultRowHeight="13.2" x14ac:dyDescent="0.25"/>
  <sheetData>
    <row r="1" spans="1:2" x14ac:dyDescent="0.25">
      <c r="A1" s="10" t="s">
        <v>5</v>
      </c>
    </row>
    <row r="2" spans="1:2" x14ac:dyDescent="0.25">
      <c r="A2" s="14">
        <v>970000</v>
      </c>
    </row>
    <row r="3" spans="1:2" x14ac:dyDescent="0.25">
      <c r="A3" s="30">
        <v>270000</v>
      </c>
    </row>
    <row r="4" spans="1:2" x14ac:dyDescent="0.25">
      <c r="A4" s="9">
        <v>275000</v>
      </c>
    </row>
    <row r="5" spans="1:2" x14ac:dyDescent="0.25">
      <c r="A5" s="14">
        <v>20000</v>
      </c>
    </row>
    <row r="6" spans="1:2" x14ac:dyDescent="0.25">
      <c r="A6" s="9">
        <v>280000</v>
      </c>
    </row>
    <row r="7" spans="1:2" x14ac:dyDescent="0.25">
      <c r="A7" s="9">
        <v>285000</v>
      </c>
    </row>
    <row r="8" spans="1:2" x14ac:dyDescent="0.25">
      <c r="A8" s="9">
        <v>285000</v>
      </c>
    </row>
    <row r="9" spans="1:2" x14ac:dyDescent="0.25">
      <c r="A9" s="9">
        <v>285000</v>
      </c>
    </row>
    <row r="10" spans="1:2" x14ac:dyDescent="0.25">
      <c r="A10" s="30">
        <v>285000</v>
      </c>
    </row>
    <row r="13" spans="1:2" x14ac:dyDescent="0.25">
      <c r="A13" t="s">
        <v>46</v>
      </c>
      <c r="B13" s="13">
        <f>AVERAGE(A2:A10)</f>
        <v>328333.33333333331</v>
      </c>
    </row>
    <row r="14" spans="1:2" x14ac:dyDescent="0.25">
      <c r="A14" t="s">
        <v>60</v>
      </c>
      <c r="B14" s="13">
        <f>MAX(A2:A10)</f>
        <v>970000</v>
      </c>
    </row>
    <row r="15" spans="1:2" x14ac:dyDescent="0.25">
      <c r="A15" t="s">
        <v>61</v>
      </c>
      <c r="B15" s="13">
        <f>MIN(A2:A10)</f>
        <v>20000</v>
      </c>
    </row>
    <row r="16" spans="1:2" x14ac:dyDescent="0.25">
      <c r="A16" t="s">
        <v>56</v>
      </c>
      <c r="B16" s="13">
        <f>MEDIAN(A2:A10)</f>
        <v>285000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Mercado Casa Original</vt:lpstr>
      <vt:lpstr>Mercado Casa Inicial</vt:lpstr>
      <vt:lpstr>Tabla Dinamica</vt:lpstr>
      <vt:lpstr>Datos</vt:lpstr>
      <vt:lpstr>Hoja4</vt:lpstr>
      <vt:lpstr>Outliers</vt:lpstr>
      <vt:lpstr>Datos1</vt:lpstr>
      <vt:lpstr>Hoja3</vt:lpstr>
      <vt:lpstr>Hoja2</vt:lpstr>
      <vt:lpstr>DatosOutlier</vt:lpstr>
      <vt:lpstr>Hoja1</vt:lpstr>
      <vt:lpstr>Datos3</vt:lpstr>
      <vt:lpstr>Datos2</vt:lpstr>
      <vt:lpstr>Mercado CasaLimpieza</vt:lpstr>
      <vt:lpstr>Mercado CasaLimpiezaOK</vt:lpstr>
      <vt:lpstr>TablasDinamicas</vt:lpstr>
      <vt:lpstr>Mercado por mes</vt:lpstr>
      <vt:lpstr>Mercado por mes OK</vt:lpstr>
      <vt:lpstr>Distribución Mercado X Tipo</vt:lpstr>
      <vt:lpstr>Distribución Mercado X Tipo OK</vt:lpstr>
      <vt:lpstr>Carnes por Mes (Barras)</vt:lpstr>
      <vt:lpstr>Carnes por Mes (Barras) 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Arturo Medina Castillo</cp:lastModifiedBy>
  <dcterms:modified xsi:type="dcterms:W3CDTF">2025-03-08T00:46:16Z</dcterms:modified>
</cp:coreProperties>
</file>