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B128" i="7" l="1"/>
  <c r="B127" i="7"/>
  <c r="B130" i="7"/>
  <c r="B129" i="7"/>
  <c r="P45" i="7"/>
  <c r="Q45" i="7" s="1"/>
  <c r="P2" i="7"/>
  <c r="B142" i="7"/>
  <c r="B144" i="7"/>
  <c r="B143" i="7"/>
  <c r="R45" i="7"/>
  <c r="S45" i="7" s="1"/>
  <c r="R2" i="7"/>
  <c r="B141" i="7" s="1"/>
  <c r="B114" i="7"/>
  <c r="B113" i="7"/>
  <c r="B116" i="7"/>
  <c r="B115" i="7"/>
  <c r="N45" i="7"/>
  <c r="O45" i="7" s="1"/>
  <c r="N2" i="7"/>
  <c r="B100" i="7"/>
  <c r="B86" i="7"/>
  <c r="B85" i="7"/>
  <c r="B102" i="7"/>
  <c r="B101" i="7"/>
  <c r="L45" i="7"/>
  <c r="M45" i="7" s="1"/>
  <c r="L2" i="7"/>
  <c r="B99" i="7" s="1"/>
  <c r="B58" i="7"/>
  <c r="B57" i="7"/>
  <c r="B88" i="7"/>
  <c r="B87" i="7"/>
  <c r="J45" i="7"/>
  <c r="K45" i="7" s="1"/>
  <c r="J2" i="7"/>
  <c r="B74" i="7"/>
  <c r="B73" i="7"/>
  <c r="H45" i="7"/>
  <c r="I45" i="7" s="1"/>
  <c r="H2" i="7"/>
  <c r="B71" i="7" s="1"/>
  <c r="B60" i="7"/>
  <c r="B59" i="7"/>
  <c r="F45" i="7"/>
  <c r="G45" i="7" s="1"/>
  <c r="F2" i="7"/>
  <c r="B44" i="7"/>
  <c r="B43" i="7"/>
  <c r="B46" i="7"/>
  <c r="B45" i="7"/>
  <c r="T2" i="7"/>
  <c r="T45" i="7"/>
  <c r="B72" i="7" l="1"/>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<sst xmlns="http://schemas.openxmlformats.org/spreadsheetml/2006/main" count="6428" uniqueCount="701">
  <si>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</si>
  <si>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</si>
  <si>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</si>
  <si>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</si>
  <si>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</si>
  <si>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</si>
  <si>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</si>
  <si>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</si>
  <si>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</si>
  <si>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</si>
  <si>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</si>
  <si>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</si>
  <si>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</si>
  <si>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</si>
  <si>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</si>
  <si>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</si>
  <si>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</si>
  <si>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</si>
  <si>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</si>
  <si>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</si>
  <si>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</si>
  <si>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</si>
  <si>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</si>
  <si>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</si>
  <si>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</si>
  <si>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</si>
  <si>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</si>
  <si>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</si>
  <si>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</si>
  <si>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</si>
  <si>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</si>
  <si>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</si>
  <si>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</si>
  <si>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</si>
  <si>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</si>
  <si>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</si>
  <si>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</si>
  <si>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</si>
  <si>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</si>
  <si>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</si>
  <si>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</si>
  <si>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</si>
  <si>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</si>
  <si>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</si>
  <si>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</si>
  <si>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</si>
  <si>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</si>
  <si>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</si>
  <si>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</si>
  <si>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</si>
  <si>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</si>
  <si>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</si>
  <si>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</si>
  <si>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</si>
  <si>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</si>
  <si>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</si>
  <si>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</si>
  <si>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</si>
  <si>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</si>
  <si>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</si>
  <si>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</si>
  <si>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</si>
  <si>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</si>
  <si>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</si>
  <si>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</si>
  <si>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</si>
  <si>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</si>
  <si>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</si>
  <si>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</si>
  <si>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</si>
  <si>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</si>
  <si>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</si>
  <si>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</si>
  <si>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</si>
  <si>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</si>
  <si>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</si>
  <si>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</si>
  <si>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</si>
  <si>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</si>
  <si>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</si>
  <si>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</si>
  <si>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</si>
  <si>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</si>
  <si>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</si>
  <si>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</si>
  <si>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</si>
  <si>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</si>
  <si>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</si>
  <si>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</si>
  <si>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</si>
  <si>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</si>
  <si>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</si>
  <si>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</si>
  <si>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</si>
  <si>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</si>
  <si>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</si>
  <si>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</si>
  <si>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</si>
  <si>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</si>
  <si>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</si>
  <si>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</si>
  <si>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</si>
  <si>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</si>
  <si>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</si>
  <si>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</si>
  <si>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</si>
  <si>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</si>
  <si>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</si>
  <si>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</si>
  <si>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</si>
  <si>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</si>
  <si>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</si>
  <si>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</si>
  <si>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</si>
  <si>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</si>
  <si>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</si>
  <si>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</si>
  <si>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</si>
  <si>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</si>
  <si>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</si>
  <si>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</si>
  <si>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</si>
  <si>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</si>
  <si>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</si>
  <si>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</si>
  <si>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</si>
  <si>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</si>
  <si>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</si>
  <si>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</si>
  <si>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</si>
  <si>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</si>
  <si>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</si>
  <si>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</si>
  <si>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</si>
  <si>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</si>
  <si>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</si>
  <si>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</si>
  <si>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</si>
  <si>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</si>
  <si>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</si>
  <si>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</si>
  <si>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</si>
  <si>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</si>
  <si>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</si>
  <si>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</si>
  <si>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</si>
  <si>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</si>
  <si>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</si>
  <si>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</si>
  <si>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</si>
  <si>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</si>
  <si>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</si>
  <si>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</si>
  <si>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</si>
  <si>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</si>
  <si>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</si>
  <si>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</si>
  <si>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</si>
  <si>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</si>
  <si>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</si>
  <si>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</si>
  <si>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</si>
  <si>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</si>
  <si>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</si>
  <si>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</si>
  <si>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</si>
  <si>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</si>
  <si>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</si>
  <si>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</si>
  <si>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</si>
  <si>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</si>
  <si>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</si>
  <si>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</si>
  <si>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</si>
  <si>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ZainapMcReedus</t>
  </si>
  <si>
    <t>JennaElfman</t>
  </si>
  <si>
    <t>sca_25</t>
  </si>
  <si>
    <t>Arthurlee_M</t>
  </si>
  <si>
    <t>THEMOCOLLINS</t>
  </si>
  <si>
    <t>kanya_sesser</t>
  </si>
  <si>
    <t>JANoguera_76</t>
  </si>
  <si>
    <t>colmandomingo</t>
  </si>
  <si>
    <t>MaggieGrace</t>
  </si>
  <si>
    <t>tootietaurus</t>
  </si>
  <si>
    <t>FandemoniumMag</t>
  </si>
  <si>
    <t>FearTWD</t>
  </si>
  <si>
    <t>prevostscifi</t>
  </si>
  <si>
    <t>sonyairyna</t>
  </si>
  <si>
    <t>_AyeMae_of_NoM</t>
  </si>
  <si>
    <t>clotree</t>
  </si>
  <si>
    <t>GhostArtist1990</t>
  </si>
  <si>
    <t>MckeeveMichelle</t>
  </si>
  <si>
    <t>StarryMag</t>
  </si>
  <si>
    <t>CareyJohnson919</t>
  </si>
  <si>
    <t>tvserieshub</t>
  </si>
  <si>
    <t>FearUsTWD</t>
  </si>
  <si>
    <t>GeekTrench</t>
  </si>
  <si>
    <t>TWDFamilyy</t>
  </si>
  <si>
    <t>MrLSmith21</t>
  </si>
  <si>
    <t>WeSoNerdy</t>
  </si>
  <si>
    <t>pr3ttypatt9</t>
  </si>
  <si>
    <t>bbsqrl87</t>
  </si>
  <si>
    <t>IamBatMILF</t>
  </si>
  <si>
    <t>Miz_Genius</t>
  </si>
  <si>
    <t>WalkingDeadArmy</t>
  </si>
  <si>
    <t>mcandkc</t>
  </si>
  <si>
    <t>Shortgrl76</t>
  </si>
  <si>
    <t>DannyGauthier3</t>
  </si>
  <si>
    <t>highspeedmerge</t>
  </si>
  <si>
    <t>frecklesgraham</t>
  </si>
  <si>
    <t>rootsoffight</t>
  </si>
  <si>
    <t>FearTWDbr</t>
  </si>
  <si>
    <t>benneasdown96</t>
  </si>
  <si>
    <t>walkingdeadart1</t>
  </si>
  <si>
    <t>VickyClarkLex</t>
  </si>
  <si>
    <t>UndeadWalkingFS</t>
  </si>
  <si>
    <t>Gleek1287</t>
  </si>
  <si>
    <t>writtenbysara</t>
  </si>
  <si>
    <t>MrWalkingDead96</t>
  </si>
  <si>
    <t>dlwlrnx</t>
  </si>
  <si>
    <t>JennaMarie394</t>
  </si>
  <si>
    <t>robyn_ovox</t>
  </si>
  <si>
    <t>carolcat17</t>
  </si>
  <si>
    <t>TheWalkingDead</t>
  </si>
  <si>
    <t>silbijzitter</t>
  </si>
  <si>
    <t>mlfairfield8</t>
  </si>
  <si>
    <t>WilliamJTV</t>
  </si>
  <si>
    <t>rodimusprime</t>
  </si>
  <si>
    <t>kurtludden19</t>
  </si>
  <si>
    <t>PurgeFan</t>
  </si>
  <si>
    <t>BrLovers</t>
  </si>
  <si>
    <t>mchixaleh</t>
  </si>
  <si>
    <t>rycbarm1121</t>
  </si>
  <si>
    <t>Feedmericeballs</t>
  </si>
  <si>
    <t>TheNetConnector</t>
  </si>
  <si>
    <t>FearTWDFamily</t>
  </si>
  <si>
    <t>sleepr56</t>
  </si>
  <si>
    <t>JustinThomas97</t>
  </si>
  <si>
    <t>TWalkingDWorld</t>
  </si>
  <si>
    <t>luci_amylee</t>
  </si>
  <si>
    <t>lizorellana1</t>
  </si>
  <si>
    <t>RJMurray666</t>
  </si>
  <si>
    <t>michele69</t>
  </si>
  <si>
    <t>reneenee652003</t>
  </si>
  <si>
    <t>sapphiremoon01</t>
  </si>
  <si>
    <t>kimdgonzo</t>
  </si>
  <si>
    <t>sheilalday</t>
  </si>
  <si>
    <t>fidelcr63</t>
  </si>
  <si>
    <t>Laurajoan74</t>
  </si>
  <si>
    <t>Leesi_Girl</t>
  </si>
  <si>
    <t>AMCTalkingDead</t>
  </si>
  <si>
    <t>ziminsky6</t>
  </si>
  <si>
    <t>ZombieSophia</t>
  </si>
  <si>
    <t>eneidacortes681</t>
  </si>
  <si>
    <t>andimarquette</t>
  </si>
  <si>
    <t>Itsmeurparents</t>
  </si>
  <si>
    <t>rick_wankster</t>
  </si>
  <si>
    <t>BENIMBELS</t>
  </si>
  <si>
    <t>TyLo85</t>
  </si>
  <si>
    <t>dulcealmendras</t>
  </si>
  <si>
    <t>FearArgentina</t>
  </si>
  <si>
    <t>lulu4christ</t>
  </si>
  <si>
    <t>Marisol11415014</t>
  </si>
  <si>
    <t>IWickedLoveTV</t>
  </si>
  <si>
    <t>EraTsa</t>
  </si>
  <si>
    <t>TheWalkingMommy</t>
  </si>
  <si>
    <t>JuLeSthaKid</t>
  </si>
  <si>
    <t>ShariKimmyDee</t>
  </si>
  <si>
    <t>ThatDayumDeeDee</t>
  </si>
  <si>
    <t>zdmay</t>
  </si>
  <si>
    <t>sueprice1968</t>
  </si>
  <si>
    <t>Grvyrdmama</t>
  </si>
  <si>
    <t>rheejauregui</t>
  </si>
  <si>
    <t>MichelleSD1</t>
  </si>
  <si>
    <t>SidecastrPicks</t>
  </si>
  <si>
    <t>fvckyeahbechloe</t>
  </si>
  <si>
    <t>kevkye</t>
  </si>
  <si>
    <t>lilfairy87</t>
  </si>
  <si>
    <t>SarahSw64100156</t>
  </si>
  <si>
    <t>sunfire04</t>
  </si>
  <si>
    <t>AMC_TV</t>
  </si>
  <si>
    <t>incognito1922</t>
  </si>
  <si>
    <t>vbandeadfan</t>
  </si>
  <si>
    <t>Cim_harmonizer</t>
  </si>
  <si>
    <t>adcdaily</t>
  </si>
  <si>
    <t>alancarawan</t>
  </si>
  <si>
    <t>selin_xoxo_pugs</t>
  </si>
  <si>
    <t>UtahJen</t>
  </si>
  <si>
    <t>alicupelli</t>
  </si>
  <si>
    <t>SonOfHeaven1979</t>
  </si>
  <si>
    <t>YaOnlyLivvOnce</t>
  </si>
  <si>
    <t>FullerForReal</t>
  </si>
  <si>
    <t>pat_2018_</t>
  </si>
  <si>
    <t>RickAndThangs</t>
  </si>
  <si>
    <t>YouTube</t>
  </si>
  <si>
    <t>GLAI8TORDUDE</t>
  </si>
  <si>
    <t>lexadocangaco</t>
  </si>
  <si>
    <t>IAmHisJewel</t>
  </si>
  <si>
    <t>LinnR0830</t>
  </si>
  <si>
    <t>AcostsKeith</t>
  </si>
  <si>
    <t>SunnyDaisy79</t>
  </si>
  <si>
    <t>Shayblaizen</t>
  </si>
  <si>
    <t>CarlyWCB</t>
  </si>
  <si>
    <t>ElliotVanOrman</t>
  </si>
  <si>
    <t>JediDrewStap</t>
  </si>
  <si>
    <t>BrainsGoneBad</t>
  </si>
  <si>
    <t>domlast425</t>
  </si>
  <si>
    <t>olivia_jtorres</t>
  </si>
  <si>
    <t>MickeySausage</t>
  </si>
  <si>
    <t>linalan96</t>
  </si>
  <si>
    <t>irmaezy</t>
  </si>
  <si>
    <t>Comics_Fanatic</t>
  </si>
  <si>
    <t>loganhallsmom</t>
  </si>
  <si>
    <t>Fran7_Moura</t>
  </si>
  <si>
    <t>JBaby_9783</t>
  </si>
  <si>
    <t>garretdillahunt</t>
  </si>
  <si>
    <t>LayNg</t>
  </si>
  <si>
    <t>MoviesOrTV</t>
  </si>
  <si>
    <t>hoylandplus</t>
  </si>
  <si>
    <t>Thrash___</t>
  </si>
  <si>
    <t>ishida1xyz</t>
  </si>
  <si>
    <t>thaymolko</t>
  </si>
  <si>
    <t>debnamtomy</t>
  </si>
  <si>
    <t>horrorgaloreweb</t>
  </si>
  <si>
    <t>kat_films</t>
  </si>
  <si>
    <t>hardwick</t>
  </si>
  <si>
    <t>loveonlyworks</t>
  </si>
  <si>
    <t>tooshort35</t>
  </si>
  <si>
    <t>2AdDiCted2</t>
  </si>
  <si>
    <t>MilitantlyMixed</t>
  </si>
  <si>
    <t>NerdtrovertPod</t>
  </si>
  <si>
    <t>cyndog7</t>
  </si>
  <si>
    <t>DariusBlu</t>
  </si>
  <si>
    <t>grace_ferris8</t>
  </si>
  <si>
    <t>Jarrett_Plate</t>
  </si>
  <si>
    <t>AM_Pfannkuche</t>
  </si>
  <si>
    <t>_AlienAndrea</t>
  </si>
  <si>
    <t>Clarasimpson100</t>
  </si>
  <si>
    <t>Joshfleming73</t>
  </si>
  <si>
    <t>hockeyredwhite</t>
  </si>
  <si>
    <t>Sofia6</t>
  </si>
  <si>
    <t>kccguaxi</t>
  </si>
  <si>
    <t>chaiejtefron</t>
  </si>
  <si>
    <t>Hamzaoui100</t>
  </si>
  <si>
    <t>debnamcareybr</t>
  </si>
  <si>
    <t>mcbridemelissa</t>
  </si>
  <si>
    <t>NeedMoreDaryl</t>
  </si>
  <si>
    <t>karen_alane</t>
  </si>
  <si>
    <t>Serenity155</t>
  </si>
  <si>
    <t>Bearaujo12</t>
  </si>
  <si>
    <t>yxg9CqdSv6WszZr</t>
  </si>
  <si>
    <t>ReneeNay123</t>
  </si>
  <si>
    <t>BeemWeeks</t>
  </si>
  <si>
    <t>hfdmama</t>
  </si>
  <si>
    <t>Alex_Skuby</t>
  </si>
  <si>
    <t>darylchillmitch</t>
  </si>
  <si>
    <t>idreamofsully</t>
  </si>
  <si>
    <t>hopper13131</t>
  </si>
  <si>
    <t>Johnveith8</t>
  </si>
  <si>
    <t>bigtalljeff</t>
  </si>
  <si>
    <t>LKCardoso</t>
  </si>
  <si>
    <t>steel4real88</t>
  </si>
  <si>
    <t>shandashaw1</t>
  </si>
  <si>
    <t>SleeplessMarea</t>
  </si>
  <si>
    <t>StevieMoy_87</t>
  </si>
  <si>
    <t>chipyguaw</t>
  </si>
  <si>
    <t>brencon999</t>
  </si>
  <si>
    <t>JamesTBonk</t>
  </si>
  <si>
    <t>AngieMHelms1</t>
  </si>
  <si>
    <t>greenseeker1</t>
  </si>
  <si>
    <t>pin3appl3princ3</t>
  </si>
  <si>
    <t>Sanlin</t>
  </si>
  <si>
    <t>tonyapinkins</t>
  </si>
  <si>
    <t>Gotham</t>
  </si>
  <si>
    <t>LoriheartsTWD</t>
  </si>
  <si>
    <t>dawgy85</t>
  </si>
  <si>
    <t>Tylerman619</t>
  </si>
  <si>
    <t>Grnsoccershoe</t>
  </si>
  <si>
    <t>AliProntnicki</t>
  </si>
  <si>
    <t>RealLennieJames</t>
  </si>
  <si>
    <t>alyciasbeck</t>
  </si>
  <si>
    <t>makkiyah1226</t>
  </si>
  <si>
    <t>RandyCo08148753</t>
  </si>
  <si>
    <t>loonacyct</t>
  </si>
  <si>
    <t>Fanomapage</t>
  </si>
  <si>
    <t>mevlanadesi</t>
  </si>
  <si>
    <t>ursuy_johnny</t>
  </si>
  <si>
    <t>LHummingbyrd</t>
  </si>
  <si>
    <t>Lafillerebelle0</t>
  </si>
  <si>
    <t>FearTWD_UK</t>
  </si>
  <si>
    <t>qasim998082001</t>
  </si>
  <si>
    <t>SouzahAntonio</t>
  </si>
  <si>
    <t>sugapablo</t>
  </si>
  <si>
    <t>danny6114</t>
  </si>
  <si>
    <t>Endl3ssNit3s</t>
  </si>
  <si>
    <t>pipdawg1991</t>
  </si>
  <si>
    <t>dasrightyo</t>
  </si>
  <si>
    <t>RominaVRocha</t>
  </si>
  <si>
    <t>DebnamCarey</t>
  </si>
  <si>
    <t>cal5k</t>
  </si>
  <si>
    <t>superfanofall1</t>
  </si>
  <si>
    <t>Tchrldy</t>
  </si>
  <si>
    <t>wendi114</t>
  </si>
  <si>
    <t>Zeek0605</t>
  </si>
  <si>
    <t>lw12465</t>
  </si>
  <si>
    <t>LadySolitaire83</t>
  </si>
  <si>
    <t>xstarfirekory</t>
  </si>
  <si>
    <t>warnerbt02</t>
  </si>
  <si>
    <t>DoomJX</t>
  </si>
  <si>
    <t>psychotika</t>
  </si>
  <si>
    <t>kmajer72</t>
  </si>
  <si>
    <t>jxsminlycia</t>
  </si>
  <si>
    <t>lea4aussies</t>
  </si>
  <si>
    <t>CreativeParTees</t>
  </si>
  <si>
    <t>RobByrnesWriter</t>
  </si>
  <si>
    <t>0Heretic</t>
  </si>
  <si>
    <t>olddfashionedd</t>
  </si>
  <si>
    <t>Autumnalamber6</t>
  </si>
  <si>
    <t>hills_ninja</t>
  </si>
  <si>
    <t>sullivanteam24</t>
  </si>
  <si>
    <t>CineMovie</t>
  </si>
  <si>
    <t>maria_decker11</t>
  </si>
  <si>
    <t>FluffyNerd25</t>
  </si>
  <si>
    <t>Juliea_85</t>
  </si>
  <si>
    <t>ItzzName</t>
  </si>
  <si>
    <t>phogan500</t>
  </si>
  <si>
    <t>cary_hec</t>
  </si>
  <si>
    <t>CFHarrelson</t>
  </si>
  <si>
    <t>CindyKump</t>
  </si>
  <si>
    <t>AskFrontier</t>
  </si>
  <si>
    <t>SPNWalkingDead</t>
  </si>
  <si>
    <t>slaughter_15</t>
  </si>
  <si>
    <t>loundeb</t>
  </si>
  <si>
    <t>sean_beach_213</t>
  </si>
  <si>
    <t>Nadine_Campbell</t>
  </si>
  <si>
    <t>_gladysp_</t>
  </si>
  <si>
    <t>deniselynne1966</t>
  </si>
  <si>
    <t>annefutch</t>
  </si>
  <si>
    <t>AndrewChambliss</t>
  </si>
  <si>
    <t>Farcetotum</t>
  </si>
  <si>
    <t>brian_littrell</t>
  </si>
  <si>
    <t>causeway_chaos</t>
  </si>
  <si>
    <t>KristinaCarsley</t>
  </si>
  <si>
    <t>BUrciuoli</t>
  </si>
  <si>
    <t>kynicole96</t>
  </si>
  <si>
    <t>FearTWD_FR</t>
  </si>
  <si>
    <t>_Aliyakhan_</t>
  </si>
  <si>
    <t>babyjaetn</t>
  </si>
  <si>
    <t>gilbmarie</t>
  </si>
  <si>
    <t>pfkennedy6597</t>
  </si>
  <si>
    <t>l8dyice85</t>
  </si>
  <si>
    <t>theEarpSisters</t>
  </si>
  <si>
    <t>NellyBelle3379</t>
  </si>
  <si>
    <t>SoMais1Episodio</t>
  </si>
  <si>
    <t>walkertalker222</t>
  </si>
  <si>
    <t>Chiron_J</t>
  </si>
  <si>
    <t>Tonyb193</t>
  </si>
  <si>
    <t>NeoSoul87</t>
  </si>
  <si>
    <t>KKellynnG</t>
  </si>
  <si>
    <t>FifiSandrine</t>
  </si>
  <si>
    <t>realfacade1</t>
  </si>
  <si>
    <t>labinewasbetter</t>
  </si>
  <si>
    <t>EvenStevenYT</t>
  </si>
  <si>
    <t>propanegirl1964</t>
  </si>
  <si>
    <t>amctv_br</t>
  </si>
  <si>
    <t>kingofbingo</t>
  </si>
  <si>
    <t>talkspace60</t>
  </si>
  <si>
    <t>pollsquestion_</t>
  </si>
  <si>
    <t>ourbritirish</t>
  </si>
  <si>
    <t>reguidebnm</t>
  </si>
  <si>
    <t>ForeverRevo</t>
  </si>
  <si>
    <t>WarnerBrosEnt</t>
  </si>
  <si>
    <t>netflix</t>
  </si>
  <si>
    <t>amyfallonx</t>
  </si>
  <si>
    <t>AaronHoweBooks</t>
  </si>
  <si>
    <t>themindofjalal</t>
  </si>
  <si>
    <t>lmmtwd</t>
  </si>
  <si>
    <t>Emeraldilse65</t>
  </si>
  <si>
    <t>erty07</t>
  </si>
  <si>
    <t>alywonkru</t>
  </si>
  <si>
    <t>JpOuterHaven</t>
  </si>
  <si>
    <t>dreamergirl38</t>
  </si>
  <si>
    <t>RingLeaderRick_</t>
  </si>
  <si>
    <t>Gaming1115123</t>
  </si>
  <si>
    <t>NotFromBoston</t>
  </si>
  <si>
    <t>HeatherWatson85</t>
  </si>
  <si>
    <t>chyann_taulbee</t>
  </si>
  <si>
    <t>CannyVampire</t>
  </si>
  <si>
    <t>AMc</t>
  </si>
  <si>
    <t>MistressHaydee</t>
  </si>
  <si>
    <t>RULLUR</t>
  </si>
  <si>
    <t>ZikryShammel2</t>
  </si>
  <si>
    <t>Eline68</t>
  </si>
  <si>
    <t>RexMinaku</t>
  </si>
  <si>
    <t>TwittaTypeTrash</t>
  </si>
  <si>
    <t>DaisyLoveBug13</t>
  </si>
  <si>
    <t>WalkerKillr1968</t>
  </si>
  <si>
    <t>STannerATL</t>
  </si>
  <si>
    <t>saxxondogg</t>
  </si>
  <si>
    <t>M11173_</t>
  </si>
  <si>
    <t>Carlydees3</t>
  </si>
  <si>
    <t>WalkingDead_AMC</t>
  </si>
  <si>
    <t>chynnzzz</t>
  </si>
  <si>
    <t>evansjennifer32</t>
  </si>
  <si>
    <t>RTfromIL</t>
  </si>
  <si>
    <t>Uncle__Mark</t>
  </si>
  <si>
    <t>AnnouncerDavid</t>
  </si>
  <si>
    <t>nnatadzen</t>
  </si>
  <si>
    <t>makaylajconnors</t>
  </si>
  <si>
    <t>WhoCheryl</t>
  </si>
  <si>
    <t>iProperTeeth</t>
  </si>
  <si>
    <t>syd_exe</t>
  </si>
  <si>
    <t>SarabethPollock</t>
  </si>
  <si>
    <t>TrillegalAlien</t>
  </si>
  <si>
    <t>JamaicanStar217</t>
  </si>
  <si>
    <t>jessicatNY</t>
  </si>
  <si>
    <t>RestlessDeadZ</t>
  </si>
  <si>
    <t>salmonpaul76</t>
  </si>
  <si>
    <t>mackenzielloydd</t>
  </si>
  <si>
    <t>FelixG0499</t>
  </si>
  <si>
    <t>NathanMillion</t>
  </si>
  <si>
    <t>brutal_doodle</t>
  </si>
  <si>
    <t>iqmlhsym</t>
  </si>
  <si>
    <t>xGamerPro600x</t>
  </si>
  <si>
    <t>InfinitObserver</t>
  </si>
  <si>
    <t>maggis</t>
  </si>
  <si>
    <t>melmel1164</t>
  </si>
  <si>
    <t>kessrodri</t>
  </si>
  <si>
    <t>cheriesummers18</t>
  </si>
  <si>
    <t>WeHeartTWD</t>
  </si>
  <si>
    <t>jacksparrowfan</t>
  </si>
  <si>
    <t>LouisCanEven</t>
  </si>
  <si>
    <t>BobNewhart</t>
  </si>
  <si>
    <t>SilvanaAltuve</t>
  </si>
  <si>
    <t>LostSisGrimes</t>
  </si>
  <si>
    <t>yepallgood4now</t>
  </si>
  <si>
    <t>shanedawson</t>
  </si>
  <si>
    <t>Bed_pans</t>
  </si>
  <si>
    <t>BritRae81</t>
  </si>
  <si>
    <t>2diana2</t>
  </si>
  <si>
    <t>kevin10_ovejero</t>
  </si>
  <si>
    <t>Gaymer91</t>
  </si>
  <si>
    <t>telfieapp</t>
  </si>
  <si>
    <t>SharonWashActor</t>
  </si>
  <si>
    <t>bray_brandy</t>
  </si>
  <si>
    <t>SDent75</t>
  </si>
  <si>
    <t>luvztwd</t>
  </si>
  <si>
    <t>iWanderess_</t>
  </si>
  <si>
    <t>TrillFam415</t>
  </si>
  <si>
    <t>Jrb1726</t>
  </si>
  <si>
    <t>Cath_Payne123</t>
  </si>
  <si>
    <t>iamthesandradee</t>
  </si>
  <si>
    <t>cousino12</t>
  </si>
  <si>
    <t>Keirseydotcom</t>
  </si>
  <si>
    <t>CheshireKat_92</t>
  </si>
  <si>
    <t>ndavis9027</t>
  </si>
  <si>
    <t>Marulindda</t>
  </si>
  <si>
    <t>Quintero99_6</t>
  </si>
  <si>
    <t>DeliciousHoloUn</t>
  </si>
  <si>
    <t>RealPERFECT10</t>
  </si>
  <si>
    <t>Negan365</t>
  </si>
  <si>
    <t>kuzryan</t>
  </si>
  <si>
    <t>GetSpectrum</t>
  </si>
  <si>
    <t>saenzmom</t>
  </si>
  <si>
    <t>LMccarthar</t>
  </si>
  <si>
    <t>mklopez</t>
  </si>
  <si>
    <t>RuiRibeiro2000</t>
  </si>
  <si>
    <t>CarolynneMourao</t>
  </si>
  <si>
    <t>DiariosDoFandom</t>
  </si>
  <si>
    <t>kevinlockett</t>
  </si>
  <si>
    <t>michaelloganr</t>
  </si>
  <si>
    <t>ebummie</t>
  </si>
  <si>
    <t>swax1</t>
  </si>
  <si>
    <t>Softcrush</t>
  </si>
  <si>
    <t>IkyhannaHarris</t>
  </si>
  <si>
    <t>DiegoAMORenON</t>
  </si>
  <si>
    <t>amctv_la</t>
  </si>
  <si>
    <t>chris_badura</t>
  </si>
  <si>
    <t>BettyBoopDooper</t>
  </si>
  <si>
    <t>CelinaSivret</t>
  </si>
  <si>
    <t>stevecourtney79</t>
  </si>
  <si>
    <t>KaroTsoncuite</t>
  </si>
  <si>
    <t>Majikalone</t>
  </si>
  <si>
    <t>rightlydivide_</t>
  </si>
  <si>
    <t>TessieDoyle</t>
  </si>
  <si>
    <t>1StepTowardZero</t>
  </si>
  <si>
    <t>girl754</t>
  </si>
  <si>
    <t>HildeKane</t>
  </si>
  <si>
    <t>roswell2001</t>
  </si>
  <si>
    <t>pinksugar61</t>
  </si>
  <si>
    <t>donttreadonme65</t>
  </si>
  <si>
    <t>Photini1967</t>
  </si>
  <si>
    <t>ebutterfly0426</t>
  </si>
  <si>
    <t>calichk77</t>
  </si>
  <si>
    <t>Mayham_Kevin</t>
  </si>
  <si>
    <t>TheWalknMeggles</t>
  </si>
  <si>
    <t>flowersnframes</t>
  </si>
  <si>
    <t>ZahoriBalmaceda</t>
  </si>
  <si>
    <t>SherryMeurer</t>
  </si>
  <si>
    <t>SchaberAustin</t>
  </si>
  <si>
    <t>briannaduchemin</t>
  </si>
  <si>
    <t>reni_89</t>
  </si>
  <si>
    <t>booksnthings21</t>
  </si>
  <si>
    <t>FearTWDItaly</t>
  </si>
  <si>
    <t>AlyciaFearTwd</t>
  </si>
  <si>
    <t>YoyoLuvsGaga</t>
  </si>
  <si>
    <t>Hjr0223</t>
  </si>
  <si>
    <t>TFCLeafnation</t>
  </si>
  <si>
    <t>FlashCarter23_</t>
  </si>
  <si>
    <t>dodgerfan2k17</t>
  </si>
  <si>
    <t>GigiSwett1</t>
  </si>
  <si>
    <t>SilverMooni</t>
  </si>
  <si>
    <t>Hilomilo787</t>
  </si>
  <si>
    <t>amyhcmc</t>
  </si>
  <si>
    <t>aerodvc</t>
  </si>
  <si>
    <t>SweetNialltwd</t>
  </si>
  <si>
    <t>Graph History</t>
  </si>
  <si>
    <t>Autofill Workbook Results</t>
  </si>
  <si>
    <t>Directed</t>
  </si>
  <si>
    <t>Workbook Settings 2</t>
  </si>
  <si>
    <t>Graph Type</t>
  </si>
  <si>
    <t>Modularity</t>
  </si>
  <si>
    <t>NodeXL Version</t>
  </si>
  <si>
    <t>Not Applicable</t>
  </si>
  <si>
    <t>1.0.1.381</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</si>
  <si>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</si>
  <si>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</si>
  <si>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</si>
  <si>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</si>
  <si>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</si>
  <si>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</si>
  <si>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</si>
  <si>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</si>
  <si>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</si>
  <si>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</si>
  <si>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</si>
  <si>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</si>
  <si>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</si>
  <si>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</si>
  <si>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</si>
  <si>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</si>
  <si>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</si>
  <si>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</si>
  <si>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</si>
  <si>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</si>
  <si>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</si>
  <si>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</si>
  <si>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</si>
  <si>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</si>
  <si>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</si>
  <si>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</si>
  <si>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</si>
  <si>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</si>
  <si>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</si>
  <si>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</si>
  <si>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</si>
  <si>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</si>
  <si>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</si>
  <si>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▓0▓0▓0▓True▓Black▓Black▓▓▓0▓0▓0▓0▓0▓False▓▓0▓0▓0▓0▓0▓False▓▓0▓0▓0▓True▓Black▓Black▓▓Betweenness Centrality▓0▓96054.952318▓3▓1.5▓10▓False▓▓0▓0▓0▓0▓0▓False▓▓0▓0▓0▓0▓0▓False▓▓0▓0▓0▓0▓0▓False</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</si>
  <si>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</si>
  <si>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</si>
  <si>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</si>
  <si>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</si>
  <si>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</si>
  <si>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</si>
  <si>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</si>
  <si>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</si>
  <si>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</si>
  <si>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</si>
  <si>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</si>
  <si>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</si>
  <si>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</si>
  <si>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</si>
  <si>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</si>
  <si>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</si>
  <si>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</si>
  <si>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</si>
  <si>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</si>
  <si>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</si>
  <si>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</si>
  <si>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</si>
  <si>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</si>
  <si>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</si>
  <si>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</si>
  <si>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</si>
  <si>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</si>
  <si>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0, 12, 96</t>
  </si>
  <si>
    <t>0, 136, 227</t>
  </si>
  <si>
    <t>0, 100, 50</t>
  </si>
  <si>
    <t>0, 176, 22</t>
  </si>
  <si>
    <t>191, 0, 0</t>
  </si>
  <si>
    <t>230, 120, 0</t>
  </si>
  <si>
    <t>255, 191, 0</t>
  </si>
  <si>
    <t>150, 200, 0</t>
  </si>
  <si>
    <t>200, 0, 120</t>
  </si>
  <si>
    <t>77, 0, 96</t>
  </si>
  <si>
    <t>91, 0, 191</t>
  </si>
  <si>
    <t>0, 98, 130</t>
  </si>
  <si>
    <t>LayoutAlgorithm░The graph was laid out using the Fruchterman-Reingold layout algorithm.▓GraphDirectedness░The graph is directed.▓GroupingDescription░The graph's vertices were grouped by cluster using the Clauset-Newman-Moore cluster algorithm.</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</si>
  <si>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name="FruchtermanReingoldIterations" serializeAs="String"&gt;_x000D_
        &lt;value&gt;10&lt;/value&gt;_x000D_
      &lt;/setting&gt;_x000D_
      &lt;setting name="IntergroupEdgeStyle" serializeAs="String"&gt;_x000D_
        &lt;value&gt;Combine&lt;/value&gt;_x000D_
      &lt;/setting&gt;_x000D_
      &lt;setting name="FruchtermanReingoldC" serializeAs="String"&gt;_x000D_
        &lt;value&gt;10&lt;/value&gt;_x000D_
      &lt;/setting&gt;_x000D_
      &lt;setting name="BoxLayoutAlgorithm" serializeAs="String"&gt;_x000D_
        &lt;value&gt;Treemap&lt;/value&gt;_x000D_
      &lt;/setting&gt;_x000D_
      &lt;setting name="ImproveLayoutOfGroups" serializeAs="String"&gt;_x000D_
        &lt;value&gt;False&lt;/value&gt;_x000D_
      &lt;/setting&gt;_x000D_
      &lt;setting name="LayoutStyle" serializeAs="String"&gt;_x000D_
        &lt;value&gt;UseGroups&lt;/value&gt;_x000D_
      &lt;/setting&gt;_x000D_
      &lt;setting name="GroupRectanglePenWidth" serializeAs="String"&gt;_x000D_
        &lt;value&gt;1&lt;/value&gt;_x000D_
      &lt;/setting&gt;_x000D_
      &lt;setting name="Margin" serializeAs="String"&gt;_x000D_
        &lt;value&gt;6&lt;/value&gt;_x000D_
      &lt;/setting&gt;_x000D_
    &lt;/LayoutUserSettings&gt;_x000D_
    &lt;GroupUserSettings&gt;_x000D_
      &lt;setting name="ReadGroups" serializeAs="String"&gt;_x000D_
        &lt;value&gt;True&lt;/value&gt;_x000D_
      &lt;/setting&gt;_x000D_
    &lt;/GroupUserSettings&gt;_x000D_
    &lt;ClusterUserSettings&gt;_x000D_
      &lt;setting name="PutNeighborlessVerticesInOneCluster" serializeAs="String"&gt;_x000D_
        &lt;value&gt;False&lt;/value&gt;_x000D_
      &lt;/setting&gt;_x000D_
      &lt;setting name="ClusterAlgorithm" serializeAs="String"&gt;_x000D_
        &lt;value&gt;ClausetNewmanMoore&lt;/value&gt;_x000D_
      &lt;/setting&gt;_x000D_
    &lt;/ClusterUserSettings&gt;_x000D_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t>
  </si>
  <si>
    <t>g"&gt;_x000D_
        &lt;value&gt;Betweenness Centrality&lt;/value&gt;_x000D_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</si>
</sst>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6" borderId="1" xfId="6"/>
    <xf numFmtId="0" fontId="10"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Alignment="1"/>
    <xf numFmtId="1" fontId="0" fillId="5" borderId="1" xfId="4" applyNumberFormat="1" applyFont="1"/>
    <xf numFmtId="0" fontId="0" fillId="2" borderId="1" xfId="1" applyNumberFormat="1"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0" fontId="0" fillId="2" borderId="11" xfId="1" applyNumberFormat="1" applyFont="1" applyBorder="1"/>
    <xf numFmtId="0" fontId="0" fillId="0" borderId="0" xfId="2" applyNumberFormat="1" applyFont="1" applyBorder="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xf numFmtId="0" fontId="0" fillId="5" borderId="12" xfId="4" applyNumberFormat="1" applyFont="1" applyBorder="1"/>
    <xf numFmtId="49" fontId="6" fillId="6" borderId="12" xfId="6" applyNumberFormat="1" applyBorder="1"/>
    <xf numFmtId="0" fontId="0" fillId="3" borderId="12" xfId="7" applyNumberFormat="1" applyFont="1" applyBorder="1"/>
    <xf numFmtId="0" fontId="0" fillId="2" borderId="12" xfId="1" applyNumberFormat="1" applyFont="1" applyBorder="1"/>
    <xf numFmtId="0" fontId="5" fillId="2" borderId="12" xfId="1" applyNumberFormat="1" applyBorder="1"/>
    <xf numFmtId="1" fontId="5" fillId="4" borderId="12" xfId="5" applyNumberFormat="1" applyBorder="1"/>
    <xf numFmtId="167" fontId="5" fillId="4" borderId="12" xfId="5" applyNumberFormat="1" applyBorder="1"/>
    <xf numFmtId="0" fontId="0" fillId="0" borderId="0" xfId="0" applyFill="1" applyBorder="1" applyAlignment="1"/>
    <xf numFmtId="1" fontId="5" fillId="4" borderId="11" xfId="5" applyNumberFormat="1" applyBorder="1"/>
    <xf numFmtId="167" fontId="5" fillId="4" borderId="11" xfId="5" applyNumberFormat="1" applyBorder="1"/>
    <xf numFmtId="49" fontId="0" fillId="0" borderId="0" xfId="3" applyNumberFormat="1" applyFont="1" applyBorder="1" applyAlignment="1"/>
    <xf numFmtId="0" fontId="0" fillId="5" borderId="1" xfId="4" applyNumberFormat="1" applyFon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49">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48"/>
      <tableStyleElement type="headerRow" dxfId="147"/>
    </tableStyle>
    <tableStyle name="NodeXL Table" pivot="0" count="1">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312-4598-8E0A-1AF268D9F8D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405</c:v>
                </c:pt>
              </c:strCache>
            </c:strRef>
          </c:tx>
          <c:spPr>
            <a:solidFill>
              <a:schemeClr val="accent1"/>
            </a:solidFill>
          </c:spPr>
          <c:invertIfNegative val="0"/>
          <c:cat>
            <c:numRef>
              <c:f>'Overall Metrics'!$F$2:$F$45</c:f>
              <c:numCache>
                <c:formatCode>#,##0.00</c:formatCode>
                <c:ptCount val="44"/>
                <c:pt idx="0">
                  <c:v>0</c:v>
                </c:pt>
                <c:pt idx="1">
                  <c:v>4.4186046511627906</c:v>
                </c:pt>
                <c:pt idx="2">
                  <c:v>8.8372093023255811</c:v>
                </c:pt>
                <c:pt idx="3">
                  <c:v>13.255813953488371</c:v>
                </c:pt>
                <c:pt idx="4">
                  <c:v>17.674418604651162</c:v>
                </c:pt>
                <c:pt idx="5">
                  <c:v>22.093023255813954</c:v>
                </c:pt>
                <c:pt idx="6">
                  <c:v>26.511627906976745</c:v>
                </c:pt>
                <c:pt idx="7">
                  <c:v>30.930232558139537</c:v>
                </c:pt>
                <c:pt idx="8">
                  <c:v>35.348837209302324</c:v>
                </c:pt>
                <c:pt idx="9">
                  <c:v>39.767441860465112</c:v>
                </c:pt>
                <c:pt idx="10">
                  <c:v>44.1860465116279</c:v>
                </c:pt>
                <c:pt idx="11">
                  <c:v>48.604651162790688</c:v>
                </c:pt>
                <c:pt idx="12">
                  <c:v>53.023255813953476</c:v>
                </c:pt>
                <c:pt idx="13">
                  <c:v>57.441860465116264</c:v>
                </c:pt>
                <c:pt idx="14">
                  <c:v>61.860465116279052</c:v>
                </c:pt>
                <c:pt idx="15">
                  <c:v>66.27906976744184</c:v>
                </c:pt>
                <c:pt idx="16">
                  <c:v>70.697674418604635</c:v>
                </c:pt>
                <c:pt idx="17">
                  <c:v>75.11627906976743</c:v>
                </c:pt>
                <c:pt idx="18">
                  <c:v>79.534883720930225</c:v>
                </c:pt>
                <c:pt idx="19">
                  <c:v>83.95348837209302</c:v>
                </c:pt>
                <c:pt idx="20">
                  <c:v>88.372093023255815</c:v>
                </c:pt>
                <c:pt idx="21">
                  <c:v>92.79069767441861</c:v>
                </c:pt>
                <c:pt idx="22">
                  <c:v>97.209302325581405</c:v>
                </c:pt>
                <c:pt idx="23">
                  <c:v>101.6279069767442</c:v>
                </c:pt>
                <c:pt idx="24">
                  <c:v>106.04651162790699</c:v>
                </c:pt>
                <c:pt idx="25">
                  <c:v>110.46511627906979</c:v>
                </c:pt>
                <c:pt idx="26">
                  <c:v>114.88372093023258</c:v>
                </c:pt>
                <c:pt idx="27">
                  <c:v>119.30232558139538</c:v>
                </c:pt>
                <c:pt idx="28">
                  <c:v>123.72093023255817</c:v>
                </c:pt>
                <c:pt idx="29">
                  <c:v>128.13953488372096</c:v>
                </c:pt>
                <c:pt idx="30">
                  <c:v>132.55813953488374</c:v>
                </c:pt>
                <c:pt idx="31">
                  <c:v>136.97674418604652</c:v>
                </c:pt>
                <c:pt idx="32">
                  <c:v>141.3953488372093</c:v>
                </c:pt>
                <c:pt idx="33">
                  <c:v>145.81395348837208</c:v>
                </c:pt>
                <c:pt idx="34">
                  <c:v>150.23255813953486</c:v>
                </c:pt>
                <c:pt idx="35">
                  <c:v>154.65116279069764</c:v>
                </c:pt>
                <c:pt idx="36">
                  <c:v>159.06976744186042</c:v>
                </c:pt>
                <c:pt idx="37">
                  <c:v>163.4883720930232</c:v>
                </c:pt>
                <c:pt idx="38">
                  <c:v>167.90697674418598</c:v>
                </c:pt>
                <c:pt idx="39">
                  <c:v>172.32558139534876</c:v>
                </c:pt>
                <c:pt idx="40">
                  <c:v>176.74418604651154</c:v>
                </c:pt>
                <c:pt idx="41">
                  <c:v>181.16279069767432</c:v>
                </c:pt>
                <c:pt idx="42">
                  <c:v>185.58139534883711</c:v>
                </c:pt>
                <c:pt idx="43">
                  <c:v>190</c:v>
                </c:pt>
              </c:numCache>
            </c:numRef>
          </c:cat>
          <c:val>
            <c:numRef>
              <c:f>'Overall Metrics'!$G$2:$G$45</c:f>
              <c:numCache>
                <c:formatCode>General</c:formatCode>
                <c:ptCount val="44"/>
                <c:pt idx="0">
                  <c:v>405</c:v>
                </c:pt>
                <c:pt idx="1">
                  <c:v>22</c:v>
                </c:pt>
                <c:pt idx="2">
                  <c:v>5</c:v>
                </c:pt>
                <c:pt idx="3">
                  <c:v>1</c:v>
                </c:pt>
                <c:pt idx="4">
                  <c:v>2</c:v>
                </c:pt>
                <c:pt idx="5">
                  <c:v>1</c:v>
                </c:pt>
                <c:pt idx="6">
                  <c:v>1</c:v>
                </c:pt>
                <c:pt idx="7">
                  <c:v>1</c:v>
                </c:pt>
                <c:pt idx="8">
                  <c:v>0</c:v>
                </c:pt>
                <c:pt idx="9">
                  <c:v>0</c:v>
                </c:pt>
                <c:pt idx="10">
                  <c:v>0</c:v>
                </c:pt>
                <c:pt idx="11">
                  <c:v>0</c:v>
                </c:pt>
                <c:pt idx="12">
                  <c:v>0</c:v>
                </c:pt>
                <c:pt idx="13">
                  <c:v>0</c:v>
                </c:pt>
                <c:pt idx="14">
                  <c:v>0</c:v>
                </c:pt>
                <c:pt idx="15">
                  <c:v>0</c:v>
                </c:pt>
                <c:pt idx="16">
                  <c:v>2</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1953-409A-A43A-06A199282E92}"/>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282</c:v>
                </c:pt>
              </c:strCache>
            </c:strRef>
          </c:tx>
          <c:spPr>
            <a:solidFill>
              <a:schemeClr val="accent1"/>
            </a:solidFill>
          </c:spPr>
          <c:invertIfNegative val="0"/>
          <c:cat>
            <c:numRef>
              <c:f>'Overall Metrics'!$H$2:$H$45</c:f>
              <c:numCache>
                <c:formatCode>#,##0.00</c:formatCode>
                <c:ptCount val="44"/>
                <c:pt idx="0">
                  <c:v>0</c:v>
                </c:pt>
                <c:pt idx="1">
                  <c:v>1.6279069767441861</c:v>
                </c:pt>
                <c:pt idx="2">
                  <c:v>3.2558139534883721</c:v>
                </c:pt>
                <c:pt idx="3">
                  <c:v>4.8837209302325579</c:v>
                </c:pt>
                <c:pt idx="4">
                  <c:v>6.5116279069767442</c:v>
                </c:pt>
                <c:pt idx="5">
                  <c:v>8.1395348837209305</c:v>
                </c:pt>
                <c:pt idx="6">
                  <c:v>9.7674418604651159</c:v>
                </c:pt>
                <c:pt idx="7">
                  <c:v>11.395348837209301</c:v>
                </c:pt>
                <c:pt idx="8">
                  <c:v>13.023255813953487</c:v>
                </c:pt>
                <c:pt idx="9">
                  <c:v>14.651162790697672</c:v>
                </c:pt>
                <c:pt idx="10">
                  <c:v>16.279069767441857</c:v>
                </c:pt>
                <c:pt idx="11">
                  <c:v>17.906976744186043</c:v>
                </c:pt>
                <c:pt idx="12">
                  <c:v>19.534883720930228</c:v>
                </c:pt>
                <c:pt idx="13">
                  <c:v>21.162790697674414</c:v>
                </c:pt>
                <c:pt idx="14">
                  <c:v>22.790697674418599</c:v>
                </c:pt>
                <c:pt idx="15">
                  <c:v>24.418604651162784</c:v>
                </c:pt>
                <c:pt idx="16">
                  <c:v>26.04651162790697</c:v>
                </c:pt>
                <c:pt idx="17">
                  <c:v>27.674418604651155</c:v>
                </c:pt>
                <c:pt idx="18">
                  <c:v>29.30232558139534</c:v>
                </c:pt>
                <c:pt idx="19">
                  <c:v>30.930232558139526</c:v>
                </c:pt>
                <c:pt idx="20">
                  <c:v>32.558139534883715</c:v>
                </c:pt>
                <c:pt idx="21">
                  <c:v>34.1860465116279</c:v>
                </c:pt>
                <c:pt idx="22">
                  <c:v>35.813953488372086</c:v>
                </c:pt>
                <c:pt idx="23">
                  <c:v>37.441860465116271</c:v>
                </c:pt>
                <c:pt idx="24">
                  <c:v>39.069767441860456</c:v>
                </c:pt>
                <c:pt idx="25">
                  <c:v>40.697674418604642</c:v>
                </c:pt>
                <c:pt idx="26">
                  <c:v>42.325581395348827</c:v>
                </c:pt>
                <c:pt idx="27">
                  <c:v>43.953488372093013</c:v>
                </c:pt>
                <c:pt idx="28">
                  <c:v>45.581395348837198</c:v>
                </c:pt>
                <c:pt idx="29">
                  <c:v>47.209302325581383</c:v>
                </c:pt>
                <c:pt idx="30">
                  <c:v>48.837209302325569</c:v>
                </c:pt>
                <c:pt idx="31">
                  <c:v>50.465116279069754</c:v>
                </c:pt>
                <c:pt idx="32">
                  <c:v>52.093023255813939</c:v>
                </c:pt>
                <c:pt idx="33">
                  <c:v>53.720930232558125</c:v>
                </c:pt>
                <c:pt idx="34">
                  <c:v>55.34883720930231</c:v>
                </c:pt>
                <c:pt idx="35">
                  <c:v>56.976744186046496</c:v>
                </c:pt>
                <c:pt idx="36">
                  <c:v>58.604651162790681</c:v>
                </c:pt>
                <c:pt idx="37">
                  <c:v>60.232558139534866</c:v>
                </c:pt>
                <c:pt idx="38">
                  <c:v>61.860465116279052</c:v>
                </c:pt>
                <c:pt idx="39">
                  <c:v>63.488372093023237</c:v>
                </c:pt>
                <c:pt idx="40">
                  <c:v>65.11627906976743</c:v>
                </c:pt>
                <c:pt idx="41">
                  <c:v>66.744186046511615</c:v>
                </c:pt>
                <c:pt idx="42">
                  <c:v>68.3720930232558</c:v>
                </c:pt>
                <c:pt idx="43">
                  <c:v>70</c:v>
                </c:pt>
              </c:numCache>
            </c:numRef>
          </c:cat>
          <c:val>
            <c:numRef>
              <c:f>'Overall Metrics'!$I$2:$I$45</c:f>
              <c:numCache>
                <c:formatCode>General</c:formatCode>
                <c:ptCount val="44"/>
                <c:pt idx="0">
                  <c:v>282</c:v>
                </c:pt>
                <c:pt idx="1">
                  <c:v>88</c:v>
                </c:pt>
                <c:pt idx="2">
                  <c:v>18</c:v>
                </c:pt>
                <c:pt idx="3">
                  <c:v>23</c:v>
                </c:pt>
                <c:pt idx="4">
                  <c:v>10</c:v>
                </c:pt>
                <c:pt idx="5">
                  <c:v>5</c:v>
                </c:pt>
                <c:pt idx="6">
                  <c:v>4</c:v>
                </c:pt>
                <c:pt idx="7">
                  <c:v>3</c:v>
                </c:pt>
                <c:pt idx="8">
                  <c:v>4</c:v>
                </c:pt>
                <c:pt idx="9">
                  <c:v>0</c:v>
                </c:pt>
                <c:pt idx="10">
                  <c:v>1</c:v>
                </c:pt>
                <c:pt idx="11">
                  <c:v>1</c:v>
                </c:pt>
                <c:pt idx="12">
                  <c:v>0</c:v>
                </c:pt>
                <c:pt idx="13">
                  <c:v>0</c:v>
                </c:pt>
                <c:pt idx="14">
                  <c:v>0</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C8B7-4F89-A628-2302E1AF75E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425</c:v>
                </c:pt>
              </c:strCache>
            </c:strRef>
          </c:tx>
          <c:spPr>
            <a:solidFill>
              <a:schemeClr val="accent1"/>
            </a:solidFill>
          </c:spPr>
          <c:invertIfNegative val="0"/>
          <c:cat>
            <c:numRef>
              <c:f>'Overall Metrics'!$J$2:$J$45</c:f>
              <c:numCache>
                <c:formatCode>#,##0.00</c:formatCode>
                <c:ptCount val="44"/>
                <c:pt idx="0">
                  <c:v>0</c:v>
                </c:pt>
                <c:pt idx="1">
                  <c:v>2233.8361004186045</c:v>
                </c:pt>
                <c:pt idx="2">
                  <c:v>4467.6722008372089</c:v>
                </c:pt>
                <c:pt idx="3">
                  <c:v>6701.5083012558134</c:v>
                </c:pt>
                <c:pt idx="4">
                  <c:v>8935.3444016744179</c:v>
                </c:pt>
                <c:pt idx="5">
                  <c:v>11169.180502093022</c:v>
                </c:pt>
                <c:pt idx="6">
                  <c:v>13403.016602511627</c:v>
                </c:pt>
                <c:pt idx="7">
                  <c:v>15636.852702930231</c:v>
                </c:pt>
                <c:pt idx="8">
                  <c:v>17870.688803348836</c:v>
                </c:pt>
                <c:pt idx="9">
                  <c:v>20104.52490376744</c:v>
                </c:pt>
                <c:pt idx="10">
                  <c:v>22338.361004186045</c:v>
                </c:pt>
                <c:pt idx="11">
                  <c:v>24572.197104604649</c:v>
                </c:pt>
                <c:pt idx="12">
                  <c:v>26806.033205023254</c:v>
                </c:pt>
                <c:pt idx="13">
                  <c:v>29039.869305441858</c:v>
                </c:pt>
                <c:pt idx="14">
                  <c:v>31273.705405860463</c:v>
                </c:pt>
                <c:pt idx="15">
                  <c:v>33507.541506279071</c:v>
                </c:pt>
                <c:pt idx="16">
                  <c:v>35741.377606697672</c:v>
                </c:pt>
                <c:pt idx="17">
                  <c:v>37975.213707116272</c:v>
                </c:pt>
                <c:pt idx="18">
                  <c:v>40209.049807534873</c:v>
                </c:pt>
                <c:pt idx="19">
                  <c:v>42442.885907953474</c:v>
                </c:pt>
                <c:pt idx="20">
                  <c:v>44676.722008372075</c:v>
                </c:pt>
                <c:pt idx="21">
                  <c:v>46910.558108790676</c:v>
                </c:pt>
                <c:pt idx="22">
                  <c:v>49144.394209209277</c:v>
                </c:pt>
                <c:pt idx="23">
                  <c:v>51378.230309627877</c:v>
                </c:pt>
                <c:pt idx="24">
                  <c:v>53612.066410046478</c:v>
                </c:pt>
                <c:pt idx="25">
                  <c:v>55845.902510465079</c:v>
                </c:pt>
                <c:pt idx="26">
                  <c:v>58079.73861088368</c:v>
                </c:pt>
                <c:pt idx="27">
                  <c:v>60313.574711302281</c:v>
                </c:pt>
                <c:pt idx="28">
                  <c:v>62547.410811720882</c:v>
                </c:pt>
                <c:pt idx="29">
                  <c:v>64781.246912139482</c:v>
                </c:pt>
                <c:pt idx="30">
                  <c:v>67015.083012558083</c:v>
                </c:pt>
                <c:pt idx="31">
                  <c:v>69248.919112976684</c:v>
                </c:pt>
                <c:pt idx="32">
                  <c:v>71482.755213395285</c:v>
                </c:pt>
                <c:pt idx="33">
                  <c:v>73716.591313813886</c:v>
                </c:pt>
                <c:pt idx="34">
                  <c:v>75950.427414232487</c:v>
                </c:pt>
                <c:pt idx="35">
                  <c:v>78184.263514651087</c:v>
                </c:pt>
                <c:pt idx="36">
                  <c:v>80418.099615069688</c:v>
                </c:pt>
                <c:pt idx="37">
                  <c:v>82651.935715488289</c:v>
                </c:pt>
                <c:pt idx="38">
                  <c:v>84885.77181590689</c:v>
                </c:pt>
                <c:pt idx="39">
                  <c:v>87119.607916325491</c:v>
                </c:pt>
                <c:pt idx="40">
                  <c:v>89353.444016744092</c:v>
                </c:pt>
                <c:pt idx="41">
                  <c:v>91587.280117162692</c:v>
                </c:pt>
                <c:pt idx="42">
                  <c:v>93821.116217581293</c:v>
                </c:pt>
                <c:pt idx="43">
                  <c:v>96054.952317999996</c:v>
                </c:pt>
              </c:numCache>
            </c:numRef>
          </c:cat>
          <c:val>
            <c:numRef>
              <c:f>'Overall Metrics'!$K$2:$K$45</c:f>
              <c:numCache>
                <c:formatCode>General</c:formatCode>
                <c:ptCount val="44"/>
                <c:pt idx="0">
                  <c:v>425</c:v>
                </c:pt>
                <c:pt idx="1">
                  <c:v>10</c:v>
                </c:pt>
                <c:pt idx="2">
                  <c:v>0</c:v>
                </c:pt>
                <c:pt idx="3">
                  <c:v>1</c:v>
                </c:pt>
                <c:pt idx="4">
                  <c:v>2</c:v>
                </c:pt>
                <c:pt idx="5">
                  <c:v>0</c:v>
                </c:pt>
                <c:pt idx="6">
                  <c:v>1</c:v>
                </c:pt>
                <c:pt idx="7">
                  <c:v>0</c:v>
                </c:pt>
                <c:pt idx="8">
                  <c:v>0</c:v>
                </c:pt>
                <c:pt idx="9">
                  <c:v>0</c:v>
                </c:pt>
                <c:pt idx="10">
                  <c:v>0</c:v>
                </c:pt>
                <c:pt idx="11">
                  <c:v>1</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3220-4FEB-ABB5-6F0BB94B3984}"/>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405</c:v>
                </c:pt>
              </c:strCache>
            </c:strRef>
          </c:tx>
          <c:spPr>
            <a:solidFill>
              <a:schemeClr val="accent1"/>
            </a:solidFill>
          </c:spPr>
          <c:invertIfNegative val="0"/>
          <c:cat>
            <c:numRef>
              <c:f>'Overall Metrics'!$L$2:$L$45</c:f>
              <c:numCache>
                <c:formatCode>#,##0.00</c:formatCode>
                <c:ptCount val="44"/>
                <c:pt idx="0">
                  <c:v>4.5100000000000001E-4</c:v>
                </c:pt>
                <c:pt idx="1">
                  <c:v>2.3696325581395349E-2</c:v>
                </c:pt>
                <c:pt idx="2">
                  <c:v>4.6941651162790698E-2</c:v>
                </c:pt>
                <c:pt idx="3">
                  <c:v>7.0186976744186044E-2</c:v>
                </c:pt>
                <c:pt idx="4">
                  <c:v>9.343230232558139E-2</c:v>
                </c:pt>
                <c:pt idx="5">
                  <c:v>0.11667762790697674</c:v>
                </c:pt>
                <c:pt idx="6">
                  <c:v>0.13992295348837208</c:v>
                </c:pt>
                <c:pt idx="7">
                  <c:v>0.16316827906976744</c:v>
                </c:pt>
                <c:pt idx="8">
                  <c:v>0.1864136046511628</c:v>
                </c:pt>
                <c:pt idx="9">
                  <c:v>0.20965893023255816</c:v>
                </c:pt>
                <c:pt idx="10">
                  <c:v>0.23290425581395352</c:v>
                </c:pt>
                <c:pt idx="11">
                  <c:v>0.25614958139534888</c:v>
                </c:pt>
                <c:pt idx="12">
                  <c:v>0.27939490697674424</c:v>
                </c:pt>
                <c:pt idx="13">
                  <c:v>0.3026402325581396</c:v>
                </c:pt>
                <c:pt idx="14">
                  <c:v>0.32588555813953496</c:v>
                </c:pt>
                <c:pt idx="15">
                  <c:v>0.34913088372093032</c:v>
                </c:pt>
                <c:pt idx="16">
                  <c:v>0.37237620930232568</c:v>
                </c:pt>
                <c:pt idx="17">
                  <c:v>0.39562153488372104</c:v>
                </c:pt>
                <c:pt idx="18">
                  <c:v>0.4188668604651164</c:v>
                </c:pt>
                <c:pt idx="19">
                  <c:v>0.44211218604651176</c:v>
                </c:pt>
                <c:pt idx="20">
                  <c:v>0.46535751162790712</c:v>
                </c:pt>
                <c:pt idx="21">
                  <c:v>0.48860283720930248</c:v>
                </c:pt>
                <c:pt idx="22">
                  <c:v>0.51184816279069778</c:v>
                </c:pt>
                <c:pt idx="23">
                  <c:v>0.53509348837209314</c:v>
                </c:pt>
                <c:pt idx="24">
                  <c:v>0.5583388139534885</c:v>
                </c:pt>
                <c:pt idx="25">
                  <c:v>0.58158413953488386</c:v>
                </c:pt>
                <c:pt idx="26">
                  <c:v>0.60482946511627922</c:v>
                </c:pt>
                <c:pt idx="27">
                  <c:v>0.62807479069767458</c:v>
                </c:pt>
                <c:pt idx="28">
                  <c:v>0.65132011627906994</c:v>
                </c:pt>
                <c:pt idx="29">
                  <c:v>0.6745654418604653</c:v>
                </c:pt>
                <c:pt idx="30">
                  <c:v>0.69781076744186066</c:v>
                </c:pt>
                <c:pt idx="31">
                  <c:v>0.72105609302325602</c:v>
                </c:pt>
                <c:pt idx="32">
                  <c:v>0.74430141860465138</c:v>
                </c:pt>
                <c:pt idx="33">
                  <c:v>0.76754674418604674</c:v>
                </c:pt>
                <c:pt idx="34">
                  <c:v>0.7907920697674421</c:v>
                </c:pt>
                <c:pt idx="35">
                  <c:v>0.81403739534883746</c:v>
                </c:pt>
                <c:pt idx="36">
                  <c:v>0.83728272093023282</c:v>
                </c:pt>
                <c:pt idx="37">
                  <c:v>0.86052804651162818</c:v>
                </c:pt>
                <c:pt idx="38">
                  <c:v>0.88377337209302353</c:v>
                </c:pt>
                <c:pt idx="39">
                  <c:v>0.90701869767441889</c:v>
                </c:pt>
                <c:pt idx="40">
                  <c:v>0.93026402325581425</c:v>
                </c:pt>
                <c:pt idx="41">
                  <c:v>0.95350934883720961</c:v>
                </c:pt>
                <c:pt idx="42">
                  <c:v>0.97675467441860497</c:v>
                </c:pt>
                <c:pt idx="43">
                  <c:v>1</c:v>
                </c:pt>
              </c:numCache>
            </c:numRef>
          </c:cat>
          <c:val>
            <c:numRef>
              <c:f>'Overall Metrics'!$M$2:$M$45</c:f>
              <c:numCache>
                <c:formatCode>General</c:formatCode>
                <c:ptCount val="44"/>
                <c:pt idx="0">
                  <c:v>405</c:v>
                </c:pt>
                <c:pt idx="1">
                  <c:v>18</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18</c:v>
                </c:pt>
              </c:numCache>
            </c:numRef>
          </c:val>
          <c:extLst>
            <c:ext xmlns:c16="http://schemas.microsoft.com/office/drawing/2014/chart" uri="{C3380CC4-5D6E-409C-BE32-E72D297353CC}">
              <c16:uniqueId val="{00000000-22F9-4D90-83A7-54831B088256}"/>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143</c:v>
                </c:pt>
              </c:strCache>
            </c:strRef>
          </c:tx>
          <c:spPr>
            <a:solidFill>
              <a:schemeClr val="accent1"/>
            </a:solidFill>
          </c:spPr>
          <c:invertIfNegative val="0"/>
          <c:cat>
            <c:numRef>
              <c:f>'Overall Metrics'!$N$2:$N$45</c:f>
              <c:numCache>
                <c:formatCode>#,##0.00</c:formatCode>
                <c:ptCount val="44"/>
                <c:pt idx="0">
                  <c:v>0</c:v>
                </c:pt>
                <c:pt idx="1">
                  <c:v>8.70093023255814E-4</c:v>
                </c:pt>
                <c:pt idx="2">
                  <c:v>1.740186046511628E-3</c:v>
                </c:pt>
                <c:pt idx="3">
                  <c:v>2.6102790697674419E-3</c:v>
                </c:pt>
                <c:pt idx="4">
                  <c:v>3.480372093023256E-3</c:v>
                </c:pt>
                <c:pt idx="5">
                  <c:v>4.3504651162790701E-3</c:v>
                </c:pt>
                <c:pt idx="6">
                  <c:v>5.2205581395348838E-3</c:v>
                </c:pt>
                <c:pt idx="7">
                  <c:v>6.0906511627906975E-3</c:v>
                </c:pt>
                <c:pt idx="8">
                  <c:v>6.9607441860465111E-3</c:v>
                </c:pt>
                <c:pt idx="9">
                  <c:v>7.8308372093023257E-3</c:v>
                </c:pt>
                <c:pt idx="10">
                  <c:v>8.7009302325581402E-3</c:v>
                </c:pt>
                <c:pt idx="11">
                  <c:v>9.5710232558139548E-3</c:v>
                </c:pt>
                <c:pt idx="12">
                  <c:v>1.0441116279069769E-2</c:v>
                </c:pt>
                <c:pt idx="13">
                  <c:v>1.1311209302325584E-2</c:v>
                </c:pt>
                <c:pt idx="14">
                  <c:v>1.2181302325581398E-2</c:v>
                </c:pt>
                <c:pt idx="15">
                  <c:v>1.3051395348837213E-2</c:v>
                </c:pt>
                <c:pt idx="16">
                  <c:v>1.3921488372093027E-2</c:v>
                </c:pt>
                <c:pt idx="17">
                  <c:v>1.4791581395348842E-2</c:v>
                </c:pt>
                <c:pt idx="18">
                  <c:v>1.5661674418604655E-2</c:v>
                </c:pt>
                <c:pt idx="19">
                  <c:v>1.6531767441860468E-2</c:v>
                </c:pt>
                <c:pt idx="20">
                  <c:v>1.740186046511628E-2</c:v>
                </c:pt>
                <c:pt idx="21">
                  <c:v>1.8271953488372093E-2</c:v>
                </c:pt>
                <c:pt idx="22">
                  <c:v>1.9142046511627906E-2</c:v>
                </c:pt>
                <c:pt idx="23">
                  <c:v>2.0012139534883719E-2</c:v>
                </c:pt>
                <c:pt idx="24">
                  <c:v>2.0882232558139532E-2</c:v>
                </c:pt>
                <c:pt idx="25">
                  <c:v>2.1752325581395345E-2</c:v>
                </c:pt>
                <c:pt idx="26">
                  <c:v>2.2622418604651157E-2</c:v>
                </c:pt>
                <c:pt idx="27">
                  <c:v>2.349251162790697E-2</c:v>
                </c:pt>
                <c:pt idx="28">
                  <c:v>2.4362604651162783E-2</c:v>
                </c:pt>
                <c:pt idx="29">
                  <c:v>2.5232697674418596E-2</c:v>
                </c:pt>
                <c:pt idx="30">
                  <c:v>2.6102790697674409E-2</c:v>
                </c:pt>
                <c:pt idx="31">
                  <c:v>2.6972883720930221E-2</c:v>
                </c:pt>
                <c:pt idx="32">
                  <c:v>2.7842976744186034E-2</c:v>
                </c:pt>
                <c:pt idx="33">
                  <c:v>2.8713069767441847E-2</c:v>
                </c:pt>
                <c:pt idx="34">
                  <c:v>2.958316279069766E-2</c:v>
                </c:pt>
                <c:pt idx="35">
                  <c:v>3.0453255813953473E-2</c:v>
                </c:pt>
                <c:pt idx="36">
                  <c:v>3.1323348837209289E-2</c:v>
                </c:pt>
                <c:pt idx="37">
                  <c:v>3.2193441860465105E-2</c:v>
                </c:pt>
                <c:pt idx="38">
                  <c:v>3.3063534883720921E-2</c:v>
                </c:pt>
                <c:pt idx="39">
                  <c:v>3.3933627906976738E-2</c:v>
                </c:pt>
                <c:pt idx="40">
                  <c:v>3.4803720930232554E-2</c:v>
                </c:pt>
                <c:pt idx="41">
                  <c:v>3.567381395348837E-2</c:v>
                </c:pt>
                <c:pt idx="42">
                  <c:v>3.6543906976744187E-2</c:v>
                </c:pt>
                <c:pt idx="43">
                  <c:v>3.7414000000000003E-2</c:v>
                </c:pt>
              </c:numCache>
            </c:numRef>
          </c:cat>
          <c:val>
            <c:numRef>
              <c:f>'Overall Metrics'!$O$2:$O$45</c:f>
              <c:numCache>
                <c:formatCode>General</c:formatCode>
                <c:ptCount val="44"/>
                <c:pt idx="0">
                  <c:v>143</c:v>
                </c:pt>
                <c:pt idx="1">
                  <c:v>53</c:v>
                </c:pt>
                <c:pt idx="2">
                  <c:v>129</c:v>
                </c:pt>
                <c:pt idx="3">
                  <c:v>35</c:v>
                </c:pt>
                <c:pt idx="4">
                  <c:v>22</c:v>
                </c:pt>
                <c:pt idx="5">
                  <c:v>16</c:v>
                </c:pt>
                <c:pt idx="6">
                  <c:v>19</c:v>
                </c:pt>
                <c:pt idx="7">
                  <c:v>8</c:v>
                </c:pt>
                <c:pt idx="8">
                  <c:v>7</c:v>
                </c:pt>
                <c:pt idx="9">
                  <c:v>2</c:v>
                </c:pt>
                <c:pt idx="10">
                  <c:v>0</c:v>
                </c:pt>
                <c:pt idx="11">
                  <c:v>1</c:v>
                </c:pt>
                <c:pt idx="12">
                  <c:v>1</c:v>
                </c:pt>
                <c:pt idx="13">
                  <c:v>0</c:v>
                </c:pt>
                <c:pt idx="14">
                  <c:v>0</c:v>
                </c:pt>
                <c:pt idx="15">
                  <c:v>1</c:v>
                </c:pt>
                <c:pt idx="16">
                  <c:v>0</c:v>
                </c:pt>
                <c:pt idx="17">
                  <c:v>0</c:v>
                </c:pt>
                <c:pt idx="18">
                  <c:v>1</c:v>
                </c:pt>
                <c:pt idx="19">
                  <c:v>0</c:v>
                </c:pt>
                <c:pt idx="20">
                  <c:v>0</c:v>
                </c:pt>
                <c:pt idx="21">
                  <c:v>0</c:v>
                </c:pt>
                <c:pt idx="22">
                  <c:v>2</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6324-4169-B02D-E7B6459439DB}"/>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265</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265</c:v>
                </c:pt>
                <c:pt idx="1">
                  <c:v>5</c:v>
                </c:pt>
                <c:pt idx="2">
                  <c:v>3</c:v>
                </c:pt>
                <c:pt idx="3">
                  <c:v>8</c:v>
                </c:pt>
                <c:pt idx="4">
                  <c:v>4</c:v>
                </c:pt>
                <c:pt idx="5">
                  <c:v>1</c:v>
                </c:pt>
                <c:pt idx="6">
                  <c:v>6</c:v>
                </c:pt>
                <c:pt idx="7">
                  <c:v>17</c:v>
                </c:pt>
                <c:pt idx="8">
                  <c:v>7</c:v>
                </c:pt>
                <c:pt idx="9">
                  <c:v>2</c:v>
                </c:pt>
                <c:pt idx="10">
                  <c:v>9</c:v>
                </c:pt>
                <c:pt idx="11">
                  <c:v>4</c:v>
                </c:pt>
                <c:pt idx="12">
                  <c:v>3</c:v>
                </c:pt>
                <c:pt idx="13">
                  <c:v>3</c:v>
                </c:pt>
                <c:pt idx="14">
                  <c:v>14</c:v>
                </c:pt>
                <c:pt idx="15">
                  <c:v>8</c:v>
                </c:pt>
                <c:pt idx="16">
                  <c:v>0</c:v>
                </c:pt>
                <c:pt idx="17">
                  <c:v>5</c:v>
                </c:pt>
                <c:pt idx="18">
                  <c:v>0</c:v>
                </c:pt>
                <c:pt idx="19">
                  <c:v>1</c:v>
                </c:pt>
                <c:pt idx="20">
                  <c:v>0</c:v>
                </c:pt>
                <c:pt idx="21">
                  <c:v>55</c:v>
                </c:pt>
                <c:pt idx="22">
                  <c:v>0</c:v>
                </c:pt>
                <c:pt idx="23">
                  <c:v>1</c:v>
                </c:pt>
                <c:pt idx="24">
                  <c:v>0</c:v>
                </c:pt>
                <c:pt idx="25">
                  <c:v>2</c:v>
                </c:pt>
                <c:pt idx="26">
                  <c:v>0</c:v>
                </c:pt>
                <c:pt idx="27">
                  <c:v>0</c:v>
                </c:pt>
                <c:pt idx="28">
                  <c:v>7</c:v>
                </c:pt>
                <c:pt idx="29">
                  <c:v>6</c:v>
                </c:pt>
                <c:pt idx="30">
                  <c:v>0</c:v>
                </c:pt>
                <c:pt idx="31">
                  <c:v>0</c:v>
                </c:pt>
                <c:pt idx="32">
                  <c:v>0</c:v>
                </c:pt>
                <c:pt idx="33">
                  <c:v>0</c:v>
                </c:pt>
                <c:pt idx="34">
                  <c:v>0</c:v>
                </c:pt>
                <c:pt idx="35">
                  <c:v>0</c:v>
                </c:pt>
                <c:pt idx="36">
                  <c:v>0</c:v>
                </c:pt>
                <c:pt idx="37">
                  <c:v>0</c:v>
                </c:pt>
                <c:pt idx="38">
                  <c:v>2</c:v>
                </c:pt>
                <c:pt idx="39">
                  <c:v>0</c:v>
                </c:pt>
                <c:pt idx="40">
                  <c:v>0</c:v>
                </c:pt>
                <c:pt idx="41">
                  <c:v>0</c:v>
                </c:pt>
                <c:pt idx="42">
                  <c:v>0</c:v>
                </c:pt>
                <c:pt idx="43">
                  <c:v>4</c:v>
                </c:pt>
              </c:numCache>
            </c:numRef>
          </c:val>
          <c:extLst>
            <c:ext xmlns:c16="http://schemas.microsoft.com/office/drawing/2014/chart" uri="{C3380CC4-5D6E-409C-BE32-E72D297353CC}">
              <c16:uniqueId val="{00000000-3019-411F-823B-B811CAB8C78F}"/>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396</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396</c:v>
                </c:pt>
                <c:pt idx="1">
                  <c:v>28</c:v>
                </c:pt>
                <c:pt idx="2">
                  <c:v>7</c:v>
                </c:pt>
                <c:pt idx="3">
                  <c:v>3</c:v>
                </c:pt>
                <c:pt idx="4">
                  <c:v>0</c:v>
                </c:pt>
                <c:pt idx="5">
                  <c:v>0</c:v>
                </c:pt>
                <c:pt idx="6">
                  <c:v>1</c:v>
                </c:pt>
                <c:pt idx="7">
                  <c:v>1</c:v>
                </c:pt>
                <c:pt idx="8">
                  <c:v>1</c:v>
                </c:pt>
                <c:pt idx="9">
                  <c:v>0</c:v>
                </c:pt>
                <c:pt idx="10">
                  <c:v>0</c:v>
                </c:pt>
                <c:pt idx="11">
                  <c:v>2</c:v>
                </c:pt>
                <c:pt idx="12">
                  <c:v>1</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CD24-4880-9E32-110FFA4CD942}"/>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FC8-4AC0-A469-CC4BE6359425}"/>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990" totalsRowShown="0" headerRowDxfId="145" dataDxfId="144">
  <autoFilter ref="A2:N990"/>
  <tableColumns count="14">
    <tableColumn id="1" name="Vertex 1" dataDxfId="72" dataCellStyle="NodeXL Required"/>
    <tableColumn id="2" name="Vertex 2" dataDxfId="71" dataCellStyle="NodeXL Required"/>
    <tableColumn id="3" name="Color" dataDxfId="143" dataCellStyle="NodeXL Visual Property"/>
    <tableColumn id="4" name="Width" dataDxfId="70" dataCellStyle="NodeXL Visual Property"/>
    <tableColumn id="11" name="Style" dataDxfId="142" dataCellStyle="NodeXL Visual Property"/>
    <tableColumn id="5" name="Opacity" dataDxfId="141" dataCellStyle="NodeXL Visual Property"/>
    <tableColumn id="6" name="Visibility" dataDxfId="140" dataCellStyle="NodeXL Visual Property"/>
    <tableColumn id="10" name="Label" dataDxfId="139" dataCellStyle="NodeXL Label"/>
    <tableColumn id="12" name="Label Text Color" dataDxfId="138" dataCellStyle="NodeXL Label"/>
    <tableColumn id="13" name="Label Font Size" dataDxfId="137" dataCellStyle="NodeXL Label"/>
    <tableColumn id="14" name="Reciprocated?" dataDxfId="67" dataCellStyle="NodeXL Graph Metric"/>
    <tableColumn id="7" name="ID" dataDxfId="136" dataCellStyle="NodeXL Do Not Edit"/>
    <tableColumn id="9" name="Dynamic Filter" dataDxfId="135" dataCellStyle="NodeXL Do Not Edit"/>
    <tableColumn id="8" name="Add Your Own Columns Here" dataDxfId="134"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2" totalsRowShown="0" headerRowDxfId="65" dataDxfId="66" dataCellStyle="Normal">
  <autoFilter ref="A1:B2"/>
  <tableColumns count="2">
    <tableColumn id="1" name="Top URLs in Tweet in Entire Graph" dataDxfId="64" dataCellStyle="Normal"/>
    <tableColumn id="2" name="Entire Graph Count" dataDxfId="63"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4:B5" totalsRowShown="0" headerRowDxfId="60" dataDxfId="61" dataCellStyle="Normal">
  <autoFilter ref="A4:B5"/>
  <tableColumns count="2">
    <tableColumn id="1" name="Top Domains in Tweet in Entire Graph" dataDxfId="59" dataCellStyle="Normal"/>
    <tableColumn id="2" name="Entire Graph Count" dataDxfId="58"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7:B8" totalsRowShown="0" headerRowDxfId="55" dataDxfId="56" dataCellStyle="Normal">
  <autoFilter ref="A7:B8"/>
  <tableColumns count="2">
    <tableColumn id="1" name="Top Hashtags in Tweet in Entire Graph" dataDxfId="54" dataCellStyle="Normal"/>
    <tableColumn id="2" name="Entire Graph Count" dataDxfId="53"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10:B15" totalsRowShown="0" headerRowDxfId="50" dataDxfId="51" dataCellStyle="Normal">
  <autoFilter ref="A10:B15"/>
  <tableColumns count="2">
    <tableColumn id="1" name="Top Words in Tweet in Entire Graph" dataDxfId="49" dataCellStyle="Normal"/>
    <tableColumn id="2" name="Entire Graph Count" dataDxfId="48"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18:B19" totalsRowShown="0" headerRowDxfId="45" dataDxfId="46" dataCellStyle="Normal">
  <autoFilter ref="A18:B19"/>
  <tableColumns count="2">
    <tableColumn id="1" name="Top Word Pairs in Tweet in Entire Graph" dataDxfId="44" dataCellStyle="Normal"/>
    <tableColumn id="2" name="Entire Graph Count" dataDxfId="43"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21:B22" totalsRowShown="0" headerRowDxfId="40" dataDxfId="41" dataCellStyle="Normal">
  <autoFilter ref="A21:B22"/>
  <tableColumns count="2">
    <tableColumn id="1" name="Top Replied-To in Entire Graph" dataDxfId="39" dataCellStyle="Normal"/>
    <tableColumn id="2" name="Entire Graph Count" dataDxfId="38"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24:B25" totalsRowShown="0" headerRowDxfId="36" dataDxfId="37" dataCellStyle="Normal">
  <autoFilter ref="A24:B25"/>
  <tableColumns count="2">
    <tableColumn id="1" name="Top Mentioned in Entire Graph" dataDxfId="35" dataCellStyle="Normal"/>
    <tableColumn id="2" name="Entire Graph Count" dataDxfId="34"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27:B28" totalsRowShown="0" headerRowDxfId="30" dataDxfId="31" dataCellStyle="Normal">
  <autoFilter ref="A27:B28"/>
  <tableColumns count="2">
    <tableColumn id="1" name="Top Tweeters in Entire Graph" dataDxfId="29" dataCellStyle="Normal"/>
    <tableColumn id="2" name="Entire Graph Count" dataDxfId="28"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M444" totalsRowShown="0" headerRowDxfId="133" dataDxfId="132">
  <autoFilter ref="A2:AM444"/>
  <tableColumns count="39">
    <tableColumn id="1" name="Vertex" dataDxfId="131" dataCellStyle="NodeXL Required"/>
    <tableColumn id="2" name="Color" dataDxfId="130" dataCellStyle="NodeXL Visual Property"/>
    <tableColumn id="5" name="Shape" dataDxfId="129" dataCellStyle="NodeXL Visual Property"/>
    <tableColumn id="6" name="Size" dataDxfId="128" dataCellStyle="NodeXL Visual Property"/>
    <tableColumn id="4" name="Opacity" dataDxfId="127" dataCellStyle="NodeXL Visual Property"/>
    <tableColumn id="7" name="Image File" dataDxfId="126" dataCellStyle="NodeXL Visual Property"/>
    <tableColumn id="3" name="Visibility" dataDxfId="125" dataCellStyle="NodeXL Visual Property"/>
    <tableColumn id="10" name="Label" dataDxfId="124" dataCellStyle="NodeXL Label"/>
    <tableColumn id="16" name="Label Fill Color" dataDxfId="123" dataCellStyle="NodeXL Label"/>
    <tableColumn id="9" name="Label Position" dataDxfId="122" dataCellStyle="NodeXL Label"/>
    <tableColumn id="8" name="Tooltip" dataDxfId="121" dataCellStyle="NodeXL Label"/>
    <tableColumn id="18" name="Layout Order" dataDxfId="120" dataCellStyle="NodeXL Layout"/>
    <tableColumn id="13" name="X" dataDxfId="119" dataCellStyle="NodeXL Layout"/>
    <tableColumn id="14" name="Y" dataDxfId="118" dataCellStyle="NodeXL Layout"/>
    <tableColumn id="12" name="Locked?" dataDxfId="117" dataCellStyle="NodeXL Layout"/>
    <tableColumn id="19" name="Polar R" dataDxfId="116" dataCellStyle="NodeXL Layout"/>
    <tableColumn id="20" name="Polar Angle" dataDxfId="115" dataCellStyle="NodeXL Layout"/>
    <tableColumn id="21" name="Degree" dataDxfId="14" dataCellStyle="NodeXL Graph Metric"/>
    <tableColumn id="22" name="In-Degree" dataDxfId="13" dataCellStyle="NodeXL Graph Metric"/>
    <tableColumn id="23" name="Out-Degree" dataDxfId="10" dataCellStyle="NodeXL Graph Metric"/>
    <tableColumn id="24" name="Betweenness Centrality" dataDxfId="9" dataCellStyle="NodeXL Graph Metric"/>
    <tableColumn id="25" name="Closeness Centrality" dataDxfId="8" dataCellStyle="NodeXL Graph Metric"/>
    <tableColumn id="26" name="Eigenvector Centrality" dataDxfId="6" dataCellStyle="NodeXL Graph Metric"/>
    <tableColumn id="15" name="PageRank" dataDxfId="7" dataCellStyle="NodeXL Graph Metric"/>
    <tableColumn id="27" name="Clustering Coefficient" dataDxfId="11" dataCellStyle="NodeXL Graph Metric"/>
    <tableColumn id="29" name="Reciprocated Vertex Pair Ratio" dataDxfId="12" dataCellStyle="NodeXL Graph Metric"/>
    <tableColumn id="11" name="ID" dataDxfId="114" dataCellStyle="NodeXL Do Not Edit"/>
    <tableColumn id="28" name="Dynamic Filter" dataDxfId="113" dataCellStyle="NodeXL Do Not Edit"/>
    <tableColumn id="17" name="Add Your Own Columns Here" dataDxfId="25" dataCellStyle="NodeXL Other Column"/>
    <tableColumn id="30" name="Top URLs in Tweet by Count" dataDxfId="24" dataCellStyle="NodeXL Graph Metric"/>
    <tableColumn id="31" name="Top URLs in Tweet by Salience" dataDxfId="23" dataCellStyle="NodeXL Graph Metric"/>
    <tableColumn id="32" name="Top Domains in Tweet by Count" dataDxfId="22" dataCellStyle="NodeXL Graph Metric"/>
    <tableColumn id="33" name="Top Domains in Tweet by Salience" dataDxfId="21" dataCellStyle="NodeXL Graph Metric"/>
    <tableColumn id="34" name="Top Hashtags in Tweet by Count" dataDxfId="20" dataCellStyle="NodeXL Graph Metric"/>
    <tableColumn id="35" name="Top Hashtags in Tweet by Salience" dataDxfId="19" dataCellStyle="NodeXL Graph Metric"/>
    <tableColumn id="36" name="Top Words in Tweet by Count" dataDxfId="18" dataCellStyle="NodeXL Graph Metric"/>
    <tableColumn id="37" name="Top Words in Tweet by Salience" dataDxfId="17" dataCellStyle="NodeXL Graph Metric"/>
    <tableColumn id="38" name="Top Word Pairs in Tweet by Count" dataDxfId="16" dataCellStyle="NodeXL Graph Metric"/>
    <tableColumn id="39" name="Top Word Pairs in Tweet by Salience" dataDxfId="15"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29" totalsRowShown="0" headerRowDxfId="112">
  <autoFilter ref="A2:AF29"/>
  <tableColumns count="32">
    <tableColumn id="1" name="Group" dataDxfId="5" dataCellStyle="NodeXL Required"/>
    <tableColumn id="2" name="Vertex Color" dataDxfId="4" dataCellStyle="NodeXL Visual Property"/>
    <tableColumn id="3" name="Vertex Shape" dataDxfId="3" dataCellStyle="NodeXL Visual Property"/>
    <tableColumn id="22" name="Visibility" dataDxfId="111" dataCellStyle="NodeXL Visual Property"/>
    <tableColumn id="4" name="Collapsed?" dataCellStyle="NodeXL Visual Property"/>
    <tableColumn id="18" name="Label" dataDxfId="110" dataCellStyle="NodeXL Label"/>
    <tableColumn id="20" name="Collapsed X" dataCellStyle="NodeXL Layout"/>
    <tableColumn id="21" name="Collapsed Y" dataCellStyle="NodeXL Layout"/>
    <tableColumn id="6" name="ID" dataDxfId="109" dataCellStyle="NodeXL Do Not Edit"/>
    <tableColumn id="19" name="Collapsed Properties" dataDxfId="108" dataCellStyle="NodeXL Do Not Edit"/>
    <tableColumn id="5" name="Vertices" dataDxfId="107" dataCellStyle="NodeXL Graph Metric"/>
    <tableColumn id="7" name="Unique Edges" dataDxfId="106" dataCellStyle="NodeXL Graph Metric"/>
    <tableColumn id="8" name="Edges With Duplicates" dataDxfId="105" dataCellStyle="NodeXL Graph Metric"/>
    <tableColumn id="9" name="Total Edges" dataDxfId="104" dataCellStyle="NodeXL Graph Metric"/>
    <tableColumn id="10" name="Self-Loops" dataDxfId="103" dataCellStyle="NodeXL Graph Metric"/>
    <tableColumn id="24" name="Reciprocated Vertex Pair Ratio" dataDxfId="102" dataCellStyle="NodeXL Graph Metric"/>
    <tableColumn id="25" name="Reciprocated Edge Ratio" dataDxfId="101" dataCellStyle="NodeXL Graph Metric"/>
    <tableColumn id="11" name="Connected Components" dataDxfId="100" dataCellStyle="NodeXL Graph Metric"/>
    <tableColumn id="12" name="Single-Vertex Connected Components" dataDxfId="99" dataCellStyle="NodeXL Graph Metric"/>
    <tableColumn id="13" name="Maximum Vertices in a Connected Component" dataDxfId="98" dataCellStyle="NodeXL Graph Metric"/>
    <tableColumn id="14" name="Maximum Edges in a Connected Component" dataDxfId="97" dataCellStyle="NodeXL Graph Metric"/>
    <tableColumn id="15" name="Maximum Geodesic Distance (Diameter)" dataDxfId="96" dataCellStyle="NodeXL Graph Metric"/>
    <tableColumn id="16" name="Average Geodesic Distance" dataDxfId="95" dataCellStyle="NodeXL Graph Metric"/>
    <tableColumn id="17" name="Graph Density" dataDxfId="62" dataCellStyle="NodeXL Graph Metric"/>
    <tableColumn id="23" name="Top URLs in Tweet" dataDxfId="57" dataCellStyle="Normal"/>
    <tableColumn id="26" name="Top Domains in Tweet" dataDxfId="52" dataCellStyle="Normal"/>
    <tableColumn id="27" name="Top Hashtags in Tweet" dataDxfId="47" dataCellStyle="Normal"/>
    <tableColumn id="28" name="Top Words in Tweet" dataDxfId="42" dataCellStyle="Normal"/>
    <tableColumn id="29" name="Top Word Pairs in Tweet" dataDxfId="33" dataCellStyle="Normal"/>
    <tableColumn id="30" name="Top Replied-To in Tweet" dataDxfId="32" dataCellStyle="Normal"/>
    <tableColumn id="31" name="Top Mentioned in Tweet" dataDxfId="27" dataCellStyle="Normal"/>
    <tableColumn id="32" name="Top Tweeters" dataDxfId="26"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443" totalsRowShown="0" headerRowDxfId="94" dataDxfId="93">
  <autoFilter ref="A1:C443"/>
  <tableColumns count="3">
    <tableColumn id="1" name="Group" dataDxfId="2" dataCellStyle="Normal"/>
    <tableColumn id="2" name="Vertex" dataDxfId="1" dataCellStyle="Normal"/>
    <tableColumn id="3" name="Vertex ID" dataDxfId="0"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69" dataCellStyle="NodeXL Graph Metric"/>
    <tableColumn id="2" name="Value" dataDxfId="68"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2"/>
    <tableColumn id="2" name="Degree Frequency" dataDxfId="91">
      <calculatedColumnFormula>COUNTIF(Vertices[Degree], "&gt;= " &amp; D2) - COUNTIF(Vertices[Degree], "&gt;=" &amp; D3)</calculatedColumnFormula>
    </tableColumn>
    <tableColumn id="3" name="In-Degree Bin" dataDxfId="90"/>
    <tableColumn id="4" name="In-Degree Frequency" dataDxfId="89">
      <calculatedColumnFormula>COUNTIF(Vertices[In-Degree], "&gt;= " &amp; F2) - COUNTIF(Vertices[In-Degree], "&gt;=" &amp; F3)</calculatedColumnFormula>
    </tableColumn>
    <tableColumn id="5" name="Out-Degree Bin" dataDxfId="88"/>
    <tableColumn id="6" name="Out-Degree Frequency" dataDxfId="87">
      <calculatedColumnFormula>COUNTIF(Vertices[Out-Degree], "&gt;= " &amp; H2) - COUNTIF(Vertices[Out-Degree], "&gt;=" &amp; H3)</calculatedColumnFormula>
    </tableColumn>
    <tableColumn id="7" name="Betweenness Centrality Bin" dataDxfId="86"/>
    <tableColumn id="8" name="Betweenness Centrality Frequency" dataDxfId="85">
      <calculatedColumnFormula>COUNTIF(Vertices[Betweenness Centrality], "&gt;= " &amp; J2) - COUNTIF(Vertices[Betweenness Centrality], "&gt;=" &amp; J3)</calculatedColumnFormula>
    </tableColumn>
    <tableColumn id="9" name="Closeness Centrality Bin" dataDxfId="84"/>
    <tableColumn id="10" name="Closeness Centrality Frequency" dataDxfId="83">
      <calculatedColumnFormula>COUNTIF(Vertices[Closeness Centrality], "&gt;= " &amp; L2) - COUNTIF(Vertices[Closeness Centrality], "&gt;=" &amp; L3)</calculatedColumnFormula>
    </tableColumn>
    <tableColumn id="11" name="Eigenvector Centrality Bin" dataDxfId="82"/>
    <tableColumn id="12" name="Eigenvector Centrality Frequency" dataDxfId="81">
      <calculatedColumnFormula>COUNTIF(Vertices[Eigenvector Centrality], "&gt;= " &amp; N2) - COUNTIF(Vertices[Eigenvector Centrality], "&gt;=" &amp; N3)</calculatedColumnFormula>
    </tableColumn>
    <tableColumn id="18" name="PageRank Bin" dataDxfId="80"/>
    <tableColumn id="17" name="PageRank Frequency" dataDxfId="79">
      <calculatedColumnFormula>COUNTIF(Vertices[Eigenvector Centrality], "&gt;= " &amp; P2) - COUNTIF(Vertices[Eigenvector Centrality], "&gt;=" &amp; P3)</calculatedColumnFormula>
    </tableColumn>
    <tableColumn id="13" name="Clustering Coefficient Bin" dataDxfId="78"/>
    <tableColumn id="14" name="Clustering Coefficient Frequency" dataDxfId="77">
      <calculatedColumnFormula>COUNTIF(Vertices[Clustering Coefficient], "&gt;= " &amp; R2) - COUNTIF(Vertices[Clustering Coefficient], "&gt;=" &amp; R3)</calculatedColumnFormula>
    </tableColumn>
    <tableColumn id="15" name="Dynamic Filter Bin" dataDxfId="76"/>
    <tableColumn id="16" name="Dynamic Filter Frequency" dataDxfId="7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74">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990"/>
  <sheetViews>
    <sheetView tabSelected="1" workbookViewId="0">
      <pane xSplit="2" ySplit="2" topLeftCell="C924" activePane="bottomRight" state="frozen"/>
      <selection pane="topRight" activeCell="C1" sqref="C1"/>
      <selection pane="bottomLeft" activeCell="A3" sqref="A3"/>
      <selection pane="bottomRight" activeCell="A2" sqref="A2:N2"/>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s>
  <sheetData>
    <row r="1" spans="1:14" x14ac:dyDescent="0.3">
      <c r="C1" s="18" t="s">
        <v>39</v>
      </c>
      <c r="D1" s="19"/>
      <c r="E1" s="19"/>
      <c r="F1" s="19"/>
      <c r="G1" s="18"/>
      <c r="H1" s="16" t="s">
        <v>43</v>
      </c>
      <c r="I1" s="64"/>
      <c r="J1" s="64"/>
      <c r="K1" s="35" t="s">
        <v>42</v>
      </c>
      <c r="L1" s="20" t="s">
        <v>40</v>
      </c>
      <c r="M1" s="20"/>
      <c r="N1" s="17" t="s">
        <v>41</v>
      </c>
    </row>
    <row r="2" spans="1:14"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
      <c r="A3" s="77" t="s">
        <v>174</v>
      </c>
      <c r="B3" s="77" t="s">
        <v>175</v>
      </c>
      <c r="C3" s="53"/>
      <c r="D3" s="77"/>
      <c r="E3" s="65"/>
      <c r="F3" s="55"/>
      <c r="G3" s="53"/>
      <c r="H3" s="57"/>
      <c r="I3" s="56"/>
      <c r="J3" s="56"/>
      <c r="K3" s="36" t="s">
        <v>65</v>
      </c>
      <c r="L3" s="62">
        <v>3</v>
      </c>
      <c r="M3" s="62"/>
      <c r="N3" s="63"/>
    </row>
    <row r="4" spans="1:14" ht="15" customHeight="1" x14ac:dyDescent="0.3">
      <c r="A4" s="77" t="s">
        <v>176</v>
      </c>
      <c r="B4" s="77" t="s">
        <v>174</v>
      </c>
      <c r="C4" s="53"/>
      <c r="D4" s="77"/>
      <c r="E4" s="53"/>
      <c r="F4" s="55"/>
      <c r="G4" s="53"/>
      <c r="H4" s="57"/>
      <c r="I4" s="56"/>
      <c r="J4" s="56"/>
      <c r="K4" s="36" t="s">
        <v>65</v>
      </c>
      <c r="L4" s="62">
        <v>4</v>
      </c>
      <c r="M4" s="62"/>
      <c r="N4" s="63"/>
    </row>
    <row r="5" spans="1:14" x14ac:dyDescent="0.3">
      <c r="A5" s="77" t="s">
        <v>177</v>
      </c>
      <c r="B5" s="77" t="s">
        <v>178</v>
      </c>
      <c r="C5" s="53"/>
      <c r="D5" s="77"/>
      <c r="E5" s="53"/>
      <c r="F5" s="55"/>
      <c r="G5" s="53"/>
      <c r="H5" s="57"/>
      <c r="I5" s="56"/>
      <c r="J5" s="56"/>
      <c r="K5" s="36" t="s">
        <v>65</v>
      </c>
      <c r="L5" s="62">
        <v>5</v>
      </c>
      <c r="M5" s="62"/>
      <c r="N5" s="63"/>
    </row>
    <row r="6" spans="1:14" x14ac:dyDescent="0.3">
      <c r="A6" s="77" t="s">
        <v>177</v>
      </c>
      <c r="B6" s="77" t="s">
        <v>179</v>
      </c>
      <c r="C6" s="53"/>
      <c r="D6" s="77"/>
      <c r="E6" s="53"/>
      <c r="F6" s="55"/>
      <c r="G6" s="53"/>
      <c r="H6" s="57"/>
      <c r="I6" s="56"/>
      <c r="J6" s="56"/>
      <c r="K6" s="36" t="s">
        <v>65</v>
      </c>
      <c r="L6" s="62">
        <v>6</v>
      </c>
      <c r="M6" s="62"/>
      <c r="N6" s="63"/>
    </row>
    <row r="7" spans="1:14" x14ac:dyDescent="0.3">
      <c r="A7" s="77" t="s">
        <v>180</v>
      </c>
      <c r="B7" s="77" t="s">
        <v>181</v>
      </c>
      <c r="C7" s="53"/>
      <c r="D7" s="77"/>
      <c r="E7" s="53"/>
      <c r="F7" s="55"/>
      <c r="G7" s="53"/>
      <c r="H7" s="57"/>
      <c r="I7" s="56"/>
      <c r="J7" s="56"/>
      <c r="K7" s="36" t="s">
        <v>65</v>
      </c>
      <c r="L7" s="62">
        <v>7</v>
      </c>
      <c r="M7" s="62"/>
      <c r="N7" s="63"/>
    </row>
    <row r="8" spans="1:14" x14ac:dyDescent="0.3">
      <c r="A8" s="77" t="s">
        <v>180</v>
      </c>
      <c r="B8" s="77" t="s">
        <v>175</v>
      </c>
      <c r="C8" s="53"/>
      <c r="D8" s="77"/>
      <c r="E8" s="53"/>
      <c r="F8" s="55"/>
      <c r="G8" s="53"/>
      <c r="H8" s="57"/>
      <c r="I8" s="56"/>
      <c r="J8" s="56"/>
      <c r="K8" s="36" t="s">
        <v>65</v>
      </c>
      <c r="L8" s="62">
        <v>8</v>
      </c>
      <c r="M8" s="62"/>
      <c r="N8" s="63"/>
    </row>
    <row r="9" spans="1:14" x14ac:dyDescent="0.3">
      <c r="A9" s="77" t="s">
        <v>180</v>
      </c>
      <c r="B9" s="77" t="s">
        <v>182</v>
      </c>
      <c r="C9" s="53"/>
      <c r="D9" s="77"/>
      <c r="E9" s="53"/>
      <c r="F9" s="55"/>
      <c r="G9" s="53"/>
      <c r="H9" s="57"/>
      <c r="I9" s="56"/>
      <c r="J9" s="56"/>
      <c r="K9" s="36" t="s">
        <v>65</v>
      </c>
      <c r="L9" s="62">
        <v>9</v>
      </c>
      <c r="M9" s="62"/>
      <c r="N9" s="63"/>
    </row>
    <row r="10" spans="1:14" x14ac:dyDescent="0.3">
      <c r="A10" s="77" t="s">
        <v>183</v>
      </c>
      <c r="B10" s="77" t="s">
        <v>181</v>
      </c>
      <c r="C10" s="53"/>
      <c r="D10" s="77"/>
      <c r="E10" s="53"/>
      <c r="F10" s="55"/>
      <c r="G10" s="53"/>
      <c r="H10" s="57"/>
      <c r="I10" s="56"/>
      <c r="J10" s="56"/>
      <c r="K10" s="36" t="s">
        <v>65</v>
      </c>
      <c r="L10" s="62">
        <v>10</v>
      </c>
      <c r="M10" s="62"/>
      <c r="N10" s="63"/>
    </row>
    <row r="11" spans="1:14" x14ac:dyDescent="0.3">
      <c r="A11" s="77" t="s">
        <v>184</v>
      </c>
      <c r="B11" s="77" t="s">
        <v>185</v>
      </c>
      <c r="C11" s="53"/>
      <c r="D11" s="77"/>
      <c r="E11" s="53"/>
      <c r="F11" s="55"/>
      <c r="G11" s="53"/>
      <c r="H11" s="57"/>
      <c r="I11" s="56"/>
      <c r="J11" s="56"/>
      <c r="K11" s="36" t="s">
        <v>65</v>
      </c>
      <c r="L11" s="62">
        <v>11</v>
      </c>
      <c r="M11" s="62"/>
      <c r="N11" s="63"/>
    </row>
    <row r="12" spans="1:14" x14ac:dyDescent="0.3">
      <c r="A12" s="77" t="s">
        <v>186</v>
      </c>
      <c r="B12" s="77" t="s">
        <v>184</v>
      </c>
      <c r="C12" s="53"/>
      <c r="D12" s="77"/>
      <c r="E12" s="53"/>
      <c r="F12" s="55"/>
      <c r="G12" s="53"/>
      <c r="H12" s="57"/>
      <c r="I12" s="56"/>
      <c r="J12" s="56"/>
      <c r="K12" s="36" t="s">
        <v>65</v>
      </c>
      <c r="L12" s="62">
        <v>12</v>
      </c>
      <c r="M12" s="62"/>
      <c r="N12" s="63"/>
    </row>
    <row r="13" spans="1:14" x14ac:dyDescent="0.3">
      <c r="A13" s="77" t="s">
        <v>187</v>
      </c>
      <c r="B13" s="77" t="s">
        <v>188</v>
      </c>
      <c r="C13" s="53"/>
      <c r="D13" s="77"/>
      <c r="E13" s="53"/>
      <c r="F13" s="55"/>
      <c r="G13" s="53"/>
      <c r="H13" s="57"/>
      <c r="I13" s="56"/>
      <c r="J13" s="56"/>
      <c r="K13" s="36" t="s">
        <v>65</v>
      </c>
      <c r="L13" s="62">
        <v>13</v>
      </c>
      <c r="M13" s="62"/>
      <c r="N13" s="63"/>
    </row>
    <row r="14" spans="1:14" x14ac:dyDescent="0.3">
      <c r="A14" s="77" t="s">
        <v>189</v>
      </c>
      <c r="B14" s="77" t="s">
        <v>190</v>
      </c>
      <c r="C14" s="53"/>
      <c r="D14" s="77"/>
      <c r="E14" s="53"/>
      <c r="F14" s="55"/>
      <c r="G14" s="53"/>
      <c r="H14" s="57"/>
      <c r="I14" s="56"/>
      <c r="J14" s="56"/>
      <c r="K14" s="36" t="s">
        <v>66</v>
      </c>
      <c r="L14" s="62">
        <v>14</v>
      </c>
      <c r="M14" s="62"/>
      <c r="N14" s="63"/>
    </row>
    <row r="15" spans="1:14" x14ac:dyDescent="0.3">
      <c r="A15" s="77" t="s">
        <v>189</v>
      </c>
      <c r="B15" s="77" t="s">
        <v>191</v>
      </c>
      <c r="C15" s="53"/>
      <c r="D15" s="77"/>
      <c r="E15" s="53"/>
      <c r="F15" s="55"/>
      <c r="G15" s="53"/>
      <c r="H15" s="57"/>
      <c r="I15" s="56"/>
      <c r="J15" s="56"/>
      <c r="K15" s="36" t="s">
        <v>66</v>
      </c>
      <c r="L15" s="62">
        <v>15</v>
      </c>
      <c r="M15" s="62"/>
      <c r="N15" s="63"/>
    </row>
    <row r="16" spans="1:14" x14ac:dyDescent="0.3">
      <c r="A16" s="77" t="s">
        <v>189</v>
      </c>
      <c r="B16" s="77" t="s">
        <v>192</v>
      </c>
      <c r="C16" s="53"/>
      <c r="D16" s="77"/>
      <c r="E16" s="53"/>
      <c r="F16" s="55"/>
      <c r="G16" s="53"/>
      <c r="H16" s="57"/>
      <c r="I16" s="56"/>
      <c r="J16" s="56"/>
      <c r="K16" s="36" t="s">
        <v>66</v>
      </c>
      <c r="L16" s="62">
        <v>16</v>
      </c>
      <c r="M16" s="62"/>
      <c r="N16" s="63"/>
    </row>
    <row r="17" spans="1:14" x14ac:dyDescent="0.3">
      <c r="A17" s="77" t="s">
        <v>189</v>
      </c>
      <c r="B17" s="77" t="s">
        <v>193</v>
      </c>
      <c r="C17" s="53"/>
      <c r="D17" s="77"/>
      <c r="E17" s="53"/>
      <c r="F17" s="55"/>
      <c r="G17" s="53"/>
      <c r="H17" s="57"/>
      <c r="I17" s="56"/>
      <c r="J17" s="56"/>
      <c r="K17" s="36" t="s">
        <v>65</v>
      </c>
      <c r="L17" s="62">
        <v>17</v>
      </c>
      <c r="M17" s="62"/>
      <c r="N17" s="63"/>
    </row>
    <row r="18" spans="1:14" x14ac:dyDescent="0.3">
      <c r="A18" s="77" t="s">
        <v>189</v>
      </c>
      <c r="B18" s="77" t="s">
        <v>194</v>
      </c>
      <c r="C18" s="53"/>
      <c r="D18" s="77"/>
      <c r="E18" s="53"/>
      <c r="F18" s="55"/>
      <c r="G18" s="53"/>
      <c r="H18" s="57"/>
      <c r="I18" s="56"/>
      <c r="J18" s="56"/>
      <c r="K18" s="36" t="s">
        <v>65</v>
      </c>
      <c r="L18" s="62">
        <v>18</v>
      </c>
      <c r="M18" s="62"/>
      <c r="N18" s="63"/>
    </row>
    <row r="19" spans="1:14" x14ac:dyDescent="0.3">
      <c r="A19" s="77" t="s">
        <v>189</v>
      </c>
      <c r="B19" s="77" t="s">
        <v>195</v>
      </c>
      <c r="C19" s="53"/>
      <c r="D19" s="77"/>
      <c r="E19" s="53"/>
      <c r="F19" s="55"/>
      <c r="G19" s="53"/>
      <c r="H19" s="57"/>
      <c r="I19" s="56"/>
      <c r="J19" s="56"/>
      <c r="K19" s="36" t="s">
        <v>65</v>
      </c>
      <c r="L19" s="62">
        <v>19</v>
      </c>
      <c r="M19" s="62"/>
      <c r="N19" s="63"/>
    </row>
    <row r="20" spans="1:14" x14ac:dyDescent="0.3">
      <c r="A20" s="77" t="s">
        <v>189</v>
      </c>
      <c r="B20" s="77" t="s">
        <v>196</v>
      </c>
      <c r="C20" s="53"/>
      <c r="D20" s="77"/>
      <c r="E20" s="53"/>
      <c r="F20" s="55"/>
      <c r="G20" s="53"/>
      <c r="H20" s="57"/>
      <c r="I20" s="56"/>
      <c r="J20" s="56"/>
      <c r="K20" s="36" t="s">
        <v>65</v>
      </c>
      <c r="L20" s="62">
        <v>20</v>
      </c>
      <c r="M20" s="62"/>
      <c r="N20" s="63"/>
    </row>
    <row r="21" spans="1:14" x14ac:dyDescent="0.3">
      <c r="A21" s="77" t="s">
        <v>189</v>
      </c>
      <c r="B21" s="77" t="s">
        <v>197</v>
      </c>
      <c r="C21" s="53"/>
      <c r="D21" s="77"/>
      <c r="E21" s="53"/>
      <c r="F21" s="55"/>
      <c r="G21" s="53"/>
      <c r="H21" s="57"/>
      <c r="I21" s="56"/>
      <c r="J21" s="56"/>
      <c r="K21" s="36" t="s">
        <v>65</v>
      </c>
      <c r="L21" s="62">
        <v>21</v>
      </c>
      <c r="M21" s="62"/>
      <c r="N21" s="63"/>
    </row>
    <row r="22" spans="1:14" x14ac:dyDescent="0.3">
      <c r="A22" s="77" t="s">
        <v>189</v>
      </c>
      <c r="B22" s="77" t="s">
        <v>198</v>
      </c>
      <c r="C22" s="53"/>
      <c r="D22" s="77"/>
      <c r="E22" s="53"/>
      <c r="F22" s="55"/>
      <c r="G22" s="53"/>
      <c r="H22" s="57"/>
      <c r="I22" s="56"/>
      <c r="J22" s="56"/>
      <c r="K22" s="36" t="s">
        <v>65</v>
      </c>
      <c r="L22" s="62">
        <v>22</v>
      </c>
      <c r="M22" s="62"/>
      <c r="N22" s="63"/>
    </row>
    <row r="23" spans="1:14" x14ac:dyDescent="0.3">
      <c r="A23" s="77" t="s">
        <v>189</v>
      </c>
      <c r="B23" s="77" t="s">
        <v>199</v>
      </c>
      <c r="C23" s="53"/>
      <c r="D23" s="77"/>
      <c r="E23" s="53"/>
      <c r="F23" s="55"/>
      <c r="G23" s="53"/>
      <c r="H23" s="57"/>
      <c r="I23" s="56"/>
      <c r="J23" s="56"/>
      <c r="K23" s="36" t="s">
        <v>65</v>
      </c>
      <c r="L23" s="62">
        <v>23</v>
      </c>
      <c r="M23" s="62"/>
      <c r="N23" s="63"/>
    </row>
    <row r="24" spans="1:14" x14ac:dyDescent="0.3">
      <c r="A24" s="77" t="s">
        <v>189</v>
      </c>
      <c r="B24" s="77" t="s">
        <v>200</v>
      </c>
      <c r="C24" s="53"/>
      <c r="D24" s="77"/>
      <c r="E24" s="53"/>
      <c r="F24" s="55"/>
      <c r="G24" s="53"/>
      <c r="H24" s="57"/>
      <c r="I24" s="56"/>
      <c r="J24" s="56"/>
      <c r="K24" s="36" t="s">
        <v>65</v>
      </c>
      <c r="L24" s="62">
        <v>24</v>
      </c>
      <c r="M24" s="62"/>
      <c r="N24" s="63"/>
    </row>
    <row r="25" spans="1:14" x14ac:dyDescent="0.3">
      <c r="A25" s="77" t="s">
        <v>201</v>
      </c>
      <c r="B25" s="77" t="s">
        <v>202</v>
      </c>
      <c r="C25" s="53"/>
      <c r="D25" s="77"/>
      <c r="E25" s="53"/>
      <c r="F25" s="55"/>
      <c r="G25" s="53"/>
      <c r="H25" s="57"/>
      <c r="I25" s="56"/>
      <c r="J25" s="56"/>
      <c r="K25" s="36" t="s">
        <v>65</v>
      </c>
      <c r="L25" s="62">
        <v>25</v>
      </c>
      <c r="M25" s="62"/>
      <c r="N25" s="63"/>
    </row>
    <row r="26" spans="1:14" x14ac:dyDescent="0.3">
      <c r="A26" s="77" t="s">
        <v>203</v>
      </c>
      <c r="B26" s="77" t="s">
        <v>185</v>
      </c>
      <c r="C26" s="53"/>
      <c r="D26" s="77"/>
      <c r="E26" s="53"/>
      <c r="F26" s="55"/>
      <c r="G26" s="53"/>
      <c r="H26" s="57"/>
      <c r="I26" s="56"/>
      <c r="J26" s="56"/>
      <c r="K26" s="36" t="s">
        <v>65</v>
      </c>
      <c r="L26" s="62">
        <v>26</v>
      </c>
      <c r="M26" s="62"/>
      <c r="N26" s="63"/>
    </row>
    <row r="27" spans="1:14" x14ac:dyDescent="0.3">
      <c r="A27" s="77" t="s">
        <v>180</v>
      </c>
      <c r="B27" s="77" t="s">
        <v>185</v>
      </c>
      <c r="C27" s="53"/>
      <c r="D27" s="77"/>
      <c r="E27" s="53"/>
      <c r="F27" s="55"/>
      <c r="G27" s="53"/>
      <c r="H27" s="57"/>
      <c r="I27" s="56"/>
      <c r="J27" s="56"/>
      <c r="K27" s="36" t="s">
        <v>65</v>
      </c>
      <c r="L27" s="62">
        <v>27</v>
      </c>
      <c r="M27" s="62"/>
      <c r="N27" s="63"/>
    </row>
    <row r="28" spans="1:14" x14ac:dyDescent="0.3">
      <c r="A28" s="77" t="s">
        <v>201</v>
      </c>
      <c r="B28" s="77" t="s">
        <v>204</v>
      </c>
      <c r="C28" s="53"/>
      <c r="D28" s="77"/>
      <c r="E28" s="53"/>
      <c r="F28" s="55"/>
      <c r="G28" s="53"/>
      <c r="H28" s="57"/>
      <c r="I28" s="56"/>
      <c r="J28" s="56"/>
      <c r="K28" s="36" t="s">
        <v>65</v>
      </c>
      <c r="L28" s="62">
        <v>28</v>
      </c>
      <c r="M28" s="62"/>
      <c r="N28" s="63"/>
    </row>
    <row r="29" spans="1:14" x14ac:dyDescent="0.3">
      <c r="A29" s="77" t="s">
        <v>201</v>
      </c>
      <c r="B29" s="77" t="s">
        <v>181</v>
      </c>
      <c r="C29" s="53"/>
      <c r="D29" s="77"/>
      <c r="E29" s="53"/>
      <c r="F29" s="55"/>
      <c r="G29" s="53"/>
      <c r="H29" s="57"/>
      <c r="I29" s="56"/>
      <c r="J29" s="56"/>
      <c r="K29" s="36" t="s">
        <v>65</v>
      </c>
      <c r="L29" s="62">
        <v>29</v>
      </c>
      <c r="M29" s="62"/>
      <c r="N29" s="63"/>
    </row>
    <row r="30" spans="1:14" x14ac:dyDescent="0.3">
      <c r="A30" s="77" t="s">
        <v>205</v>
      </c>
      <c r="B30" s="77" t="s">
        <v>206</v>
      </c>
      <c r="C30" s="53"/>
      <c r="D30" s="77"/>
      <c r="E30" s="53"/>
      <c r="F30" s="55"/>
      <c r="G30" s="53"/>
      <c r="H30" s="57"/>
      <c r="I30" s="56"/>
      <c r="J30" s="56"/>
      <c r="K30" s="36" t="s">
        <v>65</v>
      </c>
      <c r="L30" s="62">
        <v>30</v>
      </c>
      <c r="M30" s="62"/>
      <c r="N30" s="63"/>
    </row>
    <row r="31" spans="1:14" x14ac:dyDescent="0.3">
      <c r="A31" s="77" t="s">
        <v>205</v>
      </c>
      <c r="B31" s="77" t="s">
        <v>175</v>
      </c>
      <c r="C31" s="53"/>
      <c r="D31" s="77"/>
      <c r="E31" s="53"/>
      <c r="F31" s="55"/>
      <c r="G31" s="53"/>
      <c r="H31" s="57"/>
      <c r="I31" s="56"/>
      <c r="J31" s="56"/>
      <c r="K31" s="36" t="s">
        <v>65</v>
      </c>
      <c r="L31" s="62">
        <v>31</v>
      </c>
      <c r="M31" s="62"/>
      <c r="N31" s="63"/>
    </row>
    <row r="32" spans="1:14" x14ac:dyDescent="0.3">
      <c r="A32" s="77" t="s">
        <v>205</v>
      </c>
      <c r="B32" s="77" t="s">
        <v>182</v>
      </c>
      <c r="C32" s="53"/>
      <c r="D32" s="77"/>
      <c r="E32" s="53"/>
      <c r="F32" s="55"/>
      <c r="G32" s="53"/>
      <c r="H32" s="57"/>
      <c r="I32" s="56"/>
      <c r="J32" s="56"/>
      <c r="K32" s="36" t="s">
        <v>65</v>
      </c>
      <c r="L32" s="62">
        <v>32</v>
      </c>
      <c r="M32" s="62"/>
      <c r="N32" s="63"/>
    </row>
    <row r="33" spans="1:14" x14ac:dyDescent="0.3">
      <c r="A33" s="77" t="s">
        <v>207</v>
      </c>
      <c r="B33" s="77" t="s">
        <v>185</v>
      </c>
      <c r="C33" s="53"/>
      <c r="D33" s="77"/>
      <c r="E33" s="53"/>
      <c r="F33" s="55"/>
      <c r="G33" s="53"/>
      <c r="H33" s="57"/>
      <c r="I33" s="56"/>
      <c r="J33" s="56"/>
      <c r="K33" s="36" t="s">
        <v>65</v>
      </c>
      <c r="L33" s="62">
        <v>33</v>
      </c>
      <c r="M33" s="62"/>
      <c r="N33" s="63"/>
    </row>
    <row r="34" spans="1:14" x14ac:dyDescent="0.3">
      <c r="A34" s="77" t="s">
        <v>208</v>
      </c>
      <c r="B34" s="77" t="s">
        <v>181</v>
      </c>
      <c r="C34" s="53"/>
      <c r="D34" s="77"/>
      <c r="E34" s="53"/>
      <c r="F34" s="55"/>
      <c r="G34" s="53"/>
      <c r="H34" s="57"/>
      <c r="I34" s="56"/>
      <c r="J34" s="56"/>
      <c r="K34" s="36" t="s">
        <v>65</v>
      </c>
      <c r="L34" s="62">
        <v>34</v>
      </c>
      <c r="M34" s="62"/>
      <c r="N34" s="63"/>
    </row>
    <row r="35" spans="1:14" x14ac:dyDescent="0.3">
      <c r="A35" s="77" t="s">
        <v>208</v>
      </c>
      <c r="B35" s="77" t="s">
        <v>175</v>
      </c>
      <c r="C35" s="53"/>
      <c r="D35" s="77"/>
      <c r="E35" s="53"/>
      <c r="F35" s="55"/>
      <c r="G35" s="53"/>
      <c r="H35" s="57"/>
      <c r="I35" s="56"/>
      <c r="J35" s="56"/>
      <c r="K35" s="36" t="s">
        <v>65</v>
      </c>
      <c r="L35" s="62">
        <v>35</v>
      </c>
      <c r="M35" s="62"/>
      <c r="N35" s="63"/>
    </row>
    <row r="36" spans="1:14" x14ac:dyDescent="0.3">
      <c r="A36" s="77" t="s">
        <v>208</v>
      </c>
      <c r="B36" s="77" t="s">
        <v>182</v>
      </c>
      <c r="C36" s="53"/>
      <c r="D36" s="77"/>
      <c r="E36" s="53"/>
      <c r="F36" s="55"/>
      <c r="G36" s="53"/>
      <c r="H36" s="57"/>
      <c r="I36" s="56"/>
      <c r="J36" s="56"/>
      <c r="K36" s="36" t="s">
        <v>65</v>
      </c>
      <c r="L36" s="62">
        <v>36</v>
      </c>
      <c r="M36" s="62"/>
      <c r="N36" s="63"/>
    </row>
    <row r="37" spans="1:14" x14ac:dyDescent="0.3">
      <c r="A37" s="77" t="s">
        <v>191</v>
      </c>
      <c r="B37" s="77" t="s">
        <v>192</v>
      </c>
      <c r="C37" s="53"/>
      <c r="D37" s="77"/>
      <c r="E37" s="53"/>
      <c r="F37" s="55"/>
      <c r="G37" s="53"/>
      <c r="H37" s="57"/>
      <c r="I37" s="56"/>
      <c r="J37" s="56"/>
      <c r="K37" s="36" t="s">
        <v>66</v>
      </c>
      <c r="L37" s="62">
        <v>37</v>
      </c>
      <c r="M37" s="62"/>
      <c r="N37" s="63"/>
    </row>
    <row r="38" spans="1:14" x14ac:dyDescent="0.3">
      <c r="A38" s="77" t="s">
        <v>209</v>
      </c>
      <c r="B38" s="77" t="s">
        <v>181</v>
      </c>
      <c r="C38" s="53"/>
      <c r="D38" s="77"/>
      <c r="E38" s="53"/>
      <c r="F38" s="55"/>
      <c r="G38" s="53"/>
      <c r="H38" s="57"/>
      <c r="I38" s="56"/>
      <c r="J38" s="56"/>
      <c r="K38" s="36" t="s">
        <v>65</v>
      </c>
      <c r="L38" s="62">
        <v>38</v>
      </c>
      <c r="M38" s="62"/>
      <c r="N38" s="63"/>
    </row>
    <row r="39" spans="1:14" x14ac:dyDescent="0.3">
      <c r="A39" s="77" t="s">
        <v>209</v>
      </c>
      <c r="B39" s="77" t="s">
        <v>210</v>
      </c>
      <c r="C39" s="53"/>
      <c r="D39" s="77"/>
      <c r="E39" s="53"/>
      <c r="F39" s="55"/>
      <c r="G39" s="53"/>
      <c r="H39" s="57"/>
      <c r="I39" s="56"/>
      <c r="J39" s="56"/>
      <c r="K39" s="36" t="s">
        <v>65</v>
      </c>
      <c r="L39" s="62">
        <v>39</v>
      </c>
      <c r="M39" s="62"/>
      <c r="N39" s="63"/>
    </row>
    <row r="40" spans="1:14" x14ac:dyDescent="0.3">
      <c r="A40" s="77" t="s">
        <v>211</v>
      </c>
      <c r="B40" s="77" t="s">
        <v>185</v>
      </c>
      <c r="C40" s="53"/>
      <c r="D40" s="77"/>
      <c r="E40" s="53"/>
      <c r="F40" s="55"/>
      <c r="G40" s="53"/>
      <c r="H40" s="57"/>
      <c r="I40" s="56"/>
      <c r="J40" s="56"/>
      <c r="K40" s="36" t="s">
        <v>65</v>
      </c>
      <c r="L40" s="62">
        <v>40</v>
      </c>
      <c r="M40" s="62"/>
      <c r="N40" s="63"/>
    </row>
    <row r="41" spans="1:14" x14ac:dyDescent="0.3">
      <c r="A41" s="77" t="s">
        <v>212</v>
      </c>
      <c r="B41" s="77" t="s">
        <v>181</v>
      </c>
      <c r="C41" s="53"/>
      <c r="D41" s="77"/>
      <c r="E41" s="53"/>
      <c r="F41" s="55"/>
      <c r="G41" s="53"/>
      <c r="H41" s="57"/>
      <c r="I41" s="56"/>
      <c r="J41" s="56"/>
      <c r="K41" s="36" t="s">
        <v>65</v>
      </c>
      <c r="L41" s="62">
        <v>41</v>
      </c>
      <c r="M41" s="62"/>
      <c r="N41" s="63"/>
    </row>
    <row r="42" spans="1:14" x14ac:dyDescent="0.3">
      <c r="A42" s="77" t="s">
        <v>213</v>
      </c>
      <c r="B42" s="77" t="s">
        <v>181</v>
      </c>
      <c r="C42" s="53"/>
      <c r="D42" s="77"/>
      <c r="E42" s="53"/>
      <c r="F42" s="55"/>
      <c r="G42" s="53"/>
      <c r="H42" s="57"/>
      <c r="I42" s="56"/>
      <c r="J42" s="56"/>
      <c r="K42" s="36" t="s">
        <v>65</v>
      </c>
      <c r="L42" s="62">
        <v>42</v>
      </c>
      <c r="M42" s="62"/>
      <c r="N42" s="63"/>
    </row>
    <row r="43" spans="1:14" x14ac:dyDescent="0.3">
      <c r="A43" s="77" t="s">
        <v>213</v>
      </c>
      <c r="B43" s="77" t="s">
        <v>210</v>
      </c>
      <c r="C43" s="53"/>
      <c r="D43" s="77"/>
      <c r="E43" s="53"/>
      <c r="F43" s="55"/>
      <c r="G43" s="53"/>
      <c r="H43" s="57"/>
      <c r="I43" s="56"/>
      <c r="J43" s="56"/>
      <c r="K43" s="36" t="s">
        <v>65</v>
      </c>
      <c r="L43" s="62">
        <v>43</v>
      </c>
      <c r="M43" s="62"/>
      <c r="N43" s="63"/>
    </row>
    <row r="44" spans="1:14" x14ac:dyDescent="0.3">
      <c r="A44" s="77" t="s">
        <v>214</v>
      </c>
      <c r="B44" s="77" t="s">
        <v>215</v>
      </c>
      <c r="C44" s="53"/>
      <c r="D44" s="77"/>
      <c r="E44" s="53"/>
      <c r="F44" s="55"/>
      <c r="G44" s="53"/>
      <c r="H44" s="57"/>
      <c r="I44" s="56"/>
      <c r="J44" s="56"/>
      <c r="K44" s="36" t="s">
        <v>65</v>
      </c>
      <c r="L44" s="62">
        <v>44</v>
      </c>
      <c r="M44" s="62"/>
      <c r="N44" s="63"/>
    </row>
    <row r="45" spans="1:14" x14ac:dyDescent="0.3">
      <c r="A45" s="77" t="s">
        <v>214</v>
      </c>
      <c r="B45" s="77" t="s">
        <v>181</v>
      </c>
      <c r="C45" s="53"/>
      <c r="D45" s="77"/>
      <c r="E45" s="53"/>
      <c r="F45" s="55"/>
      <c r="G45" s="53"/>
      <c r="H45" s="57"/>
      <c r="I45" s="56"/>
      <c r="J45" s="56"/>
      <c r="K45" s="36" t="s">
        <v>65</v>
      </c>
      <c r="L45" s="62">
        <v>45</v>
      </c>
      <c r="M45" s="62"/>
      <c r="N45" s="63"/>
    </row>
    <row r="46" spans="1:14" x14ac:dyDescent="0.3">
      <c r="A46" s="77" t="s">
        <v>216</v>
      </c>
      <c r="B46" s="77" t="s">
        <v>185</v>
      </c>
      <c r="C46" s="53"/>
      <c r="D46" s="77"/>
      <c r="E46" s="53"/>
      <c r="F46" s="55"/>
      <c r="G46" s="53"/>
      <c r="H46" s="57"/>
      <c r="I46" s="56"/>
      <c r="J46" s="56"/>
      <c r="K46" s="36" t="s">
        <v>65</v>
      </c>
      <c r="L46" s="62">
        <v>46</v>
      </c>
      <c r="M46" s="62"/>
      <c r="N46" s="63"/>
    </row>
    <row r="47" spans="1:14" x14ac:dyDescent="0.3">
      <c r="A47" s="77" t="s">
        <v>187</v>
      </c>
      <c r="B47" s="77" t="s">
        <v>217</v>
      </c>
      <c r="C47" s="53"/>
      <c r="D47" s="77"/>
      <c r="E47" s="53"/>
      <c r="F47" s="55"/>
      <c r="G47" s="53"/>
      <c r="H47" s="57"/>
      <c r="I47" s="56"/>
      <c r="J47" s="56"/>
      <c r="K47" s="36" t="s">
        <v>65</v>
      </c>
      <c r="L47" s="62">
        <v>47</v>
      </c>
      <c r="M47" s="62"/>
      <c r="N47" s="63"/>
    </row>
    <row r="48" spans="1:14" x14ac:dyDescent="0.3">
      <c r="A48" s="77" t="s">
        <v>187</v>
      </c>
      <c r="B48" s="77" t="s">
        <v>185</v>
      </c>
      <c r="C48" s="53"/>
      <c r="D48" s="77"/>
      <c r="E48" s="53"/>
      <c r="F48" s="55"/>
      <c r="G48" s="53"/>
      <c r="H48" s="57"/>
      <c r="I48" s="56"/>
      <c r="J48" s="56"/>
      <c r="K48" s="36" t="s">
        <v>65</v>
      </c>
      <c r="L48" s="62">
        <v>48</v>
      </c>
      <c r="M48" s="62"/>
      <c r="N48" s="63"/>
    </row>
    <row r="49" spans="1:14" x14ac:dyDescent="0.3">
      <c r="A49" s="77" t="s">
        <v>218</v>
      </c>
      <c r="B49" s="77" t="s">
        <v>185</v>
      </c>
      <c r="C49" s="53"/>
      <c r="D49" s="77"/>
      <c r="E49" s="53"/>
      <c r="F49" s="55"/>
      <c r="G49" s="53"/>
      <c r="H49" s="57"/>
      <c r="I49" s="56"/>
      <c r="J49" s="56"/>
      <c r="K49" s="36" t="s">
        <v>65</v>
      </c>
      <c r="L49" s="62">
        <v>49</v>
      </c>
      <c r="M49" s="62"/>
      <c r="N49" s="63"/>
    </row>
    <row r="50" spans="1:14" x14ac:dyDescent="0.3">
      <c r="A50" s="77" t="s">
        <v>219</v>
      </c>
      <c r="B50" s="77" t="s">
        <v>181</v>
      </c>
      <c r="C50" s="53"/>
      <c r="D50" s="77"/>
      <c r="E50" s="53"/>
      <c r="F50" s="55"/>
      <c r="G50" s="53"/>
      <c r="H50" s="57"/>
      <c r="I50" s="56"/>
      <c r="J50" s="56"/>
      <c r="K50" s="36" t="s">
        <v>65</v>
      </c>
      <c r="L50" s="62">
        <v>50</v>
      </c>
      <c r="M50" s="62"/>
      <c r="N50" s="63"/>
    </row>
    <row r="51" spans="1:14" x14ac:dyDescent="0.3">
      <c r="A51" s="77" t="s">
        <v>220</v>
      </c>
      <c r="B51" s="77" t="s">
        <v>181</v>
      </c>
      <c r="C51" s="53"/>
      <c r="D51" s="77"/>
      <c r="E51" s="53"/>
      <c r="F51" s="55"/>
      <c r="G51" s="53"/>
      <c r="H51" s="57"/>
      <c r="I51" s="56"/>
      <c r="J51" s="56"/>
      <c r="K51" s="36" t="s">
        <v>65</v>
      </c>
      <c r="L51" s="62">
        <v>51</v>
      </c>
      <c r="M51" s="62"/>
      <c r="N51" s="63"/>
    </row>
    <row r="52" spans="1:14" x14ac:dyDescent="0.3">
      <c r="A52" s="77" t="s">
        <v>221</v>
      </c>
      <c r="B52" s="77" t="s">
        <v>185</v>
      </c>
      <c r="C52" s="53"/>
      <c r="D52" s="77"/>
      <c r="E52" s="53"/>
      <c r="F52" s="55"/>
      <c r="G52" s="53"/>
      <c r="H52" s="57"/>
      <c r="I52" s="56"/>
      <c r="J52" s="56"/>
      <c r="K52" s="36" t="s">
        <v>65</v>
      </c>
      <c r="L52" s="62">
        <v>52</v>
      </c>
      <c r="M52" s="62"/>
      <c r="N52" s="63"/>
    </row>
    <row r="53" spans="1:14" x14ac:dyDescent="0.3">
      <c r="A53" s="77" t="s">
        <v>187</v>
      </c>
      <c r="B53" s="77" t="s">
        <v>222</v>
      </c>
      <c r="C53" s="53"/>
      <c r="D53" s="77"/>
      <c r="E53" s="53"/>
      <c r="F53" s="55"/>
      <c r="G53" s="53"/>
      <c r="H53" s="57"/>
      <c r="I53" s="56"/>
      <c r="J53" s="56"/>
      <c r="K53" s="36" t="s">
        <v>65</v>
      </c>
      <c r="L53" s="62">
        <v>53</v>
      </c>
      <c r="M53" s="62"/>
      <c r="N53" s="63"/>
    </row>
    <row r="54" spans="1:14" x14ac:dyDescent="0.3">
      <c r="A54" s="77" t="s">
        <v>223</v>
      </c>
      <c r="B54" s="77" t="s">
        <v>181</v>
      </c>
      <c r="C54" s="53"/>
      <c r="D54" s="77"/>
      <c r="E54" s="53"/>
      <c r="F54" s="55"/>
      <c r="G54" s="53"/>
      <c r="H54" s="57"/>
      <c r="I54" s="56"/>
      <c r="J54" s="56"/>
      <c r="K54" s="36" t="s">
        <v>65</v>
      </c>
      <c r="L54" s="62">
        <v>54</v>
      </c>
      <c r="M54" s="62"/>
      <c r="N54" s="63"/>
    </row>
    <row r="55" spans="1:14" x14ac:dyDescent="0.3">
      <c r="A55" s="77" t="s">
        <v>224</v>
      </c>
      <c r="B55" s="77" t="s">
        <v>181</v>
      </c>
      <c r="C55" s="53"/>
      <c r="D55" s="77"/>
      <c r="E55" s="53"/>
      <c r="F55" s="55"/>
      <c r="G55" s="53"/>
      <c r="H55" s="57"/>
      <c r="I55" s="56"/>
      <c r="J55" s="56"/>
      <c r="K55" s="36" t="s">
        <v>65</v>
      </c>
      <c r="L55" s="62">
        <v>55</v>
      </c>
      <c r="M55" s="62"/>
      <c r="N55" s="63"/>
    </row>
    <row r="56" spans="1:14" x14ac:dyDescent="0.3">
      <c r="A56" s="77" t="s">
        <v>211</v>
      </c>
      <c r="B56" s="77" t="s">
        <v>178</v>
      </c>
      <c r="C56" s="53"/>
      <c r="D56" s="77"/>
      <c r="E56" s="53"/>
      <c r="F56" s="55"/>
      <c r="G56" s="53"/>
      <c r="H56" s="57"/>
      <c r="I56" s="56"/>
      <c r="J56" s="56"/>
      <c r="K56" s="36" t="s">
        <v>65</v>
      </c>
      <c r="L56" s="62">
        <v>56</v>
      </c>
      <c r="M56" s="62"/>
      <c r="N56" s="63"/>
    </row>
    <row r="57" spans="1:14" x14ac:dyDescent="0.3">
      <c r="A57" s="77" t="s">
        <v>211</v>
      </c>
      <c r="B57" s="77" t="s">
        <v>179</v>
      </c>
      <c r="C57" s="53"/>
      <c r="D57" s="77"/>
      <c r="E57" s="53"/>
      <c r="F57" s="55"/>
      <c r="G57" s="53"/>
      <c r="H57" s="57"/>
      <c r="I57" s="56"/>
      <c r="J57" s="56"/>
      <c r="K57" s="36" t="s">
        <v>65</v>
      </c>
      <c r="L57" s="62">
        <v>57</v>
      </c>
      <c r="M57" s="62"/>
      <c r="N57" s="63"/>
    </row>
    <row r="58" spans="1:14" x14ac:dyDescent="0.3">
      <c r="A58" s="77" t="s">
        <v>225</v>
      </c>
      <c r="B58" s="77" t="s">
        <v>185</v>
      </c>
      <c r="C58" s="53"/>
      <c r="D58" s="77"/>
      <c r="E58" s="53"/>
      <c r="F58" s="55"/>
      <c r="G58" s="53"/>
      <c r="H58" s="57"/>
      <c r="I58" s="56"/>
      <c r="J58" s="56"/>
      <c r="K58" s="36" t="s">
        <v>65</v>
      </c>
      <c r="L58" s="62">
        <v>58</v>
      </c>
      <c r="M58" s="62"/>
      <c r="N58" s="63"/>
    </row>
    <row r="59" spans="1:14" x14ac:dyDescent="0.3">
      <c r="A59" s="77" t="s">
        <v>226</v>
      </c>
      <c r="B59" s="77" t="s">
        <v>227</v>
      </c>
      <c r="C59" s="53"/>
      <c r="D59" s="77"/>
      <c r="E59" s="53"/>
      <c r="F59" s="55"/>
      <c r="G59" s="53"/>
      <c r="H59" s="57"/>
      <c r="I59" s="56"/>
      <c r="J59" s="56"/>
      <c r="K59" s="36" t="s">
        <v>65</v>
      </c>
      <c r="L59" s="62">
        <v>59</v>
      </c>
      <c r="M59" s="62"/>
      <c r="N59" s="63"/>
    </row>
    <row r="60" spans="1:14" x14ac:dyDescent="0.3">
      <c r="A60" s="77" t="s">
        <v>223</v>
      </c>
      <c r="B60" s="77" t="s">
        <v>178</v>
      </c>
      <c r="C60" s="53"/>
      <c r="D60" s="77"/>
      <c r="E60" s="53"/>
      <c r="F60" s="55"/>
      <c r="G60" s="53"/>
      <c r="H60" s="57"/>
      <c r="I60" s="56"/>
      <c r="J60" s="56"/>
      <c r="K60" s="36" t="s">
        <v>65</v>
      </c>
      <c r="L60" s="62">
        <v>60</v>
      </c>
      <c r="M60" s="62"/>
      <c r="N60" s="63"/>
    </row>
    <row r="61" spans="1:14" x14ac:dyDescent="0.3">
      <c r="A61" s="77" t="s">
        <v>223</v>
      </c>
      <c r="B61" s="77" t="s">
        <v>179</v>
      </c>
      <c r="C61" s="53"/>
      <c r="D61" s="77"/>
      <c r="E61" s="53"/>
      <c r="F61" s="55"/>
      <c r="G61" s="53"/>
      <c r="H61" s="57"/>
      <c r="I61" s="56"/>
      <c r="J61" s="56"/>
      <c r="K61" s="36" t="s">
        <v>65</v>
      </c>
      <c r="L61" s="62">
        <v>61</v>
      </c>
      <c r="M61" s="62"/>
      <c r="N61" s="63"/>
    </row>
    <row r="62" spans="1:14" x14ac:dyDescent="0.3">
      <c r="A62" s="77" t="s">
        <v>185</v>
      </c>
      <c r="B62" s="77" t="s">
        <v>227</v>
      </c>
      <c r="C62" s="53"/>
      <c r="D62" s="77"/>
      <c r="E62" s="53"/>
      <c r="F62" s="55"/>
      <c r="G62" s="53"/>
      <c r="H62" s="57"/>
      <c r="I62" s="56"/>
      <c r="J62" s="56"/>
      <c r="K62" s="36" t="s">
        <v>65</v>
      </c>
      <c r="L62" s="62">
        <v>62</v>
      </c>
      <c r="M62" s="62"/>
      <c r="N62" s="63"/>
    </row>
    <row r="63" spans="1:14" x14ac:dyDescent="0.3">
      <c r="A63" s="77" t="s">
        <v>228</v>
      </c>
      <c r="B63" s="77" t="s">
        <v>185</v>
      </c>
      <c r="C63" s="53"/>
      <c r="D63" s="77"/>
      <c r="E63" s="53"/>
      <c r="F63" s="55"/>
      <c r="G63" s="53"/>
      <c r="H63" s="57"/>
      <c r="I63" s="56"/>
      <c r="J63" s="56"/>
      <c r="K63" s="36" t="s">
        <v>65</v>
      </c>
      <c r="L63" s="62">
        <v>63</v>
      </c>
      <c r="M63" s="62"/>
      <c r="N63" s="63"/>
    </row>
    <row r="64" spans="1:14" x14ac:dyDescent="0.3">
      <c r="A64" s="77" t="s">
        <v>229</v>
      </c>
      <c r="B64" s="77" t="s">
        <v>178</v>
      </c>
      <c r="C64" s="53"/>
      <c r="D64" s="77"/>
      <c r="E64" s="53"/>
      <c r="F64" s="55"/>
      <c r="G64" s="53"/>
      <c r="H64" s="57"/>
      <c r="I64" s="56"/>
      <c r="J64" s="56"/>
      <c r="K64" s="36" t="s">
        <v>65</v>
      </c>
      <c r="L64" s="62">
        <v>64</v>
      </c>
      <c r="M64" s="62"/>
      <c r="N64" s="63"/>
    </row>
    <row r="65" spans="1:14" x14ac:dyDescent="0.3">
      <c r="A65" s="77" t="s">
        <v>229</v>
      </c>
      <c r="B65" s="77" t="s">
        <v>179</v>
      </c>
      <c r="C65" s="53"/>
      <c r="D65" s="77"/>
      <c r="E65" s="53"/>
      <c r="F65" s="55"/>
      <c r="G65" s="53"/>
      <c r="H65" s="57"/>
      <c r="I65" s="56"/>
      <c r="J65" s="56"/>
      <c r="K65" s="36" t="s">
        <v>65</v>
      </c>
      <c r="L65" s="62">
        <v>65</v>
      </c>
      <c r="M65" s="62"/>
      <c r="N65" s="63"/>
    </row>
    <row r="66" spans="1:14" x14ac:dyDescent="0.3">
      <c r="A66" s="77" t="s">
        <v>177</v>
      </c>
      <c r="B66" s="77" t="s">
        <v>181</v>
      </c>
      <c r="C66" s="53"/>
      <c r="D66" s="77"/>
      <c r="E66" s="53"/>
      <c r="F66" s="55"/>
      <c r="G66" s="53"/>
      <c r="H66" s="57"/>
      <c r="I66" s="56"/>
      <c r="J66" s="56"/>
      <c r="K66" s="36" t="s">
        <v>65</v>
      </c>
      <c r="L66" s="62">
        <v>66</v>
      </c>
      <c r="M66" s="62"/>
      <c r="N66" s="63"/>
    </row>
    <row r="67" spans="1:14" x14ac:dyDescent="0.3">
      <c r="A67" s="77" t="s">
        <v>177</v>
      </c>
      <c r="B67" s="77" t="s">
        <v>175</v>
      </c>
      <c r="C67" s="53"/>
      <c r="D67" s="77"/>
      <c r="E67" s="53"/>
      <c r="F67" s="55"/>
      <c r="G67" s="53"/>
      <c r="H67" s="57"/>
      <c r="I67" s="56"/>
      <c r="J67" s="56"/>
      <c r="K67" s="36" t="s">
        <v>65</v>
      </c>
      <c r="L67" s="62">
        <v>67</v>
      </c>
      <c r="M67" s="62"/>
      <c r="N67" s="63"/>
    </row>
    <row r="68" spans="1:14" x14ac:dyDescent="0.3">
      <c r="A68" s="77" t="s">
        <v>230</v>
      </c>
      <c r="B68" s="77" t="s">
        <v>231</v>
      </c>
      <c r="C68" s="53"/>
      <c r="D68" s="77"/>
      <c r="E68" s="53"/>
      <c r="F68" s="55"/>
      <c r="G68" s="53"/>
      <c r="H68" s="57"/>
      <c r="I68" s="56"/>
      <c r="J68" s="56"/>
      <c r="K68" s="36" t="s">
        <v>65</v>
      </c>
      <c r="L68" s="62">
        <v>68</v>
      </c>
      <c r="M68" s="62"/>
      <c r="N68" s="63"/>
    </row>
    <row r="69" spans="1:14" x14ac:dyDescent="0.3">
      <c r="A69" s="77" t="s">
        <v>232</v>
      </c>
      <c r="B69" s="77" t="s">
        <v>185</v>
      </c>
      <c r="C69" s="53"/>
      <c r="D69" s="77"/>
      <c r="E69" s="53"/>
      <c r="F69" s="55"/>
      <c r="G69" s="53"/>
      <c r="H69" s="57"/>
      <c r="I69" s="56"/>
      <c r="J69" s="56"/>
      <c r="K69" s="36" t="s">
        <v>65</v>
      </c>
      <c r="L69" s="62">
        <v>69</v>
      </c>
      <c r="M69" s="62"/>
      <c r="N69" s="63"/>
    </row>
    <row r="70" spans="1:14" x14ac:dyDescent="0.3">
      <c r="A70" s="77" t="s">
        <v>233</v>
      </c>
      <c r="B70" s="77" t="s">
        <v>185</v>
      </c>
      <c r="C70" s="53"/>
      <c r="D70" s="77"/>
      <c r="E70" s="53"/>
      <c r="F70" s="55"/>
      <c r="G70" s="53"/>
      <c r="H70" s="57"/>
      <c r="I70" s="56"/>
      <c r="J70" s="56"/>
      <c r="K70" s="36" t="s">
        <v>65</v>
      </c>
      <c r="L70" s="62">
        <v>70</v>
      </c>
      <c r="M70" s="62"/>
      <c r="N70" s="63"/>
    </row>
    <row r="71" spans="1:14" x14ac:dyDescent="0.3">
      <c r="A71" s="77" t="s">
        <v>234</v>
      </c>
      <c r="B71" s="77" t="s">
        <v>235</v>
      </c>
      <c r="C71" s="53"/>
      <c r="D71" s="77"/>
      <c r="E71" s="53"/>
      <c r="F71" s="55"/>
      <c r="G71" s="53"/>
      <c r="H71" s="57"/>
      <c r="I71" s="56"/>
      <c r="J71" s="56"/>
      <c r="K71" s="36" t="s">
        <v>65</v>
      </c>
      <c r="L71" s="62">
        <v>71</v>
      </c>
      <c r="M71" s="62"/>
      <c r="N71" s="63"/>
    </row>
    <row r="72" spans="1:14" x14ac:dyDescent="0.3">
      <c r="A72" s="77" t="s">
        <v>176</v>
      </c>
      <c r="B72" s="77" t="s">
        <v>191</v>
      </c>
      <c r="C72" s="53"/>
      <c r="D72" s="77"/>
      <c r="E72" s="53"/>
      <c r="F72" s="55"/>
      <c r="G72" s="53"/>
      <c r="H72" s="57"/>
      <c r="I72" s="56"/>
      <c r="J72" s="56"/>
      <c r="K72" s="36" t="s">
        <v>65</v>
      </c>
      <c r="L72" s="62">
        <v>72</v>
      </c>
      <c r="M72" s="62"/>
      <c r="N72" s="63"/>
    </row>
    <row r="73" spans="1:14" x14ac:dyDescent="0.3">
      <c r="A73" s="77" t="s">
        <v>211</v>
      </c>
      <c r="B73" s="77" t="s">
        <v>181</v>
      </c>
      <c r="C73" s="53"/>
      <c r="D73" s="77"/>
      <c r="E73" s="53"/>
      <c r="F73" s="55"/>
      <c r="G73" s="53"/>
      <c r="H73" s="57"/>
      <c r="I73" s="56"/>
      <c r="J73" s="56"/>
      <c r="K73" s="36" t="s">
        <v>65</v>
      </c>
      <c r="L73" s="62">
        <v>73</v>
      </c>
      <c r="M73" s="62"/>
      <c r="N73" s="63"/>
    </row>
    <row r="74" spans="1:14" x14ac:dyDescent="0.3">
      <c r="A74" s="77" t="s">
        <v>236</v>
      </c>
      <c r="B74" s="77" t="s">
        <v>178</v>
      </c>
      <c r="C74" s="53"/>
      <c r="D74" s="77"/>
      <c r="E74" s="53"/>
      <c r="F74" s="55"/>
      <c r="G74" s="53"/>
      <c r="H74" s="57"/>
      <c r="I74" s="56"/>
      <c r="J74" s="56"/>
      <c r="K74" s="36" t="s">
        <v>65</v>
      </c>
      <c r="L74" s="62">
        <v>74</v>
      </c>
      <c r="M74" s="62"/>
      <c r="N74" s="63"/>
    </row>
    <row r="75" spans="1:14" x14ac:dyDescent="0.3">
      <c r="A75" s="77" t="s">
        <v>236</v>
      </c>
      <c r="B75" s="77" t="s">
        <v>179</v>
      </c>
      <c r="C75" s="53"/>
      <c r="D75" s="77"/>
      <c r="E75" s="53"/>
      <c r="F75" s="55"/>
      <c r="G75" s="53"/>
      <c r="H75" s="57"/>
      <c r="I75" s="56"/>
      <c r="J75" s="56"/>
      <c r="K75" s="36" t="s">
        <v>65</v>
      </c>
      <c r="L75" s="62">
        <v>75</v>
      </c>
      <c r="M75" s="62"/>
      <c r="N75" s="63"/>
    </row>
    <row r="76" spans="1:14" x14ac:dyDescent="0.3">
      <c r="A76" s="77" t="s">
        <v>237</v>
      </c>
      <c r="B76" s="77" t="s">
        <v>185</v>
      </c>
      <c r="C76" s="53"/>
      <c r="D76" s="77"/>
      <c r="E76" s="53"/>
      <c r="F76" s="55"/>
      <c r="G76" s="53"/>
      <c r="H76" s="57"/>
      <c r="I76" s="56"/>
      <c r="J76" s="56"/>
      <c r="K76" s="36" t="s">
        <v>65</v>
      </c>
      <c r="L76" s="62">
        <v>76</v>
      </c>
      <c r="M76" s="62"/>
      <c r="N76" s="63"/>
    </row>
    <row r="77" spans="1:14" x14ac:dyDescent="0.3">
      <c r="A77" s="77" t="s">
        <v>187</v>
      </c>
      <c r="B77" s="77" t="s">
        <v>238</v>
      </c>
      <c r="C77" s="53"/>
      <c r="D77" s="77"/>
      <c r="E77" s="53"/>
      <c r="F77" s="55"/>
      <c r="G77" s="53"/>
      <c r="H77" s="57"/>
      <c r="I77" s="56"/>
      <c r="J77" s="56"/>
      <c r="K77" s="36" t="s">
        <v>66</v>
      </c>
      <c r="L77" s="62">
        <v>77</v>
      </c>
      <c r="M77" s="62"/>
      <c r="N77" s="63"/>
    </row>
    <row r="78" spans="1:14" x14ac:dyDescent="0.3">
      <c r="A78" s="77" t="s">
        <v>239</v>
      </c>
      <c r="B78" s="77" t="s">
        <v>181</v>
      </c>
      <c r="C78" s="53"/>
      <c r="D78" s="77"/>
      <c r="E78" s="53"/>
      <c r="F78" s="55"/>
      <c r="G78" s="53"/>
      <c r="H78" s="57"/>
      <c r="I78" s="56"/>
      <c r="J78" s="56"/>
      <c r="K78" s="36" t="s">
        <v>65</v>
      </c>
      <c r="L78" s="62">
        <v>78</v>
      </c>
      <c r="M78" s="62"/>
      <c r="N78" s="63"/>
    </row>
    <row r="79" spans="1:14" x14ac:dyDescent="0.3">
      <c r="A79" s="77" t="s">
        <v>239</v>
      </c>
      <c r="B79" s="77" t="s">
        <v>182</v>
      </c>
      <c r="C79" s="53"/>
      <c r="D79" s="77"/>
      <c r="E79" s="53"/>
      <c r="F79" s="55"/>
      <c r="G79" s="53"/>
      <c r="H79" s="57"/>
      <c r="I79" s="56"/>
      <c r="J79" s="56"/>
      <c r="K79" s="36" t="s">
        <v>65</v>
      </c>
      <c r="L79" s="62">
        <v>79</v>
      </c>
      <c r="M79" s="62"/>
      <c r="N79" s="63"/>
    </row>
    <row r="80" spans="1:14" x14ac:dyDescent="0.3">
      <c r="A80" s="77" t="s">
        <v>184</v>
      </c>
      <c r="B80" s="77" t="s">
        <v>181</v>
      </c>
      <c r="C80" s="53"/>
      <c r="D80" s="77"/>
      <c r="E80" s="53"/>
      <c r="F80" s="55"/>
      <c r="G80" s="53"/>
      <c r="H80" s="57"/>
      <c r="I80" s="56"/>
      <c r="J80" s="56"/>
      <c r="K80" s="36" t="s">
        <v>65</v>
      </c>
      <c r="L80" s="62">
        <v>80</v>
      </c>
      <c r="M80" s="62"/>
      <c r="N80" s="63"/>
    </row>
    <row r="81" spans="1:14" x14ac:dyDescent="0.3">
      <c r="A81" s="77" t="s">
        <v>187</v>
      </c>
      <c r="B81" s="77" t="s">
        <v>206</v>
      </c>
      <c r="C81" s="53"/>
      <c r="D81" s="77"/>
      <c r="E81" s="53"/>
      <c r="F81" s="55"/>
      <c r="G81" s="53"/>
      <c r="H81" s="57"/>
      <c r="I81" s="56"/>
      <c r="J81" s="56"/>
      <c r="K81" s="36" t="s">
        <v>65</v>
      </c>
      <c r="L81" s="62">
        <v>81</v>
      </c>
      <c r="M81" s="62"/>
      <c r="N81" s="63"/>
    </row>
    <row r="82" spans="1:14" x14ac:dyDescent="0.3">
      <c r="A82" s="77" t="s">
        <v>187</v>
      </c>
      <c r="B82" s="77" t="s">
        <v>175</v>
      </c>
      <c r="C82" s="53"/>
      <c r="D82" s="77"/>
      <c r="E82" s="53"/>
      <c r="F82" s="55"/>
      <c r="G82" s="53"/>
      <c r="H82" s="57"/>
      <c r="I82" s="56"/>
      <c r="J82" s="56"/>
      <c r="K82" s="36" t="s">
        <v>65</v>
      </c>
      <c r="L82" s="62">
        <v>82</v>
      </c>
      <c r="M82" s="62"/>
      <c r="N82" s="63"/>
    </row>
    <row r="83" spans="1:14" x14ac:dyDescent="0.3">
      <c r="A83" s="77" t="s">
        <v>187</v>
      </c>
      <c r="B83" s="77" t="s">
        <v>182</v>
      </c>
      <c r="C83" s="53"/>
      <c r="D83" s="77"/>
      <c r="E83" s="53"/>
      <c r="F83" s="55"/>
      <c r="G83" s="53"/>
      <c r="H83" s="57"/>
      <c r="I83" s="56"/>
      <c r="J83" s="56"/>
      <c r="K83" s="36" t="s">
        <v>65</v>
      </c>
      <c r="L83" s="62">
        <v>83</v>
      </c>
      <c r="M83" s="62"/>
      <c r="N83" s="63"/>
    </row>
    <row r="84" spans="1:14" x14ac:dyDescent="0.3">
      <c r="A84" s="77" t="s">
        <v>190</v>
      </c>
      <c r="B84" s="77" t="s">
        <v>191</v>
      </c>
      <c r="C84" s="53"/>
      <c r="D84" s="77"/>
      <c r="E84" s="53"/>
      <c r="F84" s="55"/>
      <c r="G84" s="53"/>
      <c r="H84" s="57"/>
      <c r="I84" s="56"/>
      <c r="J84" s="56"/>
      <c r="K84" s="36" t="s">
        <v>66</v>
      </c>
      <c r="L84" s="62">
        <v>84</v>
      </c>
      <c r="M84" s="62"/>
      <c r="N84" s="63"/>
    </row>
    <row r="85" spans="1:14" x14ac:dyDescent="0.3">
      <c r="A85" s="77" t="s">
        <v>190</v>
      </c>
      <c r="B85" s="77" t="s">
        <v>189</v>
      </c>
      <c r="C85" s="53"/>
      <c r="D85" s="77"/>
      <c r="E85" s="53"/>
      <c r="F85" s="55"/>
      <c r="G85" s="53"/>
      <c r="H85" s="57"/>
      <c r="I85" s="56"/>
      <c r="J85" s="56"/>
      <c r="K85" s="36" t="s">
        <v>66</v>
      </c>
      <c r="L85" s="62">
        <v>85</v>
      </c>
      <c r="M85" s="62"/>
      <c r="N85" s="63"/>
    </row>
    <row r="86" spans="1:14" x14ac:dyDescent="0.3">
      <c r="A86" s="77" t="s">
        <v>190</v>
      </c>
      <c r="B86" s="77" t="s">
        <v>192</v>
      </c>
      <c r="C86" s="53"/>
      <c r="D86" s="77"/>
      <c r="E86" s="53"/>
      <c r="F86" s="55"/>
      <c r="G86" s="53"/>
      <c r="H86" s="57"/>
      <c r="I86" s="56"/>
      <c r="J86" s="56"/>
      <c r="K86" s="36" t="s">
        <v>66</v>
      </c>
      <c r="L86" s="62">
        <v>86</v>
      </c>
      <c r="M86" s="62"/>
      <c r="N86" s="63"/>
    </row>
    <row r="87" spans="1:14" x14ac:dyDescent="0.3">
      <c r="A87" s="77" t="s">
        <v>190</v>
      </c>
      <c r="B87" s="77" t="s">
        <v>193</v>
      </c>
      <c r="C87" s="53"/>
      <c r="D87" s="77"/>
      <c r="E87" s="53"/>
      <c r="F87" s="55"/>
      <c r="G87" s="53"/>
      <c r="H87" s="57"/>
      <c r="I87" s="56"/>
      <c r="J87" s="56"/>
      <c r="K87" s="36" t="s">
        <v>65</v>
      </c>
      <c r="L87" s="62">
        <v>87</v>
      </c>
      <c r="M87" s="62"/>
      <c r="N87" s="63"/>
    </row>
    <row r="88" spans="1:14" x14ac:dyDescent="0.3">
      <c r="A88" s="77" t="s">
        <v>190</v>
      </c>
      <c r="B88" s="77" t="s">
        <v>194</v>
      </c>
      <c r="C88" s="53"/>
      <c r="D88" s="77"/>
      <c r="E88" s="53"/>
      <c r="F88" s="55"/>
      <c r="G88" s="53"/>
      <c r="H88" s="57"/>
      <c r="I88" s="56"/>
      <c r="J88" s="56"/>
      <c r="K88" s="36" t="s">
        <v>65</v>
      </c>
      <c r="L88" s="62">
        <v>88</v>
      </c>
      <c r="M88" s="62"/>
      <c r="N88" s="63"/>
    </row>
    <row r="89" spans="1:14" x14ac:dyDescent="0.3">
      <c r="A89" s="77" t="s">
        <v>190</v>
      </c>
      <c r="B89" s="77" t="s">
        <v>195</v>
      </c>
      <c r="C89" s="53"/>
      <c r="D89" s="77"/>
      <c r="E89" s="53"/>
      <c r="F89" s="55"/>
      <c r="G89" s="53"/>
      <c r="H89" s="57"/>
      <c r="I89" s="56"/>
      <c r="J89" s="56"/>
      <c r="K89" s="36" t="s">
        <v>65</v>
      </c>
      <c r="L89" s="62">
        <v>89</v>
      </c>
      <c r="M89" s="62"/>
      <c r="N89" s="63"/>
    </row>
    <row r="90" spans="1:14" x14ac:dyDescent="0.3">
      <c r="A90" s="77" t="s">
        <v>190</v>
      </c>
      <c r="B90" s="77" t="s">
        <v>196</v>
      </c>
      <c r="C90" s="53"/>
      <c r="D90" s="77"/>
      <c r="E90" s="53"/>
      <c r="F90" s="55"/>
      <c r="G90" s="53"/>
      <c r="H90" s="57"/>
      <c r="I90" s="56"/>
      <c r="J90" s="56"/>
      <c r="K90" s="36" t="s">
        <v>65</v>
      </c>
      <c r="L90" s="62">
        <v>90</v>
      </c>
      <c r="M90" s="62"/>
      <c r="N90" s="63"/>
    </row>
    <row r="91" spans="1:14" x14ac:dyDescent="0.3">
      <c r="A91" s="77" t="s">
        <v>190</v>
      </c>
      <c r="B91" s="77" t="s">
        <v>197</v>
      </c>
      <c r="C91" s="53"/>
      <c r="D91" s="77"/>
      <c r="E91" s="53"/>
      <c r="F91" s="55"/>
      <c r="G91" s="53"/>
      <c r="H91" s="57"/>
      <c r="I91" s="56"/>
      <c r="J91" s="56"/>
      <c r="K91" s="36" t="s">
        <v>65</v>
      </c>
      <c r="L91" s="62">
        <v>91</v>
      </c>
      <c r="M91" s="62"/>
      <c r="N91" s="63"/>
    </row>
    <row r="92" spans="1:14" x14ac:dyDescent="0.3">
      <c r="A92" s="77" t="s">
        <v>190</v>
      </c>
      <c r="B92" s="77" t="s">
        <v>198</v>
      </c>
      <c r="C92" s="53"/>
      <c r="D92" s="77"/>
      <c r="E92" s="53"/>
      <c r="F92" s="55"/>
      <c r="G92" s="53"/>
      <c r="H92" s="57"/>
      <c r="I92" s="56"/>
      <c r="J92" s="56"/>
      <c r="K92" s="36" t="s">
        <v>65</v>
      </c>
      <c r="L92" s="62">
        <v>92</v>
      </c>
      <c r="M92" s="62"/>
      <c r="N92" s="63"/>
    </row>
    <row r="93" spans="1:14" x14ac:dyDescent="0.3">
      <c r="A93" s="77" t="s">
        <v>190</v>
      </c>
      <c r="B93" s="77" t="s">
        <v>199</v>
      </c>
      <c r="C93" s="53"/>
      <c r="D93" s="77"/>
      <c r="E93" s="53"/>
      <c r="F93" s="55"/>
      <c r="G93" s="53"/>
      <c r="H93" s="57"/>
      <c r="I93" s="56"/>
      <c r="J93" s="56"/>
      <c r="K93" s="36" t="s">
        <v>65</v>
      </c>
      <c r="L93" s="62">
        <v>93</v>
      </c>
      <c r="M93" s="62"/>
      <c r="N93" s="63"/>
    </row>
    <row r="94" spans="1:14" x14ac:dyDescent="0.3">
      <c r="A94" s="77" t="s">
        <v>190</v>
      </c>
      <c r="B94" s="77" t="s">
        <v>200</v>
      </c>
      <c r="C94" s="53"/>
      <c r="D94" s="77"/>
      <c r="E94" s="53"/>
      <c r="F94" s="55"/>
      <c r="G94" s="53"/>
      <c r="H94" s="57"/>
      <c r="I94" s="56"/>
      <c r="J94" s="56"/>
      <c r="K94" s="36" t="s">
        <v>65</v>
      </c>
      <c r="L94" s="62">
        <v>94</v>
      </c>
      <c r="M94" s="62"/>
      <c r="N94" s="63"/>
    </row>
    <row r="95" spans="1:14" x14ac:dyDescent="0.3">
      <c r="A95" s="77" t="s">
        <v>218</v>
      </c>
      <c r="B95" s="77" t="s">
        <v>181</v>
      </c>
      <c r="C95" s="53"/>
      <c r="D95" s="77"/>
      <c r="E95" s="53"/>
      <c r="F95" s="55"/>
      <c r="G95" s="53"/>
      <c r="H95" s="57"/>
      <c r="I95" s="56"/>
      <c r="J95" s="56"/>
      <c r="K95" s="36" t="s">
        <v>65</v>
      </c>
      <c r="L95" s="62">
        <v>95</v>
      </c>
      <c r="M95" s="62"/>
      <c r="N95" s="63"/>
    </row>
    <row r="96" spans="1:14" x14ac:dyDescent="0.3">
      <c r="A96" s="77" t="s">
        <v>240</v>
      </c>
      <c r="B96" s="77" t="s">
        <v>185</v>
      </c>
      <c r="C96" s="53"/>
      <c r="D96" s="77"/>
      <c r="E96" s="53"/>
      <c r="F96" s="55"/>
      <c r="G96" s="53"/>
      <c r="H96" s="57"/>
      <c r="I96" s="56"/>
      <c r="J96" s="56"/>
      <c r="K96" s="36" t="s">
        <v>65</v>
      </c>
      <c r="L96" s="62">
        <v>96</v>
      </c>
      <c r="M96" s="62"/>
      <c r="N96" s="63"/>
    </row>
    <row r="97" spans="1:14" x14ac:dyDescent="0.3">
      <c r="A97" s="77" t="s">
        <v>176</v>
      </c>
      <c r="B97" s="77" t="s">
        <v>181</v>
      </c>
      <c r="C97" s="53"/>
      <c r="D97" s="77"/>
      <c r="E97" s="53"/>
      <c r="F97" s="55"/>
      <c r="G97" s="53"/>
      <c r="H97" s="57"/>
      <c r="I97" s="56"/>
      <c r="J97" s="56"/>
      <c r="K97" s="36" t="s">
        <v>65</v>
      </c>
      <c r="L97" s="62">
        <v>97</v>
      </c>
      <c r="M97" s="62"/>
      <c r="N97" s="63"/>
    </row>
    <row r="98" spans="1:14" x14ac:dyDescent="0.3">
      <c r="A98" s="77" t="s">
        <v>176</v>
      </c>
      <c r="B98" s="77" t="s">
        <v>175</v>
      </c>
      <c r="C98" s="53"/>
      <c r="D98" s="77"/>
      <c r="E98" s="53"/>
      <c r="F98" s="55"/>
      <c r="G98" s="53"/>
      <c r="H98" s="57"/>
      <c r="I98" s="56"/>
      <c r="J98" s="56"/>
      <c r="K98" s="36" t="s">
        <v>65</v>
      </c>
      <c r="L98" s="62">
        <v>98</v>
      </c>
      <c r="M98" s="62"/>
      <c r="N98" s="63"/>
    </row>
    <row r="99" spans="1:14" x14ac:dyDescent="0.3">
      <c r="A99" s="77" t="s">
        <v>241</v>
      </c>
      <c r="B99" s="77" t="s">
        <v>178</v>
      </c>
      <c r="C99" s="53"/>
      <c r="D99" s="77"/>
      <c r="E99" s="53"/>
      <c r="F99" s="55"/>
      <c r="G99" s="53"/>
      <c r="H99" s="57"/>
      <c r="I99" s="56"/>
      <c r="J99" s="56"/>
      <c r="K99" s="36" t="s">
        <v>65</v>
      </c>
      <c r="L99" s="62">
        <v>99</v>
      </c>
      <c r="M99" s="62"/>
      <c r="N99" s="63"/>
    </row>
    <row r="100" spans="1:14" x14ac:dyDescent="0.3">
      <c r="A100" s="77" t="s">
        <v>241</v>
      </c>
      <c r="B100" s="77" t="s">
        <v>179</v>
      </c>
      <c r="C100" s="53"/>
      <c r="D100" s="77"/>
      <c r="E100" s="53"/>
      <c r="F100" s="55"/>
      <c r="G100" s="53"/>
      <c r="H100" s="57"/>
      <c r="I100" s="56"/>
      <c r="J100" s="56"/>
      <c r="K100" s="36" t="s">
        <v>65</v>
      </c>
      <c r="L100" s="62">
        <v>100</v>
      </c>
      <c r="M100" s="62"/>
      <c r="N100" s="63"/>
    </row>
    <row r="101" spans="1:14" x14ac:dyDescent="0.3">
      <c r="A101" s="77" t="s">
        <v>242</v>
      </c>
      <c r="B101" s="77" t="s">
        <v>181</v>
      </c>
      <c r="C101" s="53"/>
      <c r="D101" s="77"/>
      <c r="E101" s="53"/>
      <c r="F101" s="55"/>
      <c r="G101" s="53"/>
      <c r="H101" s="57"/>
      <c r="I101" s="56"/>
      <c r="J101" s="56"/>
      <c r="K101" s="36" t="s">
        <v>65</v>
      </c>
      <c r="L101" s="62">
        <v>101</v>
      </c>
      <c r="M101" s="62"/>
      <c r="N101" s="63"/>
    </row>
    <row r="102" spans="1:14" x14ac:dyDescent="0.3">
      <c r="A102" s="77" t="s">
        <v>243</v>
      </c>
      <c r="B102" s="77" t="s">
        <v>181</v>
      </c>
      <c r="C102" s="53"/>
      <c r="D102" s="77"/>
      <c r="E102" s="53"/>
      <c r="F102" s="55"/>
      <c r="G102" s="53"/>
      <c r="H102" s="57"/>
      <c r="I102" s="56"/>
      <c r="J102" s="56"/>
      <c r="K102" s="36" t="s">
        <v>65</v>
      </c>
      <c r="L102" s="62">
        <v>102</v>
      </c>
      <c r="M102" s="62"/>
      <c r="N102" s="63"/>
    </row>
    <row r="103" spans="1:14" x14ac:dyDescent="0.3">
      <c r="A103" s="77" t="s">
        <v>244</v>
      </c>
      <c r="B103" s="77" t="s">
        <v>238</v>
      </c>
      <c r="C103" s="53"/>
      <c r="D103" s="77"/>
      <c r="E103" s="53"/>
      <c r="F103" s="55"/>
      <c r="G103" s="53"/>
      <c r="H103" s="57"/>
      <c r="I103" s="56"/>
      <c r="J103" s="56"/>
      <c r="K103" s="36" t="s">
        <v>65</v>
      </c>
      <c r="L103" s="62">
        <v>103</v>
      </c>
      <c r="M103" s="62"/>
      <c r="N103" s="63"/>
    </row>
    <row r="104" spans="1:14" x14ac:dyDescent="0.3">
      <c r="A104" s="77" t="s">
        <v>207</v>
      </c>
      <c r="B104" s="77" t="s">
        <v>178</v>
      </c>
      <c r="C104" s="53"/>
      <c r="D104" s="77"/>
      <c r="E104" s="53"/>
      <c r="F104" s="55"/>
      <c r="G104" s="53"/>
      <c r="H104" s="57"/>
      <c r="I104" s="56"/>
      <c r="J104" s="56"/>
      <c r="K104" s="36" t="s">
        <v>65</v>
      </c>
      <c r="L104" s="62">
        <v>104</v>
      </c>
      <c r="M104" s="62"/>
      <c r="N104" s="63"/>
    </row>
    <row r="105" spans="1:14" x14ac:dyDescent="0.3">
      <c r="A105" s="77" t="s">
        <v>207</v>
      </c>
      <c r="B105" s="77" t="s">
        <v>179</v>
      </c>
      <c r="C105" s="53"/>
      <c r="D105" s="77"/>
      <c r="E105" s="53"/>
      <c r="F105" s="55"/>
      <c r="G105" s="53"/>
      <c r="H105" s="57"/>
      <c r="I105" s="56"/>
      <c r="J105" s="56"/>
      <c r="K105" s="36" t="s">
        <v>65</v>
      </c>
      <c r="L105" s="62">
        <v>105</v>
      </c>
      <c r="M105" s="62"/>
      <c r="N105" s="63"/>
    </row>
    <row r="106" spans="1:14" x14ac:dyDescent="0.3">
      <c r="A106" s="77" t="s">
        <v>233</v>
      </c>
      <c r="B106" s="77" t="s">
        <v>245</v>
      </c>
      <c r="C106" s="53"/>
      <c r="D106" s="77"/>
      <c r="E106" s="53"/>
      <c r="F106" s="55"/>
      <c r="G106" s="53"/>
      <c r="H106" s="57"/>
      <c r="I106" s="56"/>
      <c r="J106" s="56"/>
      <c r="K106" s="36" t="s">
        <v>65</v>
      </c>
      <c r="L106" s="62">
        <v>106</v>
      </c>
      <c r="M106" s="62"/>
      <c r="N106" s="63"/>
    </row>
    <row r="107" spans="1:14" x14ac:dyDescent="0.3">
      <c r="A107" s="77" t="s">
        <v>207</v>
      </c>
      <c r="B107" s="77" t="s">
        <v>181</v>
      </c>
      <c r="C107" s="53"/>
      <c r="D107" s="77"/>
      <c r="E107" s="53"/>
      <c r="F107" s="55"/>
      <c r="G107" s="53"/>
      <c r="H107" s="57"/>
      <c r="I107" s="56"/>
      <c r="J107" s="56"/>
      <c r="K107" s="36" t="s">
        <v>65</v>
      </c>
      <c r="L107" s="62">
        <v>107</v>
      </c>
      <c r="M107" s="62"/>
      <c r="N107" s="63"/>
    </row>
    <row r="108" spans="1:14" x14ac:dyDescent="0.3">
      <c r="A108" s="77" t="s">
        <v>246</v>
      </c>
      <c r="B108" s="77" t="s">
        <v>181</v>
      </c>
      <c r="C108" s="53"/>
      <c r="D108" s="77"/>
      <c r="E108" s="53"/>
      <c r="F108" s="55"/>
      <c r="G108" s="53"/>
      <c r="H108" s="57"/>
      <c r="I108" s="56"/>
      <c r="J108" s="56"/>
      <c r="K108" s="36" t="s">
        <v>65</v>
      </c>
      <c r="L108" s="62">
        <v>108</v>
      </c>
      <c r="M108" s="62"/>
      <c r="N108" s="63"/>
    </row>
    <row r="109" spans="1:14" x14ac:dyDescent="0.3">
      <c r="A109" s="77" t="s">
        <v>218</v>
      </c>
      <c r="B109" s="77" t="s">
        <v>178</v>
      </c>
      <c r="C109" s="53"/>
      <c r="D109" s="77"/>
      <c r="E109" s="53"/>
      <c r="F109" s="55"/>
      <c r="G109" s="53"/>
      <c r="H109" s="57"/>
      <c r="I109" s="56"/>
      <c r="J109" s="56"/>
      <c r="K109" s="36" t="s">
        <v>65</v>
      </c>
      <c r="L109" s="62">
        <v>109</v>
      </c>
      <c r="M109" s="62"/>
      <c r="N109" s="63"/>
    </row>
    <row r="110" spans="1:14" x14ac:dyDescent="0.3">
      <c r="A110" s="77" t="s">
        <v>218</v>
      </c>
      <c r="B110" s="77" t="s">
        <v>179</v>
      </c>
      <c r="C110" s="53"/>
      <c r="D110" s="77"/>
      <c r="E110" s="53"/>
      <c r="F110" s="55"/>
      <c r="G110" s="53"/>
      <c r="H110" s="57"/>
      <c r="I110" s="56"/>
      <c r="J110" s="56"/>
      <c r="K110" s="36" t="s">
        <v>65</v>
      </c>
      <c r="L110" s="62">
        <v>110</v>
      </c>
      <c r="M110" s="62"/>
      <c r="N110" s="63"/>
    </row>
    <row r="111" spans="1:14" x14ac:dyDescent="0.3">
      <c r="A111" s="77" t="s">
        <v>247</v>
      </c>
      <c r="B111" s="77" t="s">
        <v>178</v>
      </c>
      <c r="C111" s="53"/>
      <c r="D111" s="77"/>
      <c r="E111" s="53"/>
      <c r="F111" s="55"/>
      <c r="G111" s="53"/>
      <c r="H111" s="57"/>
      <c r="I111" s="56"/>
      <c r="J111" s="56"/>
      <c r="K111" s="36" t="s">
        <v>65</v>
      </c>
      <c r="L111" s="62">
        <v>111</v>
      </c>
      <c r="M111" s="62"/>
      <c r="N111" s="63"/>
    </row>
    <row r="112" spans="1:14" x14ac:dyDescent="0.3">
      <c r="A112" s="77" t="s">
        <v>247</v>
      </c>
      <c r="B112" s="77" t="s">
        <v>179</v>
      </c>
      <c r="C112" s="53"/>
      <c r="D112" s="77"/>
      <c r="E112" s="53"/>
      <c r="F112" s="55"/>
      <c r="G112" s="53"/>
      <c r="H112" s="57"/>
      <c r="I112" s="56"/>
      <c r="J112" s="56"/>
      <c r="K112" s="36" t="s">
        <v>65</v>
      </c>
      <c r="L112" s="62">
        <v>112</v>
      </c>
      <c r="M112" s="62"/>
      <c r="N112" s="63"/>
    </row>
    <row r="113" spans="1:14" x14ac:dyDescent="0.3">
      <c r="A113" s="77" t="s">
        <v>211</v>
      </c>
      <c r="B113" s="77" t="s">
        <v>210</v>
      </c>
      <c r="C113" s="53"/>
      <c r="D113" s="77"/>
      <c r="E113" s="53"/>
      <c r="F113" s="55"/>
      <c r="G113" s="53"/>
      <c r="H113" s="57"/>
      <c r="I113" s="56"/>
      <c r="J113" s="56"/>
      <c r="K113" s="36" t="s">
        <v>65</v>
      </c>
      <c r="L113" s="62">
        <v>113</v>
      </c>
      <c r="M113" s="62"/>
      <c r="N113" s="63"/>
    </row>
    <row r="114" spans="1:14" x14ac:dyDescent="0.3">
      <c r="A114" s="77" t="s">
        <v>248</v>
      </c>
      <c r="B114" s="77" t="s">
        <v>238</v>
      </c>
      <c r="C114" s="53"/>
      <c r="D114" s="77"/>
      <c r="E114" s="53"/>
      <c r="F114" s="55"/>
      <c r="G114" s="53"/>
      <c r="H114" s="57"/>
      <c r="I114" s="56"/>
      <c r="J114" s="56"/>
      <c r="K114" s="36" t="s">
        <v>65</v>
      </c>
      <c r="L114" s="62">
        <v>114</v>
      </c>
      <c r="M114" s="62"/>
      <c r="N114" s="63"/>
    </row>
    <row r="115" spans="1:14" x14ac:dyDescent="0.3">
      <c r="A115" s="77" t="s">
        <v>174</v>
      </c>
      <c r="B115" s="77" t="s">
        <v>181</v>
      </c>
      <c r="C115" s="53"/>
      <c r="D115" s="77"/>
      <c r="E115" s="53"/>
      <c r="F115" s="55"/>
      <c r="G115" s="53"/>
      <c r="H115" s="57"/>
      <c r="I115" s="56"/>
      <c r="J115" s="56"/>
      <c r="K115" s="36" t="s">
        <v>65</v>
      </c>
      <c r="L115" s="62">
        <v>115</v>
      </c>
      <c r="M115" s="62"/>
      <c r="N115" s="63"/>
    </row>
    <row r="116" spans="1:14" x14ac:dyDescent="0.3">
      <c r="A116" s="77" t="s">
        <v>201</v>
      </c>
      <c r="B116" s="77" t="s">
        <v>185</v>
      </c>
      <c r="C116" s="53"/>
      <c r="D116" s="77"/>
      <c r="E116" s="53"/>
      <c r="F116" s="55"/>
      <c r="G116" s="53"/>
      <c r="H116" s="57"/>
      <c r="I116" s="56"/>
      <c r="J116" s="56"/>
      <c r="K116" s="36" t="s">
        <v>65</v>
      </c>
      <c r="L116" s="62">
        <v>116</v>
      </c>
      <c r="M116" s="62"/>
      <c r="N116" s="63"/>
    </row>
    <row r="117" spans="1:14" x14ac:dyDescent="0.3">
      <c r="A117" s="77" t="s">
        <v>248</v>
      </c>
      <c r="B117" s="77" t="s">
        <v>181</v>
      </c>
      <c r="C117" s="53"/>
      <c r="D117" s="77"/>
      <c r="E117" s="53"/>
      <c r="F117" s="55"/>
      <c r="G117" s="53"/>
      <c r="H117" s="57"/>
      <c r="I117" s="56"/>
      <c r="J117" s="56"/>
      <c r="K117" s="36" t="s">
        <v>65</v>
      </c>
      <c r="L117" s="62">
        <v>117</v>
      </c>
      <c r="M117" s="62"/>
      <c r="N117" s="63"/>
    </row>
    <row r="118" spans="1:14" x14ac:dyDescent="0.3">
      <c r="A118" s="77" t="s">
        <v>248</v>
      </c>
      <c r="B118" s="77" t="s">
        <v>182</v>
      </c>
      <c r="C118" s="53"/>
      <c r="D118" s="77"/>
      <c r="E118" s="53"/>
      <c r="F118" s="55"/>
      <c r="G118" s="53"/>
      <c r="H118" s="57"/>
      <c r="I118" s="56"/>
      <c r="J118" s="56"/>
      <c r="K118" s="36" t="s">
        <v>65</v>
      </c>
      <c r="L118" s="62">
        <v>118</v>
      </c>
      <c r="M118" s="62"/>
      <c r="N118" s="63"/>
    </row>
    <row r="119" spans="1:14" x14ac:dyDescent="0.3">
      <c r="A119" s="77" t="s">
        <v>249</v>
      </c>
      <c r="B119" s="77" t="s">
        <v>181</v>
      </c>
      <c r="C119" s="53"/>
      <c r="D119" s="77"/>
      <c r="E119" s="53"/>
      <c r="F119" s="55"/>
      <c r="G119" s="53"/>
      <c r="H119" s="57"/>
      <c r="I119" s="56"/>
      <c r="J119" s="56"/>
      <c r="K119" s="36" t="s">
        <v>65</v>
      </c>
      <c r="L119" s="62">
        <v>119</v>
      </c>
      <c r="M119" s="62"/>
      <c r="N119" s="63"/>
    </row>
    <row r="120" spans="1:14" x14ac:dyDescent="0.3">
      <c r="A120" s="77" t="s">
        <v>174</v>
      </c>
      <c r="B120" s="77" t="s">
        <v>250</v>
      </c>
      <c r="C120" s="53"/>
      <c r="D120" s="77"/>
      <c r="E120" s="53"/>
      <c r="F120" s="55"/>
      <c r="G120" s="53"/>
      <c r="H120" s="57"/>
      <c r="I120" s="56"/>
      <c r="J120" s="56"/>
      <c r="K120" s="36" t="s">
        <v>65</v>
      </c>
      <c r="L120" s="62">
        <v>120</v>
      </c>
      <c r="M120" s="62"/>
      <c r="N120" s="63"/>
    </row>
    <row r="121" spans="1:14" x14ac:dyDescent="0.3">
      <c r="A121" s="77" t="s">
        <v>251</v>
      </c>
      <c r="B121" s="77" t="s">
        <v>181</v>
      </c>
      <c r="C121" s="53"/>
      <c r="D121" s="77"/>
      <c r="E121" s="53"/>
      <c r="F121" s="55"/>
      <c r="G121" s="53"/>
      <c r="H121" s="57"/>
      <c r="I121" s="56"/>
      <c r="J121" s="56"/>
      <c r="K121" s="36" t="s">
        <v>65</v>
      </c>
      <c r="L121" s="62">
        <v>121</v>
      </c>
      <c r="M121" s="62"/>
      <c r="N121" s="63"/>
    </row>
    <row r="122" spans="1:14" x14ac:dyDescent="0.3">
      <c r="A122" s="77" t="s">
        <v>188</v>
      </c>
      <c r="B122" s="77" t="s">
        <v>252</v>
      </c>
      <c r="C122" s="53"/>
      <c r="D122" s="77"/>
      <c r="E122" s="53"/>
      <c r="F122" s="55"/>
      <c r="G122" s="53"/>
      <c r="H122" s="57"/>
      <c r="I122" s="56"/>
      <c r="J122" s="56"/>
      <c r="K122" s="36" t="s">
        <v>65</v>
      </c>
      <c r="L122" s="62">
        <v>122</v>
      </c>
      <c r="M122" s="62"/>
      <c r="N122" s="63"/>
    </row>
    <row r="123" spans="1:14" x14ac:dyDescent="0.3">
      <c r="A123" s="77" t="s">
        <v>202</v>
      </c>
      <c r="B123" s="77" t="s">
        <v>178</v>
      </c>
      <c r="C123" s="53"/>
      <c r="D123" s="77"/>
      <c r="E123" s="53"/>
      <c r="F123" s="55"/>
      <c r="G123" s="53"/>
      <c r="H123" s="57"/>
      <c r="I123" s="56"/>
      <c r="J123" s="56"/>
      <c r="K123" s="36" t="s">
        <v>65</v>
      </c>
      <c r="L123" s="62">
        <v>123</v>
      </c>
      <c r="M123" s="62"/>
      <c r="N123" s="63"/>
    </row>
    <row r="124" spans="1:14" x14ac:dyDescent="0.3">
      <c r="A124" s="77" t="s">
        <v>202</v>
      </c>
      <c r="B124" s="77" t="s">
        <v>179</v>
      </c>
      <c r="C124" s="53"/>
      <c r="D124" s="77"/>
      <c r="E124" s="53"/>
      <c r="F124" s="55"/>
      <c r="G124" s="53"/>
      <c r="H124" s="57"/>
      <c r="I124" s="56"/>
      <c r="J124" s="56"/>
      <c r="K124" s="36" t="s">
        <v>65</v>
      </c>
      <c r="L124" s="62">
        <v>124</v>
      </c>
      <c r="M124" s="62"/>
      <c r="N124" s="63"/>
    </row>
    <row r="125" spans="1:14" x14ac:dyDescent="0.3">
      <c r="A125" s="77" t="s">
        <v>251</v>
      </c>
      <c r="B125" s="77" t="s">
        <v>185</v>
      </c>
      <c r="C125" s="53"/>
      <c r="D125" s="77"/>
      <c r="E125" s="53"/>
      <c r="F125" s="55"/>
      <c r="G125" s="53"/>
      <c r="H125" s="57"/>
      <c r="I125" s="56"/>
      <c r="J125" s="56"/>
      <c r="K125" s="36" t="s">
        <v>65</v>
      </c>
      <c r="L125" s="62">
        <v>125</v>
      </c>
      <c r="M125" s="62"/>
      <c r="N125" s="63"/>
    </row>
    <row r="126" spans="1:14" x14ac:dyDescent="0.3">
      <c r="A126" s="77" t="s">
        <v>253</v>
      </c>
      <c r="B126" s="77" t="s">
        <v>185</v>
      </c>
      <c r="C126" s="53"/>
      <c r="D126" s="77"/>
      <c r="E126" s="53"/>
      <c r="F126" s="55"/>
      <c r="G126" s="53"/>
      <c r="H126" s="57"/>
      <c r="I126" s="56"/>
      <c r="J126" s="56"/>
      <c r="K126" s="36" t="s">
        <v>65</v>
      </c>
      <c r="L126" s="62">
        <v>126</v>
      </c>
      <c r="M126" s="62"/>
      <c r="N126" s="63"/>
    </row>
    <row r="127" spans="1:14" x14ac:dyDescent="0.3">
      <c r="A127" s="77" t="s">
        <v>253</v>
      </c>
      <c r="B127" s="77" t="s">
        <v>181</v>
      </c>
      <c r="C127" s="53"/>
      <c r="D127" s="77"/>
      <c r="E127" s="53"/>
      <c r="F127" s="55"/>
      <c r="G127" s="53"/>
      <c r="H127" s="57"/>
      <c r="I127" s="56"/>
      <c r="J127" s="56"/>
      <c r="K127" s="36" t="s">
        <v>65</v>
      </c>
      <c r="L127" s="62">
        <v>127</v>
      </c>
      <c r="M127" s="62"/>
      <c r="N127" s="63"/>
    </row>
    <row r="128" spans="1:14" x14ac:dyDescent="0.3">
      <c r="A128" s="77" t="s">
        <v>201</v>
      </c>
      <c r="B128" s="77" t="s">
        <v>175</v>
      </c>
      <c r="C128" s="53"/>
      <c r="D128" s="77"/>
      <c r="E128" s="53"/>
      <c r="F128" s="55"/>
      <c r="G128" s="53"/>
      <c r="H128" s="57"/>
      <c r="I128" s="56"/>
      <c r="J128" s="56"/>
      <c r="K128" s="36" t="s">
        <v>65</v>
      </c>
      <c r="L128" s="62">
        <v>128</v>
      </c>
      <c r="M128" s="62"/>
      <c r="N128" s="63"/>
    </row>
    <row r="129" spans="1:14" x14ac:dyDescent="0.3">
      <c r="A129" s="77" t="s">
        <v>254</v>
      </c>
      <c r="B129" s="77" t="s">
        <v>181</v>
      </c>
      <c r="C129" s="53"/>
      <c r="D129" s="77"/>
      <c r="E129" s="53"/>
      <c r="F129" s="55"/>
      <c r="G129" s="53"/>
      <c r="H129" s="57"/>
      <c r="I129" s="56"/>
      <c r="J129" s="56"/>
      <c r="K129" s="36" t="s">
        <v>65</v>
      </c>
      <c r="L129" s="62">
        <v>129</v>
      </c>
      <c r="M129" s="62"/>
      <c r="N129" s="63"/>
    </row>
    <row r="130" spans="1:14" x14ac:dyDescent="0.3">
      <c r="A130" s="77" t="s">
        <v>188</v>
      </c>
      <c r="B130" s="77" t="s">
        <v>202</v>
      </c>
      <c r="C130" s="53"/>
      <c r="D130" s="77"/>
      <c r="E130" s="53"/>
      <c r="F130" s="55"/>
      <c r="G130" s="53"/>
      <c r="H130" s="57"/>
      <c r="I130" s="56"/>
      <c r="J130" s="56"/>
      <c r="K130" s="36" t="s">
        <v>65</v>
      </c>
      <c r="L130" s="62">
        <v>130</v>
      </c>
      <c r="M130" s="62"/>
      <c r="N130" s="63"/>
    </row>
    <row r="131" spans="1:14" x14ac:dyDescent="0.3">
      <c r="A131" s="77" t="s">
        <v>181</v>
      </c>
      <c r="B131" s="77" t="s">
        <v>210</v>
      </c>
      <c r="C131" s="53"/>
      <c r="D131" s="77"/>
      <c r="E131" s="53"/>
      <c r="F131" s="55"/>
      <c r="G131" s="53"/>
      <c r="H131" s="57"/>
      <c r="I131" s="56"/>
      <c r="J131" s="56"/>
      <c r="K131" s="36" t="s">
        <v>65</v>
      </c>
      <c r="L131" s="62">
        <v>131</v>
      </c>
      <c r="M131" s="62"/>
      <c r="N131" s="63"/>
    </row>
    <row r="132" spans="1:14" x14ac:dyDescent="0.3">
      <c r="A132" s="77" t="s">
        <v>221</v>
      </c>
      <c r="B132" s="77" t="s">
        <v>178</v>
      </c>
      <c r="C132" s="53"/>
      <c r="D132" s="77"/>
      <c r="E132" s="53"/>
      <c r="F132" s="55"/>
      <c r="G132" s="53"/>
      <c r="H132" s="57"/>
      <c r="I132" s="56"/>
      <c r="J132" s="56"/>
      <c r="K132" s="36" t="s">
        <v>65</v>
      </c>
      <c r="L132" s="62">
        <v>132</v>
      </c>
      <c r="M132" s="62"/>
      <c r="N132" s="63"/>
    </row>
    <row r="133" spans="1:14" x14ac:dyDescent="0.3">
      <c r="A133" s="77" t="s">
        <v>221</v>
      </c>
      <c r="B133" s="77" t="s">
        <v>179</v>
      </c>
      <c r="C133" s="53"/>
      <c r="D133" s="77"/>
      <c r="E133" s="53"/>
      <c r="F133" s="55"/>
      <c r="G133" s="53"/>
      <c r="H133" s="57"/>
      <c r="I133" s="56"/>
      <c r="J133" s="56"/>
      <c r="K133" s="36" t="s">
        <v>65</v>
      </c>
      <c r="L133" s="62">
        <v>133</v>
      </c>
      <c r="M133" s="62"/>
      <c r="N133" s="63"/>
    </row>
    <row r="134" spans="1:14" x14ac:dyDescent="0.3">
      <c r="A134" s="77" t="s">
        <v>255</v>
      </c>
      <c r="B134" s="77" t="s">
        <v>185</v>
      </c>
      <c r="C134" s="53"/>
      <c r="D134" s="77"/>
      <c r="E134" s="53"/>
      <c r="F134" s="55"/>
      <c r="G134" s="53"/>
      <c r="H134" s="57"/>
      <c r="I134" s="56"/>
      <c r="J134" s="56"/>
      <c r="K134" s="36" t="s">
        <v>65</v>
      </c>
      <c r="L134" s="62">
        <v>134</v>
      </c>
      <c r="M134" s="62"/>
      <c r="N134" s="63"/>
    </row>
    <row r="135" spans="1:14" x14ac:dyDescent="0.3">
      <c r="A135" s="77" t="s">
        <v>253</v>
      </c>
      <c r="B135" s="77" t="s">
        <v>178</v>
      </c>
      <c r="C135" s="53"/>
      <c r="D135" s="77"/>
      <c r="E135" s="53"/>
      <c r="F135" s="55"/>
      <c r="G135" s="53"/>
      <c r="H135" s="57"/>
      <c r="I135" s="56"/>
      <c r="J135" s="56"/>
      <c r="K135" s="36" t="s">
        <v>65</v>
      </c>
      <c r="L135" s="62">
        <v>135</v>
      </c>
      <c r="M135" s="62"/>
      <c r="N135" s="63"/>
    </row>
    <row r="136" spans="1:14" x14ac:dyDescent="0.3">
      <c r="A136" s="77" t="s">
        <v>253</v>
      </c>
      <c r="B136" s="77" t="s">
        <v>179</v>
      </c>
      <c r="C136" s="53"/>
      <c r="D136" s="77"/>
      <c r="E136" s="53"/>
      <c r="F136" s="55"/>
      <c r="G136" s="53"/>
      <c r="H136" s="57"/>
      <c r="I136" s="56"/>
      <c r="J136" s="56"/>
      <c r="K136" s="36" t="s">
        <v>65</v>
      </c>
      <c r="L136" s="62">
        <v>136</v>
      </c>
      <c r="M136" s="62"/>
      <c r="N136" s="63"/>
    </row>
    <row r="137" spans="1:14" x14ac:dyDescent="0.3">
      <c r="A137" s="77" t="s">
        <v>256</v>
      </c>
      <c r="B137" s="77" t="s">
        <v>238</v>
      </c>
      <c r="C137" s="53"/>
      <c r="D137" s="77"/>
      <c r="E137" s="53"/>
      <c r="F137" s="55"/>
      <c r="G137" s="53"/>
      <c r="H137" s="57"/>
      <c r="I137" s="56"/>
      <c r="J137" s="56"/>
      <c r="K137" s="36" t="s">
        <v>65</v>
      </c>
      <c r="L137" s="62">
        <v>137</v>
      </c>
      <c r="M137" s="62"/>
      <c r="N137" s="63"/>
    </row>
    <row r="138" spans="1:14" x14ac:dyDescent="0.3">
      <c r="A138" s="77" t="s">
        <v>257</v>
      </c>
      <c r="B138" s="77" t="s">
        <v>175</v>
      </c>
      <c r="C138" s="53"/>
      <c r="D138" s="77"/>
      <c r="E138" s="53"/>
      <c r="F138" s="55"/>
      <c r="G138" s="53"/>
      <c r="H138" s="57"/>
      <c r="I138" s="56"/>
      <c r="J138" s="56"/>
      <c r="K138" s="36" t="s">
        <v>65</v>
      </c>
      <c r="L138" s="62">
        <v>138</v>
      </c>
      <c r="M138" s="62"/>
      <c r="N138" s="63"/>
    </row>
    <row r="139" spans="1:14" x14ac:dyDescent="0.3">
      <c r="A139" s="77" t="s">
        <v>257</v>
      </c>
      <c r="B139" s="77" t="s">
        <v>181</v>
      </c>
      <c r="C139" s="53"/>
      <c r="D139" s="77"/>
      <c r="E139" s="53"/>
      <c r="F139" s="55"/>
      <c r="G139" s="53"/>
      <c r="H139" s="57"/>
      <c r="I139" s="56"/>
      <c r="J139" s="56"/>
      <c r="K139" s="36" t="s">
        <v>65</v>
      </c>
      <c r="L139" s="62">
        <v>139</v>
      </c>
      <c r="M139" s="62"/>
      <c r="N139" s="63"/>
    </row>
    <row r="140" spans="1:14" x14ac:dyDescent="0.3">
      <c r="A140" s="77" t="s">
        <v>257</v>
      </c>
      <c r="B140" s="77" t="s">
        <v>250</v>
      </c>
      <c r="C140" s="53"/>
      <c r="D140" s="77"/>
      <c r="E140" s="53"/>
      <c r="F140" s="55"/>
      <c r="G140" s="53"/>
      <c r="H140" s="57"/>
      <c r="I140" s="56"/>
      <c r="J140" s="56"/>
      <c r="K140" s="36" t="s">
        <v>65</v>
      </c>
      <c r="L140" s="62">
        <v>140</v>
      </c>
      <c r="M140" s="62"/>
      <c r="N140" s="63"/>
    </row>
    <row r="141" spans="1:14" x14ac:dyDescent="0.3">
      <c r="A141" s="77" t="s">
        <v>239</v>
      </c>
      <c r="B141" s="77" t="s">
        <v>175</v>
      </c>
      <c r="C141" s="53"/>
      <c r="D141" s="77"/>
      <c r="E141" s="53"/>
      <c r="F141" s="55"/>
      <c r="G141" s="53"/>
      <c r="H141" s="57"/>
      <c r="I141" s="56"/>
      <c r="J141" s="56"/>
      <c r="K141" s="36" t="s">
        <v>65</v>
      </c>
      <c r="L141" s="62">
        <v>141</v>
      </c>
      <c r="M141" s="62"/>
      <c r="N141" s="63"/>
    </row>
    <row r="142" spans="1:14" x14ac:dyDescent="0.3">
      <c r="A142" s="77" t="s">
        <v>185</v>
      </c>
      <c r="B142" s="77" t="s">
        <v>178</v>
      </c>
      <c r="C142" s="53"/>
      <c r="D142" s="77"/>
      <c r="E142" s="53"/>
      <c r="F142" s="55"/>
      <c r="G142" s="53"/>
      <c r="H142" s="57"/>
      <c r="I142" s="56"/>
      <c r="J142" s="56"/>
      <c r="K142" s="36" t="s">
        <v>65</v>
      </c>
      <c r="L142" s="62">
        <v>142</v>
      </c>
      <c r="M142" s="62"/>
      <c r="N142" s="63"/>
    </row>
    <row r="143" spans="1:14" x14ac:dyDescent="0.3">
      <c r="A143" s="77" t="s">
        <v>185</v>
      </c>
      <c r="B143" s="77" t="s">
        <v>179</v>
      </c>
      <c r="C143" s="53"/>
      <c r="D143" s="77"/>
      <c r="E143" s="53"/>
      <c r="F143" s="55"/>
      <c r="G143" s="53"/>
      <c r="H143" s="57"/>
      <c r="I143" s="56"/>
      <c r="J143" s="56"/>
      <c r="K143" s="36" t="s">
        <v>65</v>
      </c>
      <c r="L143" s="62">
        <v>143</v>
      </c>
      <c r="M143" s="62"/>
      <c r="N143" s="63"/>
    </row>
    <row r="144" spans="1:14" x14ac:dyDescent="0.3">
      <c r="A144" s="77" t="s">
        <v>258</v>
      </c>
      <c r="B144" s="77" t="s">
        <v>181</v>
      </c>
      <c r="C144" s="53"/>
      <c r="D144" s="77"/>
      <c r="E144" s="53"/>
      <c r="F144" s="55"/>
      <c r="G144" s="53"/>
      <c r="H144" s="57"/>
      <c r="I144" s="56"/>
      <c r="J144" s="56"/>
      <c r="K144" s="36" t="s">
        <v>65</v>
      </c>
      <c r="L144" s="62">
        <v>144</v>
      </c>
      <c r="M144" s="62"/>
      <c r="N144" s="63"/>
    </row>
    <row r="145" spans="1:14" x14ac:dyDescent="0.3">
      <c r="A145" s="77" t="s">
        <v>258</v>
      </c>
      <c r="B145" s="77" t="s">
        <v>182</v>
      </c>
      <c r="C145" s="53"/>
      <c r="D145" s="77"/>
      <c r="E145" s="53"/>
      <c r="F145" s="55"/>
      <c r="G145" s="53"/>
      <c r="H145" s="57"/>
      <c r="I145" s="56"/>
      <c r="J145" s="56"/>
      <c r="K145" s="36" t="s">
        <v>65</v>
      </c>
      <c r="L145" s="62">
        <v>145</v>
      </c>
      <c r="M145" s="62"/>
      <c r="N145" s="63"/>
    </row>
    <row r="146" spans="1:14" x14ac:dyDescent="0.3">
      <c r="A146" s="77" t="s">
        <v>258</v>
      </c>
      <c r="B146" s="77" t="s">
        <v>175</v>
      </c>
      <c r="C146" s="53"/>
      <c r="D146" s="77"/>
      <c r="E146" s="53"/>
      <c r="F146" s="55"/>
      <c r="G146" s="53"/>
      <c r="H146" s="57"/>
      <c r="I146" s="56"/>
      <c r="J146" s="56"/>
      <c r="K146" s="36" t="s">
        <v>65</v>
      </c>
      <c r="L146" s="62">
        <v>146</v>
      </c>
      <c r="M146" s="62"/>
      <c r="N146" s="63"/>
    </row>
    <row r="147" spans="1:14" x14ac:dyDescent="0.3">
      <c r="A147" s="77" t="s">
        <v>258</v>
      </c>
      <c r="B147" s="77" t="s">
        <v>185</v>
      </c>
      <c r="C147" s="53"/>
      <c r="D147" s="77"/>
      <c r="E147" s="53"/>
      <c r="F147" s="55"/>
      <c r="G147" s="53"/>
      <c r="H147" s="57"/>
      <c r="I147" s="56"/>
      <c r="J147" s="56"/>
      <c r="K147" s="36" t="s">
        <v>65</v>
      </c>
      <c r="L147" s="62">
        <v>147</v>
      </c>
      <c r="M147" s="62"/>
      <c r="N147" s="63"/>
    </row>
    <row r="148" spans="1:14" x14ac:dyDescent="0.3">
      <c r="A148" s="77" t="s">
        <v>238</v>
      </c>
      <c r="B148" s="77" t="s">
        <v>192</v>
      </c>
      <c r="C148" s="53"/>
      <c r="D148" s="77"/>
      <c r="E148" s="53"/>
      <c r="F148" s="55"/>
      <c r="G148" s="53"/>
      <c r="H148" s="57"/>
      <c r="I148" s="56"/>
      <c r="J148" s="56"/>
      <c r="K148" s="36" t="s">
        <v>65</v>
      </c>
      <c r="L148" s="62">
        <v>148</v>
      </c>
      <c r="M148" s="62"/>
      <c r="N148" s="63"/>
    </row>
    <row r="149" spans="1:14" x14ac:dyDescent="0.3">
      <c r="A149" s="77" t="s">
        <v>209</v>
      </c>
      <c r="B149" s="77" t="s">
        <v>178</v>
      </c>
      <c r="C149" s="53"/>
      <c r="D149" s="77"/>
      <c r="E149" s="53"/>
      <c r="F149" s="55"/>
      <c r="G149" s="53"/>
      <c r="H149" s="57"/>
      <c r="I149" s="56"/>
      <c r="J149" s="56"/>
      <c r="K149" s="36" t="s">
        <v>65</v>
      </c>
      <c r="L149" s="62">
        <v>149</v>
      </c>
      <c r="M149" s="62"/>
      <c r="N149" s="63"/>
    </row>
    <row r="150" spans="1:14" x14ac:dyDescent="0.3">
      <c r="A150" s="77" t="s">
        <v>209</v>
      </c>
      <c r="B150" s="77" t="s">
        <v>179</v>
      </c>
      <c r="C150" s="53"/>
      <c r="D150" s="77"/>
      <c r="E150" s="53"/>
      <c r="F150" s="55"/>
      <c r="G150" s="53"/>
      <c r="H150" s="57"/>
      <c r="I150" s="56"/>
      <c r="J150" s="56"/>
      <c r="K150" s="36" t="s">
        <v>65</v>
      </c>
      <c r="L150" s="62">
        <v>150</v>
      </c>
      <c r="M150" s="62"/>
      <c r="N150" s="63"/>
    </row>
    <row r="151" spans="1:14" x14ac:dyDescent="0.3">
      <c r="A151" s="77" t="s">
        <v>248</v>
      </c>
      <c r="B151" s="77" t="s">
        <v>178</v>
      </c>
      <c r="C151" s="53"/>
      <c r="D151" s="77"/>
      <c r="E151" s="53"/>
      <c r="F151" s="55"/>
      <c r="G151" s="53"/>
      <c r="H151" s="57"/>
      <c r="I151" s="56"/>
      <c r="J151" s="56"/>
      <c r="K151" s="36" t="s">
        <v>65</v>
      </c>
      <c r="L151" s="62">
        <v>151</v>
      </c>
      <c r="M151" s="62"/>
      <c r="N151" s="63"/>
    </row>
    <row r="152" spans="1:14" x14ac:dyDescent="0.3">
      <c r="A152" s="77" t="s">
        <v>248</v>
      </c>
      <c r="B152" s="77" t="s">
        <v>179</v>
      </c>
      <c r="C152" s="53"/>
      <c r="D152" s="77"/>
      <c r="E152" s="53"/>
      <c r="F152" s="55"/>
      <c r="G152" s="53"/>
      <c r="H152" s="57"/>
      <c r="I152" s="56"/>
      <c r="J152" s="56"/>
      <c r="K152" s="36" t="s">
        <v>65</v>
      </c>
      <c r="L152" s="62">
        <v>152</v>
      </c>
      <c r="M152" s="62"/>
      <c r="N152" s="63"/>
    </row>
    <row r="153" spans="1:14" x14ac:dyDescent="0.3">
      <c r="A153" s="77" t="s">
        <v>185</v>
      </c>
      <c r="B153" s="77" t="s">
        <v>181</v>
      </c>
      <c r="C153" s="53"/>
      <c r="D153" s="77"/>
      <c r="E153" s="53"/>
      <c r="F153" s="55"/>
      <c r="G153" s="53"/>
      <c r="H153" s="57"/>
      <c r="I153" s="56"/>
      <c r="J153" s="56"/>
      <c r="K153" s="36" t="s">
        <v>66</v>
      </c>
      <c r="L153" s="62">
        <v>153</v>
      </c>
      <c r="M153" s="62"/>
      <c r="N153" s="63"/>
    </row>
    <row r="154" spans="1:14" x14ac:dyDescent="0.3">
      <c r="A154" s="77" t="s">
        <v>211</v>
      </c>
      <c r="B154" s="77" t="s">
        <v>238</v>
      </c>
      <c r="C154" s="53"/>
      <c r="D154" s="77"/>
      <c r="E154" s="53"/>
      <c r="F154" s="55"/>
      <c r="G154" s="53"/>
      <c r="H154" s="57"/>
      <c r="I154" s="56"/>
      <c r="J154" s="56"/>
      <c r="K154" s="36" t="s">
        <v>65</v>
      </c>
      <c r="L154" s="62">
        <v>154</v>
      </c>
      <c r="M154" s="62"/>
      <c r="N154" s="63"/>
    </row>
    <row r="155" spans="1:14" x14ac:dyDescent="0.3">
      <c r="A155" s="77" t="s">
        <v>181</v>
      </c>
      <c r="B155" s="77" t="s">
        <v>178</v>
      </c>
      <c r="C155" s="53"/>
      <c r="D155" s="77"/>
      <c r="E155" s="53"/>
      <c r="F155" s="55"/>
      <c r="G155" s="53"/>
      <c r="H155" s="57"/>
      <c r="I155" s="56"/>
      <c r="J155" s="56"/>
      <c r="K155" s="36" t="s">
        <v>65</v>
      </c>
      <c r="L155" s="62">
        <v>155</v>
      </c>
      <c r="M155" s="62"/>
      <c r="N155" s="63"/>
    </row>
    <row r="156" spans="1:14" x14ac:dyDescent="0.3">
      <c r="A156" s="77" t="s">
        <v>181</v>
      </c>
      <c r="B156" s="77" t="s">
        <v>179</v>
      </c>
      <c r="C156" s="53"/>
      <c r="D156" s="77"/>
      <c r="E156" s="53"/>
      <c r="F156" s="55"/>
      <c r="G156" s="53"/>
      <c r="H156" s="57"/>
      <c r="I156" s="56"/>
      <c r="J156" s="56"/>
      <c r="K156" s="36" t="s">
        <v>65</v>
      </c>
      <c r="L156" s="62">
        <v>156</v>
      </c>
      <c r="M156" s="62"/>
      <c r="N156" s="63"/>
    </row>
    <row r="157" spans="1:14" x14ac:dyDescent="0.3">
      <c r="A157" s="77" t="s">
        <v>248</v>
      </c>
      <c r="B157" s="77" t="s">
        <v>192</v>
      </c>
      <c r="C157" s="53"/>
      <c r="D157" s="77"/>
      <c r="E157" s="53"/>
      <c r="F157" s="55"/>
      <c r="G157" s="53"/>
      <c r="H157" s="57"/>
      <c r="I157" s="56"/>
      <c r="J157" s="56"/>
      <c r="K157" s="36" t="s">
        <v>65</v>
      </c>
      <c r="L157" s="62">
        <v>157</v>
      </c>
      <c r="M157" s="62"/>
      <c r="N157" s="63"/>
    </row>
    <row r="158" spans="1:14" x14ac:dyDescent="0.3">
      <c r="A158" s="77" t="s">
        <v>238</v>
      </c>
      <c r="B158" s="77" t="s">
        <v>178</v>
      </c>
      <c r="C158" s="53"/>
      <c r="D158" s="77"/>
      <c r="E158" s="53"/>
      <c r="F158" s="55"/>
      <c r="G158" s="53"/>
      <c r="H158" s="57"/>
      <c r="I158" s="56"/>
      <c r="J158" s="56"/>
      <c r="K158" s="36" t="s">
        <v>65</v>
      </c>
      <c r="L158" s="62">
        <v>158</v>
      </c>
      <c r="M158" s="62"/>
      <c r="N158" s="63"/>
    </row>
    <row r="159" spans="1:14" x14ac:dyDescent="0.3">
      <c r="A159" s="77" t="s">
        <v>238</v>
      </c>
      <c r="B159" s="77" t="s">
        <v>179</v>
      </c>
      <c r="C159" s="53"/>
      <c r="D159" s="77"/>
      <c r="E159" s="53"/>
      <c r="F159" s="55"/>
      <c r="G159" s="53"/>
      <c r="H159" s="57"/>
      <c r="I159" s="56"/>
      <c r="J159" s="56"/>
      <c r="K159" s="36" t="s">
        <v>65</v>
      </c>
      <c r="L159" s="62">
        <v>159</v>
      </c>
      <c r="M159" s="62"/>
      <c r="N159" s="63"/>
    </row>
    <row r="160" spans="1:14" x14ac:dyDescent="0.3">
      <c r="A160" s="77" t="s">
        <v>226</v>
      </c>
      <c r="B160" s="77" t="s">
        <v>178</v>
      </c>
      <c r="C160" s="53"/>
      <c r="D160" s="77"/>
      <c r="E160" s="53"/>
      <c r="F160" s="55"/>
      <c r="G160" s="53"/>
      <c r="H160" s="57"/>
      <c r="I160" s="56"/>
      <c r="J160" s="56"/>
      <c r="K160" s="36" t="s">
        <v>65</v>
      </c>
      <c r="L160" s="62">
        <v>160</v>
      </c>
      <c r="M160" s="62"/>
      <c r="N160" s="63"/>
    </row>
    <row r="161" spans="1:14" x14ac:dyDescent="0.3">
      <c r="A161" s="77" t="s">
        <v>226</v>
      </c>
      <c r="B161" s="77" t="s">
        <v>179</v>
      </c>
      <c r="C161" s="53"/>
      <c r="D161" s="77"/>
      <c r="E161" s="53"/>
      <c r="F161" s="55"/>
      <c r="G161" s="53"/>
      <c r="H161" s="57"/>
      <c r="I161" s="56"/>
      <c r="J161" s="56"/>
      <c r="K161" s="36" t="s">
        <v>65</v>
      </c>
      <c r="L161" s="62">
        <v>161</v>
      </c>
      <c r="M161" s="62"/>
      <c r="N161" s="63"/>
    </row>
    <row r="162" spans="1:14" x14ac:dyDescent="0.3">
      <c r="A162" s="77" t="s">
        <v>226</v>
      </c>
      <c r="B162" s="77" t="s">
        <v>184</v>
      </c>
      <c r="C162" s="53"/>
      <c r="D162" s="77"/>
      <c r="E162" s="53"/>
      <c r="F162" s="55"/>
      <c r="G162" s="53"/>
      <c r="H162" s="57"/>
      <c r="I162" s="56"/>
      <c r="J162" s="56"/>
      <c r="K162" s="36" t="s">
        <v>65</v>
      </c>
      <c r="L162" s="62">
        <v>162</v>
      </c>
      <c r="M162" s="62"/>
      <c r="N162" s="63"/>
    </row>
    <row r="163" spans="1:14" x14ac:dyDescent="0.3">
      <c r="A163" s="77" t="s">
        <v>259</v>
      </c>
      <c r="B163" s="77" t="s">
        <v>260</v>
      </c>
      <c r="C163" s="53"/>
      <c r="D163" s="77"/>
      <c r="E163" s="53"/>
      <c r="F163" s="55"/>
      <c r="G163" s="53"/>
      <c r="H163" s="57"/>
      <c r="I163" s="56"/>
      <c r="J163" s="56"/>
      <c r="K163" s="36" t="s">
        <v>65</v>
      </c>
      <c r="L163" s="62">
        <v>163</v>
      </c>
      <c r="M163" s="62"/>
      <c r="N163" s="63"/>
    </row>
    <row r="164" spans="1:14" x14ac:dyDescent="0.3">
      <c r="A164" s="77" t="s">
        <v>261</v>
      </c>
      <c r="B164" s="77" t="s">
        <v>204</v>
      </c>
      <c r="C164" s="53"/>
      <c r="D164" s="77"/>
      <c r="E164" s="53"/>
      <c r="F164" s="55"/>
      <c r="G164" s="53"/>
      <c r="H164" s="57"/>
      <c r="I164" s="56"/>
      <c r="J164" s="56"/>
      <c r="K164" s="36" t="s">
        <v>65</v>
      </c>
      <c r="L164" s="62">
        <v>164</v>
      </c>
      <c r="M164" s="62"/>
      <c r="N164" s="63"/>
    </row>
    <row r="165" spans="1:14" x14ac:dyDescent="0.3">
      <c r="A165" s="77" t="s">
        <v>261</v>
      </c>
      <c r="B165" s="77" t="s">
        <v>181</v>
      </c>
      <c r="C165" s="53"/>
      <c r="D165" s="77"/>
      <c r="E165" s="53"/>
      <c r="F165" s="55"/>
      <c r="G165" s="53"/>
      <c r="H165" s="57"/>
      <c r="I165" s="56"/>
      <c r="J165" s="56"/>
      <c r="K165" s="36" t="s">
        <v>65</v>
      </c>
      <c r="L165" s="62">
        <v>165</v>
      </c>
      <c r="M165" s="62"/>
      <c r="N165" s="63"/>
    </row>
    <row r="166" spans="1:14" x14ac:dyDescent="0.3">
      <c r="A166" s="77" t="s">
        <v>191</v>
      </c>
      <c r="B166" s="77" t="s">
        <v>190</v>
      </c>
      <c r="C166" s="53"/>
      <c r="D166" s="77"/>
      <c r="E166" s="53"/>
      <c r="F166" s="55"/>
      <c r="G166" s="53"/>
      <c r="H166" s="57"/>
      <c r="I166" s="56"/>
      <c r="J166" s="56"/>
      <c r="K166" s="36" t="s">
        <v>66</v>
      </c>
      <c r="L166" s="62">
        <v>166</v>
      </c>
      <c r="M166" s="62"/>
      <c r="N166" s="63"/>
    </row>
    <row r="167" spans="1:14" x14ac:dyDescent="0.3">
      <c r="A167" s="77" t="s">
        <v>191</v>
      </c>
      <c r="B167" s="77" t="s">
        <v>189</v>
      </c>
      <c r="C167" s="53"/>
      <c r="D167" s="77"/>
      <c r="E167" s="53"/>
      <c r="F167" s="55"/>
      <c r="G167" s="53"/>
      <c r="H167" s="57"/>
      <c r="I167" s="56"/>
      <c r="J167" s="56"/>
      <c r="K167" s="36" t="s">
        <v>66</v>
      </c>
      <c r="L167" s="62">
        <v>167</v>
      </c>
      <c r="M167" s="62"/>
      <c r="N167" s="63"/>
    </row>
    <row r="168" spans="1:14" x14ac:dyDescent="0.3">
      <c r="A168" s="77" t="s">
        <v>191</v>
      </c>
      <c r="B168" s="77" t="s">
        <v>193</v>
      </c>
      <c r="C168" s="53"/>
      <c r="D168" s="77"/>
      <c r="E168" s="53"/>
      <c r="F168" s="55"/>
      <c r="G168" s="53"/>
      <c r="H168" s="57"/>
      <c r="I168" s="56"/>
      <c r="J168" s="56"/>
      <c r="K168" s="36" t="s">
        <v>65</v>
      </c>
      <c r="L168" s="62">
        <v>168</v>
      </c>
      <c r="M168" s="62"/>
      <c r="N168" s="63"/>
    </row>
    <row r="169" spans="1:14" x14ac:dyDescent="0.3">
      <c r="A169" s="77" t="s">
        <v>191</v>
      </c>
      <c r="B169" s="77" t="s">
        <v>194</v>
      </c>
      <c r="C169" s="53"/>
      <c r="D169" s="77"/>
      <c r="E169" s="53"/>
      <c r="F169" s="55"/>
      <c r="G169" s="53"/>
      <c r="H169" s="57"/>
      <c r="I169" s="56"/>
      <c r="J169" s="56"/>
      <c r="K169" s="36" t="s">
        <v>65</v>
      </c>
      <c r="L169" s="62">
        <v>169</v>
      </c>
      <c r="M169" s="62"/>
      <c r="N169" s="63"/>
    </row>
    <row r="170" spans="1:14" x14ac:dyDescent="0.3">
      <c r="A170" s="77" t="s">
        <v>191</v>
      </c>
      <c r="B170" s="77" t="s">
        <v>195</v>
      </c>
      <c r="C170" s="53"/>
      <c r="D170" s="77"/>
      <c r="E170" s="53"/>
      <c r="F170" s="55"/>
      <c r="G170" s="53"/>
      <c r="H170" s="57"/>
      <c r="I170" s="56"/>
      <c r="J170" s="56"/>
      <c r="K170" s="36" t="s">
        <v>65</v>
      </c>
      <c r="L170" s="62">
        <v>170</v>
      </c>
      <c r="M170" s="62"/>
      <c r="N170" s="63"/>
    </row>
    <row r="171" spans="1:14" x14ac:dyDescent="0.3">
      <c r="A171" s="77" t="s">
        <v>191</v>
      </c>
      <c r="B171" s="77" t="s">
        <v>196</v>
      </c>
      <c r="C171" s="53"/>
      <c r="D171" s="77"/>
      <c r="E171" s="53"/>
      <c r="F171" s="55"/>
      <c r="G171" s="53"/>
      <c r="H171" s="57"/>
      <c r="I171" s="56"/>
      <c r="J171" s="56"/>
      <c r="K171" s="36" t="s">
        <v>65</v>
      </c>
      <c r="L171" s="62">
        <v>171</v>
      </c>
      <c r="M171" s="62"/>
      <c r="N171" s="63"/>
    </row>
    <row r="172" spans="1:14" x14ac:dyDescent="0.3">
      <c r="A172" s="77" t="s">
        <v>191</v>
      </c>
      <c r="B172" s="77" t="s">
        <v>197</v>
      </c>
      <c r="C172" s="53"/>
      <c r="D172" s="77"/>
      <c r="E172" s="53"/>
      <c r="F172" s="55"/>
      <c r="G172" s="53"/>
      <c r="H172" s="57"/>
      <c r="I172" s="56"/>
      <c r="J172" s="56"/>
      <c r="K172" s="36" t="s">
        <v>65</v>
      </c>
      <c r="L172" s="62">
        <v>172</v>
      </c>
      <c r="M172" s="62"/>
      <c r="N172" s="63"/>
    </row>
    <row r="173" spans="1:14" x14ac:dyDescent="0.3">
      <c r="A173" s="77" t="s">
        <v>191</v>
      </c>
      <c r="B173" s="77" t="s">
        <v>198</v>
      </c>
      <c r="C173" s="53"/>
      <c r="D173" s="77"/>
      <c r="E173" s="53"/>
      <c r="F173" s="55"/>
      <c r="G173" s="53"/>
      <c r="H173" s="57"/>
      <c r="I173" s="56"/>
      <c r="J173" s="56"/>
      <c r="K173" s="36" t="s">
        <v>65</v>
      </c>
      <c r="L173" s="62">
        <v>173</v>
      </c>
      <c r="M173" s="62"/>
      <c r="N173" s="63"/>
    </row>
    <row r="174" spans="1:14" x14ac:dyDescent="0.3">
      <c r="A174" s="77" t="s">
        <v>191</v>
      </c>
      <c r="B174" s="77" t="s">
        <v>199</v>
      </c>
      <c r="C174" s="53"/>
      <c r="D174" s="77"/>
      <c r="E174" s="53"/>
      <c r="F174" s="55"/>
      <c r="G174" s="53"/>
      <c r="H174" s="57"/>
      <c r="I174" s="56"/>
      <c r="J174" s="56"/>
      <c r="K174" s="36" t="s">
        <v>65</v>
      </c>
      <c r="L174" s="62">
        <v>174</v>
      </c>
      <c r="M174" s="62"/>
      <c r="N174" s="63"/>
    </row>
    <row r="175" spans="1:14" x14ac:dyDescent="0.3">
      <c r="A175" s="77" t="s">
        <v>191</v>
      </c>
      <c r="B175" s="77" t="s">
        <v>200</v>
      </c>
      <c r="C175" s="53"/>
      <c r="D175" s="77"/>
      <c r="E175" s="53"/>
      <c r="F175" s="55"/>
      <c r="G175" s="53"/>
      <c r="H175" s="57"/>
      <c r="I175" s="56"/>
      <c r="J175" s="56"/>
      <c r="K175" s="36" t="s">
        <v>65</v>
      </c>
      <c r="L175" s="62">
        <v>175</v>
      </c>
      <c r="M175" s="62"/>
      <c r="N175" s="63"/>
    </row>
    <row r="176" spans="1:14" x14ac:dyDescent="0.3">
      <c r="A176" s="77" t="s">
        <v>178</v>
      </c>
      <c r="B176" s="77" t="s">
        <v>179</v>
      </c>
      <c r="C176" s="53"/>
      <c r="D176" s="77"/>
      <c r="E176" s="53"/>
      <c r="F176" s="55"/>
      <c r="G176" s="53"/>
      <c r="H176" s="57"/>
      <c r="I176" s="56"/>
      <c r="J176" s="56"/>
      <c r="K176" s="36" t="s">
        <v>65</v>
      </c>
      <c r="L176" s="62">
        <v>176</v>
      </c>
      <c r="M176" s="62"/>
      <c r="N176" s="63"/>
    </row>
    <row r="177" spans="1:14" x14ac:dyDescent="0.3">
      <c r="A177" s="77" t="s">
        <v>262</v>
      </c>
      <c r="B177" s="77" t="s">
        <v>174</v>
      </c>
      <c r="C177" s="53"/>
      <c r="D177" s="77"/>
      <c r="E177" s="53"/>
      <c r="F177" s="55"/>
      <c r="G177" s="53"/>
      <c r="H177" s="57"/>
      <c r="I177" s="56"/>
      <c r="J177" s="56"/>
      <c r="K177" s="36" t="s">
        <v>65</v>
      </c>
      <c r="L177" s="62">
        <v>177</v>
      </c>
      <c r="M177" s="62"/>
      <c r="N177" s="63"/>
    </row>
    <row r="178" spans="1:14" x14ac:dyDescent="0.3">
      <c r="A178" s="77" t="s">
        <v>262</v>
      </c>
      <c r="B178" s="77" t="s">
        <v>181</v>
      </c>
      <c r="C178" s="53"/>
      <c r="D178" s="77"/>
      <c r="E178" s="53"/>
      <c r="F178" s="55"/>
      <c r="G178" s="53"/>
      <c r="H178" s="57"/>
      <c r="I178" s="56"/>
      <c r="J178" s="56"/>
      <c r="K178" s="36" t="s">
        <v>65</v>
      </c>
      <c r="L178" s="62">
        <v>178</v>
      </c>
      <c r="M178" s="62"/>
      <c r="N178" s="63"/>
    </row>
    <row r="179" spans="1:14" x14ac:dyDescent="0.3">
      <c r="A179" s="77" t="s">
        <v>262</v>
      </c>
      <c r="B179" s="77" t="s">
        <v>175</v>
      </c>
      <c r="C179" s="53"/>
      <c r="D179" s="77"/>
      <c r="E179" s="53"/>
      <c r="F179" s="55"/>
      <c r="G179" s="53"/>
      <c r="H179" s="57"/>
      <c r="I179" s="56"/>
      <c r="J179" s="56"/>
      <c r="K179" s="36" t="s">
        <v>65</v>
      </c>
      <c r="L179" s="62">
        <v>179</v>
      </c>
      <c r="M179" s="62"/>
      <c r="N179" s="63"/>
    </row>
    <row r="180" spans="1:14" x14ac:dyDescent="0.3">
      <c r="A180" s="77" t="s">
        <v>262</v>
      </c>
      <c r="B180" s="77" t="s">
        <v>182</v>
      </c>
      <c r="C180" s="53"/>
      <c r="D180" s="77"/>
      <c r="E180" s="53"/>
      <c r="F180" s="55"/>
      <c r="G180" s="53"/>
      <c r="H180" s="57"/>
      <c r="I180" s="56"/>
      <c r="J180" s="56"/>
      <c r="K180" s="36" t="s">
        <v>65</v>
      </c>
      <c r="L180" s="62">
        <v>180</v>
      </c>
      <c r="M180" s="62"/>
      <c r="N180" s="63"/>
    </row>
    <row r="181" spans="1:14" x14ac:dyDescent="0.3">
      <c r="A181" s="77" t="s">
        <v>263</v>
      </c>
      <c r="B181" s="77" t="s">
        <v>174</v>
      </c>
      <c r="C181" s="53"/>
      <c r="D181" s="77"/>
      <c r="E181" s="53"/>
      <c r="F181" s="55"/>
      <c r="G181" s="53"/>
      <c r="H181" s="57"/>
      <c r="I181" s="56"/>
      <c r="J181" s="56"/>
      <c r="K181" s="36" t="s">
        <v>65</v>
      </c>
      <c r="L181" s="62">
        <v>181</v>
      </c>
      <c r="M181" s="62"/>
      <c r="N181" s="63"/>
    </row>
    <row r="182" spans="1:14" x14ac:dyDescent="0.3">
      <c r="A182" s="77" t="s">
        <v>263</v>
      </c>
      <c r="B182" s="77" t="s">
        <v>185</v>
      </c>
      <c r="C182" s="53"/>
      <c r="D182" s="77"/>
      <c r="E182" s="53"/>
      <c r="F182" s="55"/>
      <c r="G182" s="53"/>
      <c r="H182" s="57"/>
      <c r="I182" s="56"/>
      <c r="J182" s="56"/>
      <c r="K182" s="36" t="s">
        <v>65</v>
      </c>
      <c r="L182" s="62">
        <v>182</v>
      </c>
      <c r="M182" s="62"/>
      <c r="N182" s="63"/>
    </row>
    <row r="183" spans="1:14" x14ac:dyDescent="0.3">
      <c r="A183" s="77" t="s">
        <v>263</v>
      </c>
      <c r="B183" s="77" t="s">
        <v>181</v>
      </c>
      <c r="C183" s="53"/>
      <c r="D183" s="77"/>
      <c r="E183" s="53"/>
      <c r="F183" s="55"/>
      <c r="G183" s="53"/>
      <c r="H183" s="57"/>
      <c r="I183" s="56"/>
      <c r="J183" s="56"/>
      <c r="K183" s="36" t="s">
        <v>65</v>
      </c>
      <c r="L183" s="62">
        <v>183</v>
      </c>
      <c r="M183" s="62"/>
      <c r="N183" s="63"/>
    </row>
    <row r="184" spans="1:14" x14ac:dyDescent="0.3">
      <c r="A184" s="77" t="s">
        <v>264</v>
      </c>
      <c r="B184" s="77" t="s">
        <v>185</v>
      </c>
      <c r="C184" s="53"/>
      <c r="D184" s="77"/>
      <c r="E184" s="53"/>
      <c r="F184" s="55"/>
      <c r="G184" s="53"/>
      <c r="H184" s="57"/>
      <c r="I184" s="56"/>
      <c r="J184" s="56"/>
      <c r="K184" s="36" t="s">
        <v>65</v>
      </c>
      <c r="L184" s="62">
        <v>184</v>
      </c>
      <c r="M184" s="62"/>
      <c r="N184" s="63"/>
    </row>
    <row r="185" spans="1:14" x14ac:dyDescent="0.3">
      <c r="A185" s="77" t="s">
        <v>265</v>
      </c>
      <c r="B185" s="77" t="s">
        <v>185</v>
      </c>
      <c r="C185" s="53"/>
      <c r="D185" s="77"/>
      <c r="E185" s="53"/>
      <c r="F185" s="55"/>
      <c r="G185" s="53"/>
      <c r="H185" s="57"/>
      <c r="I185" s="56"/>
      <c r="J185" s="56"/>
      <c r="K185" s="36" t="s">
        <v>65</v>
      </c>
      <c r="L185" s="62">
        <v>185</v>
      </c>
      <c r="M185" s="62"/>
      <c r="N185" s="63"/>
    </row>
    <row r="186" spans="1:14" x14ac:dyDescent="0.3">
      <c r="A186" s="77" t="s">
        <v>226</v>
      </c>
      <c r="B186" s="77" t="s">
        <v>238</v>
      </c>
      <c r="C186" s="53"/>
      <c r="D186" s="77"/>
      <c r="E186" s="53"/>
      <c r="F186" s="55"/>
      <c r="G186" s="53"/>
      <c r="H186" s="57"/>
      <c r="I186" s="56"/>
      <c r="J186" s="56"/>
      <c r="K186" s="36" t="s">
        <v>65</v>
      </c>
      <c r="L186" s="62">
        <v>186</v>
      </c>
      <c r="M186" s="62"/>
      <c r="N186" s="63"/>
    </row>
    <row r="187" spans="1:14" x14ac:dyDescent="0.3">
      <c r="A187" s="77" t="s">
        <v>266</v>
      </c>
      <c r="B187" s="77" t="s">
        <v>186</v>
      </c>
      <c r="C187" s="53"/>
      <c r="D187" s="77"/>
      <c r="E187" s="53"/>
      <c r="F187" s="55"/>
      <c r="G187" s="53"/>
      <c r="H187" s="57"/>
      <c r="I187" s="56"/>
      <c r="J187" s="56"/>
      <c r="K187" s="36" t="s">
        <v>65</v>
      </c>
      <c r="L187" s="62">
        <v>187</v>
      </c>
      <c r="M187" s="62"/>
      <c r="N187" s="63"/>
    </row>
    <row r="188" spans="1:14" x14ac:dyDescent="0.3">
      <c r="A188" s="77" t="s">
        <v>238</v>
      </c>
      <c r="B188" s="77" t="s">
        <v>184</v>
      </c>
      <c r="C188" s="53"/>
      <c r="D188" s="77"/>
      <c r="E188" s="53"/>
      <c r="F188" s="55"/>
      <c r="G188" s="53"/>
      <c r="H188" s="57"/>
      <c r="I188" s="56"/>
      <c r="J188" s="56"/>
      <c r="K188" s="36" t="s">
        <v>65</v>
      </c>
      <c r="L188" s="62">
        <v>188</v>
      </c>
      <c r="M188" s="62"/>
      <c r="N188" s="63"/>
    </row>
    <row r="189" spans="1:14" x14ac:dyDescent="0.3">
      <c r="A189" s="77" t="s">
        <v>261</v>
      </c>
      <c r="B189" s="77" t="s">
        <v>185</v>
      </c>
      <c r="C189" s="53"/>
      <c r="D189" s="77"/>
      <c r="E189" s="53"/>
      <c r="F189" s="55"/>
      <c r="G189" s="53"/>
      <c r="H189" s="57"/>
      <c r="I189" s="56"/>
      <c r="J189" s="56"/>
      <c r="K189" s="36" t="s">
        <v>65</v>
      </c>
      <c r="L189" s="62">
        <v>189</v>
      </c>
      <c r="M189" s="62"/>
      <c r="N189" s="63"/>
    </row>
    <row r="190" spans="1:14" x14ac:dyDescent="0.3">
      <c r="A190" s="77" t="s">
        <v>267</v>
      </c>
      <c r="B190" s="77" t="s">
        <v>268</v>
      </c>
      <c r="C190" s="53"/>
      <c r="D190" s="77"/>
      <c r="E190" s="53"/>
      <c r="F190" s="55"/>
      <c r="G190" s="53"/>
      <c r="H190" s="57"/>
      <c r="I190" s="56"/>
      <c r="J190" s="56"/>
      <c r="K190" s="36" t="s">
        <v>65</v>
      </c>
      <c r="L190" s="62">
        <v>190</v>
      </c>
      <c r="M190" s="62"/>
      <c r="N190" s="63"/>
    </row>
    <row r="191" spans="1:14" x14ac:dyDescent="0.3">
      <c r="A191" s="77" t="s">
        <v>261</v>
      </c>
      <c r="B191" s="77" t="s">
        <v>238</v>
      </c>
      <c r="C191" s="53"/>
      <c r="D191" s="77"/>
      <c r="E191" s="53"/>
      <c r="F191" s="55"/>
      <c r="G191" s="53"/>
      <c r="H191" s="57"/>
      <c r="I191" s="56"/>
      <c r="J191" s="56"/>
      <c r="K191" s="36" t="s">
        <v>65</v>
      </c>
      <c r="L191" s="62">
        <v>191</v>
      </c>
      <c r="M191" s="62"/>
      <c r="N191" s="63"/>
    </row>
    <row r="192" spans="1:14" x14ac:dyDescent="0.3">
      <c r="A192" s="77" t="s">
        <v>206</v>
      </c>
      <c r="B192" s="77" t="s">
        <v>175</v>
      </c>
      <c r="C192" s="53"/>
      <c r="D192" s="77"/>
      <c r="E192" s="53"/>
      <c r="F192" s="55"/>
      <c r="G192" s="53"/>
      <c r="H192" s="57"/>
      <c r="I192" s="56"/>
      <c r="J192" s="56"/>
      <c r="K192" s="36" t="s">
        <v>65</v>
      </c>
      <c r="L192" s="62">
        <v>192</v>
      </c>
      <c r="M192" s="62"/>
      <c r="N192" s="63"/>
    </row>
    <row r="193" spans="1:14" x14ac:dyDescent="0.3">
      <c r="A193" s="77" t="s">
        <v>206</v>
      </c>
      <c r="B193" s="77" t="s">
        <v>182</v>
      </c>
      <c r="C193" s="53"/>
      <c r="D193" s="77"/>
      <c r="E193" s="53"/>
      <c r="F193" s="55"/>
      <c r="G193" s="53"/>
      <c r="H193" s="57"/>
      <c r="I193" s="56"/>
      <c r="J193" s="56"/>
      <c r="K193" s="36" t="s">
        <v>65</v>
      </c>
      <c r="L193" s="62">
        <v>193</v>
      </c>
      <c r="M193" s="62"/>
      <c r="N193" s="63"/>
    </row>
    <row r="194" spans="1:14" x14ac:dyDescent="0.3">
      <c r="A194" s="77" t="s">
        <v>174</v>
      </c>
      <c r="B194" s="77" t="s">
        <v>185</v>
      </c>
      <c r="C194" s="53"/>
      <c r="D194" s="77"/>
      <c r="E194" s="53"/>
      <c r="F194" s="55"/>
      <c r="G194" s="53"/>
      <c r="H194" s="57"/>
      <c r="I194" s="56"/>
      <c r="J194" s="56"/>
      <c r="K194" s="36" t="s">
        <v>65</v>
      </c>
      <c r="L194" s="62">
        <v>194</v>
      </c>
      <c r="M194" s="62"/>
      <c r="N194" s="63"/>
    </row>
    <row r="195" spans="1:14" x14ac:dyDescent="0.3">
      <c r="A195" s="77" t="s">
        <v>176</v>
      </c>
      <c r="B195" s="77" t="s">
        <v>238</v>
      </c>
      <c r="C195" s="53"/>
      <c r="D195" s="77"/>
      <c r="E195" s="53"/>
      <c r="F195" s="55"/>
      <c r="G195" s="53"/>
      <c r="H195" s="57"/>
      <c r="I195" s="56"/>
      <c r="J195" s="56"/>
      <c r="K195" s="36" t="s">
        <v>65</v>
      </c>
      <c r="L195" s="62">
        <v>195</v>
      </c>
      <c r="M195" s="62"/>
      <c r="N195" s="63"/>
    </row>
    <row r="196" spans="1:14" x14ac:dyDescent="0.3">
      <c r="A196" s="77" t="s">
        <v>269</v>
      </c>
      <c r="B196" s="77" t="s">
        <v>270</v>
      </c>
      <c r="C196" s="53"/>
      <c r="D196" s="77"/>
      <c r="E196" s="53"/>
      <c r="F196" s="55"/>
      <c r="G196" s="53"/>
      <c r="H196" s="57"/>
      <c r="I196" s="56"/>
      <c r="J196" s="56"/>
      <c r="K196" s="36" t="s">
        <v>65</v>
      </c>
      <c r="L196" s="62">
        <v>196</v>
      </c>
      <c r="M196" s="62"/>
      <c r="N196" s="63"/>
    </row>
    <row r="197" spans="1:14" x14ac:dyDescent="0.3">
      <c r="A197" s="77" t="s">
        <v>271</v>
      </c>
      <c r="B197" s="77" t="s">
        <v>185</v>
      </c>
      <c r="C197" s="53"/>
      <c r="D197" s="77"/>
      <c r="E197" s="53"/>
      <c r="F197" s="55"/>
      <c r="G197" s="53"/>
      <c r="H197" s="57"/>
      <c r="I197" s="56"/>
      <c r="J197" s="56"/>
      <c r="K197" s="36" t="s">
        <v>65</v>
      </c>
      <c r="L197" s="62">
        <v>197</v>
      </c>
      <c r="M197" s="62"/>
      <c r="N197" s="63"/>
    </row>
    <row r="198" spans="1:14" x14ac:dyDescent="0.3">
      <c r="A198" s="77" t="s">
        <v>238</v>
      </c>
      <c r="B198" s="77" t="s">
        <v>272</v>
      </c>
      <c r="C198" s="53"/>
      <c r="D198" s="77"/>
      <c r="E198" s="53"/>
      <c r="F198" s="55"/>
      <c r="G198" s="53"/>
      <c r="H198" s="57"/>
      <c r="I198" s="56"/>
      <c r="J198" s="56"/>
      <c r="K198" s="36" t="s">
        <v>65</v>
      </c>
      <c r="L198" s="62">
        <v>198</v>
      </c>
      <c r="M198" s="62"/>
      <c r="N198" s="63"/>
    </row>
    <row r="199" spans="1:14" x14ac:dyDescent="0.3">
      <c r="A199" s="77" t="s">
        <v>273</v>
      </c>
      <c r="B199" s="77" t="s">
        <v>185</v>
      </c>
      <c r="C199" s="53"/>
      <c r="D199" s="77"/>
      <c r="E199" s="53"/>
      <c r="F199" s="55"/>
      <c r="G199" s="53"/>
      <c r="H199" s="57"/>
      <c r="I199" s="56"/>
      <c r="J199" s="56"/>
      <c r="K199" s="36" t="s">
        <v>65</v>
      </c>
      <c r="L199" s="62">
        <v>199</v>
      </c>
      <c r="M199" s="62"/>
      <c r="N199" s="63"/>
    </row>
    <row r="200" spans="1:14" x14ac:dyDescent="0.3">
      <c r="A200" s="77" t="s">
        <v>273</v>
      </c>
      <c r="B200" s="77" t="s">
        <v>182</v>
      </c>
      <c r="C200" s="53"/>
      <c r="D200" s="77"/>
      <c r="E200" s="53"/>
      <c r="F200" s="55"/>
      <c r="G200" s="53"/>
      <c r="H200" s="57"/>
      <c r="I200" s="56"/>
      <c r="J200" s="56"/>
      <c r="K200" s="36" t="s">
        <v>65</v>
      </c>
      <c r="L200" s="62">
        <v>200</v>
      </c>
      <c r="M200" s="62"/>
      <c r="N200" s="63"/>
    </row>
    <row r="201" spans="1:14" x14ac:dyDescent="0.3">
      <c r="A201" s="77" t="s">
        <v>274</v>
      </c>
      <c r="B201" s="77" t="s">
        <v>192</v>
      </c>
      <c r="C201" s="53"/>
      <c r="D201" s="77"/>
      <c r="E201" s="53"/>
      <c r="F201" s="55"/>
      <c r="G201" s="53"/>
      <c r="H201" s="57"/>
      <c r="I201" s="56"/>
      <c r="J201" s="56"/>
      <c r="K201" s="36" t="s">
        <v>65</v>
      </c>
      <c r="L201" s="62">
        <v>201</v>
      </c>
      <c r="M201" s="62"/>
      <c r="N201" s="63"/>
    </row>
    <row r="202" spans="1:14" x14ac:dyDescent="0.3">
      <c r="A202" s="77" t="s">
        <v>275</v>
      </c>
      <c r="B202" s="77" t="s">
        <v>185</v>
      </c>
      <c r="C202" s="53"/>
      <c r="D202" s="77"/>
      <c r="E202" s="53"/>
      <c r="F202" s="55"/>
      <c r="G202" s="53"/>
      <c r="H202" s="57"/>
      <c r="I202" s="56"/>
      <c r="J202" s="56"/>
      <c r="K202" s="36" t="s">
        <v>65</v>
      </c>
      <c r="L202" s="62">
        <v>202</v>
      </c>
      <c r="M202" s="62"/>
      <c r="N202" s="63"/>
    </row>
    <row r="203" spans="1:14" x14ac:dyDescent="0.3">
      <c r="A203" s="77" t="s">
        <v>276</v>
      </c>
      <c r="B203" s="77" t="s">
        <v>277</v>
      </c>
      <c r="C203" s="53"/>
      <c r="D203" s="77"/>
      <c r="E203" s="53"/>
      <c r="F203" s="55"/>
      <c r="G203" s="53"/>
      <c r="H203" s="57"/>
      <c r="I203" s="56"/>
      <c r="J203" s="56"/>
      <c r="K203" s="36" t="s">
        <v>65</v>
      </c>
      <c r="L203" s="62">
        <v>203</v>
      </c>
      <c r="M203" s="62"/>
      <c r="N203" s="63"/>
    </row>
    <row r="204" spans="1:14" x14ac:dyDescent="0.3">
      <c r="A204" s="77" t="s">
        <v>276</v>
      </c>
      <c r="B204" s="77" t="s">
        <v>250</v>
      </c>
      <c r="C204" s="53"/>
      <c r="D204" s="77"/>
      <c r="E204" s="53"/>
      <c r="F204" s="55"/>
      <c r="G204" s="53"/>
      <c r="H204" s="57"/>
      <c r="I204" s="56"/>
      <c r="J204" s="56"/>
      <c r="K204" s="36" t="s">
        <v>65</v>
      </c>
      <c r="L204" s="62">
        <v>204</v>
      </c>
      <c r="M204" s="62"/>
      <c r="N204" s="63"/>
    </row>
    <row r="205" spans="1:14" x14ac:dyDescent="0.3">
      <c r="A205" s="77" t="s">
        <v>278</v>
      </c>
      <c r="B205" s="77" t="s">
        <v>185</v>
      </c>
      <c r="C205" s="53"/>
      <c r="D205" s="77"/>
      <c r="E205" s="53"/>
      <c r="F205" s="55"/>
      <c r="G205" s="53"/>
      <c r="H205" s="57"/>
      <c r="I205" s="56"/>
      <c r="J205" s="56"/>
      <c r="K205" s="36" t="s">
        <v>65</v>
      </c>
      <c r="L205" s="62">
        <v>205</v>
      </c>
      <c r="M205" s="62"/>
      <c r="N205" s="63"/>
    </row>
    <row r="206" spans="1:14" x14ac:dyDescent="0.3">
      <c r="A206" s="77" t="s">
        <v>279</v>
      </c>
      <c r="B206" s="77" t="s">
        <v>235</v>
      </c>
      <c r="C206" s="53"/>
      <c r="D206" s="77"/>
      <c r="E206" s="53"/>
      <c r="F206" s="55"/>
      <c r="G206" s="53"/>
      <c r="H206" s="57"/>
      <c r="I206" s="56"/>
      <c r="J206" s="56"/>
      <c r="K206" s="36" t="s">
        <v>65</v>
      </c>
      <c r="L206" s="62">
        <v>206</v>
      </c>
      <c r="M206" s="62"/>
      <c r="N206" s="63"/>
    </row>
    <row r="207" spans="1:14" x14ac:dyDescent="0.3">
      <c r="A207" s="77" t="s">
        <v>238</v>
      </c>
      <c r="B207" s="77" t="s">
        <v>280</v>
      </c>
      <c r="C207" s="53"/>
      <c r="D207" s="77"/>
      <c r="E207" s="53"/>
      <c r="F207" s="55"/>
      <c r="G207" s="53"/>
      <c r="H207" s="57"/>
      <c r="I207" s="56"/>
      <c r="J207" s="56"/>
      <c r="K207" s="36" t="s">
        <v>65</v>
      </c>
      <c r="L207" s="62">
        <v>207</v>
      </c>
      <c r="M207" s="62"/>
      <c r="N207" s="63"/>
    </row>
    <row r="208" spans="1:14" x14ac:dyDescent="0.3">
      <c r="A208" s="77" t="s">
        <v>276</v>
      </c>
      <c r="B208" s="77" t="s">
        <v>281</v>
      </c>
      <c r="C208" s="53"/>
      <c r="D208" s="77"/>
      <c r="E208" s="53"/>
      <c r="F208" s="55"/>
      <c r="G208" s="53"/>
      <c r="H208" s="57"/>
      <c r="I208" s="56"/>
      <c r="J208" s="56"/>
      <c r="K208" s="36" t="s">
        <v>65</v>
      </c>
      <c r="L208" s="62">
        <v>208</v>
      </c>
      <c r="M208" s="62"/>
      <c r="N208" s="63"/>
    </row>
    <row r="209" spans="1:14" x14ac:dyDescent="0.3">
      <c r="A209" s="77" t="s">
        <v>282</v>
      </c>
      <c r="B209" s="77" t="s">
        <v>185</v>
      </c>
      <c r="C209" s="53"/>
      <c r="D209" s="77"/>
      <c r="E209" s="53"/>
      <c r="F209" s="55"/>
      <c r="G209" s="53"/>
      <c r="H209" s="57"/>
      <c r="I209" s="56"/>
      <c r="J209" s="56"/>
      <c r="K209" s="36" t="s">
        <v>65</v>
      </c>
      <c r="L209" s="62">
        <v>209</v>
      </c>
      <c r="M209" s="62"/>
      <c r="N209" s="63"/>
    </row>
    <row r="210" spans="1:14" x14ac:dyDescent="0.3">
      <c r="A210" s="77" t="s">
        <v>283</v>
      </c>
      <c r="B210" s="77" t="s">
        <v>284</v>
      </c>
      <c r="C210" s="53"/>
      <c r="D210" s="77"/>
      <c r="E210" s="53"/>
      <c r="F210" s="55"/>
      <c r="G210" s="53"/>
      <c r="H210" s="57"/>
      <c r="I210" s="56"/>
      <c r="J210" s="56"/>
      <c r="K210" s="36" t="s">
        <v>65</v>
      </c>
      <c r="L210" s="62">
        <v>210</v>
      </c>
      <c r="M210" s="62"/>
      <c r="N210" s="63"/>
    </row>
    <row r="211" spans="1:14" x14ac:dyDescent="0.3">
      <c r="A211" s="77" t="s">
        <v>276</v>
      </c>
      <c r="B211" s="77" t="s">
        <v>243</v>
      </c>
      <c r="C211" s="53"/>
      <c r="D211" s="77"/>
      <c r="E211" s="53"/>
      <c r="F211" s="55"/>
      <c r="G211" s="53"/>
      <c r="H211" s="57"/>
      <c r="I211" s="56"/>
      <c r="J211" s="56"/>
      <c r="K211" s="36" t="s">
        <v>65</v>
      </c>
      <c r="L211" s="62">
        <v>211</v>
      </c>
      <c r="M211" s="62"/>
      <c r="N211" s="63"/>
    </row>
    <row r="212" spans="1:14" x14ac:dyDescent="0.3">
      <c r="A212" s="77" t="s">
        <v>285</v>
      </c>
      <c r="B212" s="77" t="s">
        <v>185</v>
      </c>
      <c r="C212" s="53"/>
      <c r="D212" s="77"/>
      <c r="E212" s="53"/>
      <c r="F212" s="55"/>
      <c r="G212" s="53"/>
      <c r="H212" s="57"/>
      <c r="I212" s="56"/>
      <c r="J212" s="56"/>
      <c r="K212" s="36" t="s">
        <v>65</v>
      </c>
      <c r="L212" s="62">
        <v>212</v>
      </c>
      <c r="M212" s="62"/>
      <c r="N212" s="63"/>
    </row>
    <row r="213" spans="1:14" x14ac:dyDescent="0.3">
      <c r="A213" s="77" t="s">
        <v>276</v>
      </c>
      <c r="B213" s="77" t="s">
        <v>185</v>
      </c>
      <c r="C213" s="53"/>
      <c r="D213" s="77"/>
      <c r="E213" s="53"/>
      <c r="F213" s="55"/>
      <c r="G213" s="53"/>
      <c r="H213" s="57"/>
      <c r="I213" s="56"/>
      <c r="J213" s="56"/>
      <c r="K213" s="36" t="s">
        <v>65</v>
      </c>
      <c r="L213" s="62">
        <v>213</v>
      </c>
      <c r="M213" s="62"/>
      <c r="N213" s="63"/>
    </row>
    <row r="214" spans="1:14" x14ac:dyDescent="0.3">
      <c r="A214" s="77" t="s">
        <v>286</v>
      </c>
      <c r="B214" s="77" t="s">
        <v>185</v>
      </c>
      <c r="C214" s="53"/>
      <c r="D214" s="77"/>
      <c r="E214" s="53"/>
      <c r="F214" s="55"/>
      <c r="G214" s="53"/>
      <c r="H214" s="57"/>
      <c r="I214" s="56"/>
      <c r="J214" s="56"/>
      <c r="K214" s="36" t="s">
        <v>65</v>
      </c>
      <c r="L214" s="62">
        <v>214</v>
      </c>
      <c r="M214" s="62"/>
      <c r="N214" s="63"/>
    </row>
    <row r="215" spans="1:14" x14ac:dyDescent="0.3">
      <c r="A215" s="77" t="s">
        <v>287</v>
      </c>
      <c r="B215" s="77" t="s">
        <v>185</v>
      </c>
      <c r="C215" s="53"/>
      <c r="D215" s="77"/>
      <c r="E215" s="53"/>
      <c r="F215" s="55"/>
      <c r="G215" s="53"/>
      <c r="H215" s="57"/>
      <c r="I215" s="56"/>
      <c r="J215" s="56"/>
      <c r="K215" s="36" t="s">
        <v>65</v>
      </c>
      <c r="L215" s="62">
        <v>215</v>
      </c>
      <c r="M215" s="62"/>
      <c r="N215" s="63"/>
    </row>
    <row r="216" spans="1:14" x14ac:dyDescent="0.3">
      <c r="A216" s="77" t="s">
        <v>176</v>
      </c>
      <c r="B216" s="77" t="s">
        <v>182</v>
      </c>
      <c r="C216" s="53"/>
      <c r="D216" s="77"/>
      <c r="E216" s="53"/>
      <c r="F216" s="55"/>
      <c r="G216" s="53"/>
      <c r="H216" s="57"/>
      <c r="I216" s="56"/>
      <c r="J216" s="56"/>
      <c r="K216" s="36" t="s">
        <v>65</v>
      </c>
      <c r="L216" s="62">
        <v>216</v>
      </c>
      <c r="M216" s="62"/>
      <c r="N216" s="63"/>
    </row>
    <row r="217" spans="1:14" x14ac:dyDescent="0.3">
      <c r="A217" s="77" t="s">
        <v>203</v>
      </c>
      <c r="B217" s="77" t="s">
        <v>288</v>
      </c>
      <c r="C217" s="53"/>
      <c r="D217" s="77"/>
      <c r="E217" s="53"/>
      <c r="F217" s="55"/>
      <c r="G217" s="53"/>
      <c r="H217" s="57"/>
      <c r="I217" s="56"/>
      <c r="J217" s="56"/>
      <c r="K217" s="36" t="s">
        <v>65</v>
      </c>
      <c r="L217" s="62">
        <v>217</v>
      </c>
      <c r="M217" s="62"/>
      <c r="N217" s="63"/>
    </row>
    <row r="218" spans="1:14" x14ac:dyDescent="0.3">
      <c r="A218" s="77" t="s">
        <v>289</v>
      </c>
      <c r="B218" s="77" t="s">
        <v>290</v>
      </c>
      <c r="C218" s="53"/>
      <c r="D218" s="77"/>
      <c r="E218" s="53"/>
      <c r="F218" s="55"/>
      <c r="G218" s="53"/>
      <c r="H218" s="57"/>
      <c r="I218" s="56"/>
      <c r="J218" s="56"/>
      <c r="K218" s="36" t="s">
        <v>65</v>
      </c>
      <c r="L218" s="62">
        <v>218</v>
      </c>
      <c r="M218" s="62"/>
      <c r="N218" s="63"/>
    </row>
    <row r="219" spans="1:14" x14ac:dyDescent="0.3">
      <c r="A219" s="77" t="s">
        <v>276</v>
      </c>
      <c r="B219" s="77" t="s">
        <v>291</v>
      </c>
      <c r="C219" s="53"/>
      <c r="D219" s="77"/>
      <c r="E219" s="53"/>
      <c r="F219" s="55"/>
      <c r="G219" s="53"/>
      <c r="H219" s="57"/>
      <c r="I219" s="56"/>
      <c r="J219" s="56"/>
      <c r="K219" s="36" t="s">
        <v>65</v>
      </c>
      <c r="L219" s="62">
        <v>219</v>
      </c>
      <c r="M219" s="62"/>
      <c r="N219" s="63"/>
    </row>
    <row r="220" spans="1:14" x14ac:dyDescent="0.3">
      <c r="A220" s="77" t="s">
        <v>276</v>
      </c>
      <c r="B220" s="77" t="s">
        <v>292</v>
      </c>
      <c r="C220" s="53"/>
      <c r="D220" s="77"/>
      <c r="E220" s="53"/>
      <c r="F220" s="55"/>
      <c r="G220" s="53"/>
      <c r="H220" s="57"/>
      <c r="I220" s="56"/>
      <c r="J220" s="56"/>
      <c r="K220" s="36" t="s">
        <v>65</v>
      </c>
      <c r="L220" s="62">
        <v>220</v>
      </c>
      <c r="M220" s="62"/>
      <c r="N220" s="63"/>
    </row>
    <row r="221" spans="1:14" x14ac:dyDescent="0.3">
      <c r="A221" s="77" t="s">
        <v>262</v>
      </c>
      <c r="B221" s="77" t="s">
        <v>185</v>
      </c>
      <c r="C221" s="53"/>
      <c r="D221" s="77"/>
      <c r="E221" s="53"/>
      <c r="F221" s="55"/>
      <c r="G221" s="53"/>
      <c r="H221" s="57"/>
      <c r="I221" s="56"/>
      <c r="J221" s="56"/>
      <c r="K221" s="36" t="s">
        <v>65</v>
      </c>
      <c r="L221" s="62">
        <v>221</v>
      </c>
      <c r="M221" s="62"/>
      <c r="N221" s="63"/>
    </row>
    <row r="222" spans="1:14" x14ac:dyDescent="0.3">
      <c r="A222" s="77" t="s">
        <v>293</v>
      </c>
      <c r="B222" s="77" t="s">
        <v>204</v>
      </c>
      <c r="C222" s="53"/>
      <c r="D222" s="77"/>
      <c r="E222" s="53"/>
      <c r="F222" s="55"/>
      <c r="G222" s="53"/>
      <c r="H222" s="57"/>
      <c r="I222" s="56"/>
      <c r="J222" s="56"/>
      <c r="K222" s="36" t="s">
        <v>65</v>
      </c>
      <c r="L222" s="62">
        <v>222</v>
      </c>
      <c r="M222" s="62"/>
      <c r="N222" s="63"/>
    </row>
    <row r="223" spans="1:14" x14ac:dyDescent="0.3">
      <c r="A223" s="77" t="s">
        <v>293</v>
      </c>
      <c r="B223" s="77" t="s">
        <v>294</v>
      </c>
      <c r="C223" s="53"/>
      <c r="D223" s="77"/>
      <c r="E223" s="53"/>
      <c r="F223" s="55"/>
      <c r="G223" s="53"/>
      <c r="H223" s="57"/>
      <c r="I223" s="56"/>
      <c r="J223" s="56"/>
      <c r="K223" s="36" t="s">
        <v>65</v>
      </c>
      <c r="L223" s="62">
        <v>223</v>
      </c>
      <c r="M223" s="62"/>
      <c r="N223" s="63"/>
    </row>
    <row r="224" spans="1:14" x14ac:dyDescent="0.3">
      <c r="A224" s="77" t="s">
        <v>293</v>
      </c>
      <c r="B224" s="77" t="s">
        <v>175</v>
      </c>
      <c r="C224" s="53"/>
      <c r="D224" s="77"/>
      <c r="E224" s="53"/>
      <c r="F224" s="55"/>
      <c r="G224" s="53"/>
      <c r="H224" s="57"/>
      <c r="I224" s="56"/>
      <c r="J224" s="56"/>
      <c r="K224" s="36" t="s">
        <v>65</v>
      </c>
      <c r="L224" s="62">
        <v>224</v>
      </c>
      <c r="M224" s="62"/>
      <c r="N224" s="63"/>
    </row>
    <row r="225" spans="1:14" x14ac:dyDescent="0.3">
      <c r="A225" s="77" t="s">
        <v>191</v>
      </c>
      <c r="B225" s="77" t="s">
        <v>191</v>
      </c>
      <c r="C225" s="53"/>
      <c r="D225" s="77"/>
      <c r="E225" s="53"/>
      <c r="F225" s="55"/>
      <c r="G225" s="53"/>
      <c r="H225" s="57"/>
      <c r="I225" s="56"/>
      <c r="J225" s="56"/>
      <c r="K225" s="36" t="s">
        <v>65</v>
      </c>
      <c r="L225" s="62">
        <v>225</v>
      </c>
      <c r="M225" s="62"/>
      <c r="N225" s="63"/>
    </row>
    <row r="226" spans="1:14" x14ac:dyDescent="0.3">
      <c r="A226" s="77" t="s">
        <v>295</v>
      </c>
      <c r="B226" s="77" t="s">
        <v>185</v>
      </c>
      <c r="C226" s="53"/>
      <c r="D226" s="77"/>
      <c r="E226" s="53"/>
      <c r="F226" s="55"/>
      <c r="G226" s="53"/>
      <c r="H226" s="57"/>
      <c r="I226" s="56"/>
      <c r="J226" s="56"/>
      <c r="K226" s="36" t="s">
        <v>65</v>
      </c>
      <c r="L226" s="62">
        <v>226</v>
      </c>
      <c r="M226" s="62"/>
      <c r="N226" s="63"/>
    </row>
    <row r="227" spans="1:14" x14ac:dyDescent="0.3">
      <c r="A227" s="77" t="s">
        <v>174</v>
      </c>
      <c r="B227" s="77" t="s">
        <v>182</v>
      </c>
      <c r="C227" s="53"/>
      <c r="D227" s="77"/>
      <c r="E227" s="53"/>
      <c r="F227" s="55"/>
      <c r="G227" s="53"/>
      <c r="H227" s="57"/>
      <c r="I227" s="56"/>
      <c r="J227" s="56"/>
      <c r="K227" s="36" t="s">
        <v>65</v>
      </c>
      <c r="L227" s="62">
        <v>227</v>
      </c>
      <c r="M227" s="62"/>
      <c r="N227" s="63"/>
    </row>
    <row r="228" spans="1:14" x14ac:dyDescent="0.3">
      <c r="A228" s="77" t="s">
        <v>238</v>
      </c>
      <c r="B228" s="77" t="s">
        <v>202</v>
      </c>
      <c r="C228" s="53"/>
      <c r="D228" s="77"/>
      <c r="E228" s="53"/>
      <c r="F228" s="55"/>
      <c r="G228" s="53"/>
      <c r="H228" s="57"/>
      <c r="I228" s="56"/>
      <c r="J228" s="56"/>
      <c r="K228" s="36" t="s">
        <v>65</v>
      </c>
      <c r="L228" s="62">
        <v>228</v>
      </c>
      <c r="M228" s="62"/>
      <c r="N228" s="63"/>
    </row>
    <row r="229" spans="1:14" x14ac:dyDescent="0.3">
      <c r="A229" s="77" t="s">
        <v>186</v>
      </c>
      <c r="B229" s="77" t="s">
        <v>181</v>
      </c>
      <c r="C229" s="53"/>
      <c r="D229" s="77"/>
      <c r="E229" s="53"/>
      <c r="F229" s="55"/>
      <c r="G229" s="53"/>
      <c r="H229" s="57"/>
      <c r="I229" s="56"/>
      <c r="J229" s="56"/>
      <c r="K229" s="36" t="s">
        <v>65</v>
      </c>
      <c r="L229" s="62">
        <v>229</v>
      </c>
      <c r="M229" s="62"/>
      <c r="N229" s="63"/>
    </row>
    <row r="230" spans="1:14" x14ac:dyDescent="0.3">
      <c r="A230" s="77" t="s">
        <v>276</v>
      </c>
      <c r="B230" s="77" t="s">
        <v>181</v>
      </c>
      <c r="C230" s="53"/>
      <c r="D230" s="77"/>
      <c r="E230" s="53"/>
      <c r="F230" s="55"/>
      <c r="G230" s="53"/>
      <c r="H230" s="57"/>
      <c r="I230" s="56"/>
      <c r="J230" s="56"/>
      <c r="K230" s="36" t="s">
        <v>65</v>
      </c>
      <c r="L230" s="62">
        <v>230</v>
      </c>
      <c r="M230" s="62"/>
      <c r="N230" s="63"/>
    </row>
    <row r="231" spans="1:14" x14ac:dyDescent="0.3">
      <c r="A231" s="77" t="s">
        <v>187</v>
      </c>
      <c r="B231" s="77" t="s">
        <v>288</v>
      </c>
      <c r="C231" s="53"/>
      <c r="D231" s="77"/>
      <c r="E231" s="53"/>
      <c r="F231" s="55"/>
      <c r="G231" s="53"/>
      <c r="H231" s="57"/>
      <c r="I231" s="56"/>
      <c r="J231" s="56"/>
      <c r="K231" s="36" t="s">
        <v>65</v>
      </c>
      <c r="L231" s="62">
        <v>231</v>
      </c>
      <c r="M231" s="62"/>
      <c r="N231" s="63"/>
    </row>
    <row r="232" spans="1:14" x14ac:dyDescent="0.3">
      <c r="A232" s="77" t="s">
        <v>203</v>
      </c>
      <c r="B232" s="77" t="s">
        <v>217</v>
      </c>
      <c r="C232" s="53"/>
      <c r="D232" s="77"/>
      <c r="E232" s="53"/>
      <c r="F232" s="55"/>
      <c r="G232" s="53"/>
      <c r="H232" s="57"/>
      <c r="I232" s="56"/>
      <c r="J232" s="56"/>
      <c r="K232" s="36" t="s">
        <v>65</v>
      </c>
      <c r="L232" s="62">
        <v>232</v>
      </c>
      <c r="M232" s="62"/>
      <c r="N232" s="63"/>
    </row>
    <row r="233" spans="1:14" x14ac:dyDescent="0.3">
      <c r="A233" s="77" t="s">
        <v>238</v>
      </c>
      <c r="B233" s="77" t="s">
        <v>185</v>
      </c>
      <c r="C233" s="53"/>
      <c r="D233" s="77"/>
      <c r="E233" s="53"/>
      <c r="F233" s="55"/>
      <c r="G233" s="53"/>
      <c r="H233" s="57"/>
      <c r="I233" s="56"/>
      <c r="J233" s="56"/>
      <c r="K233" s="36" t="s">
        <v>65</v>
      </c>
      <c r="L233" s="62">
        <v>233</v>
      </c>
      <c r="M233" s="62"/>
      <c r="N233" s="63"/>
    </row>
    <row r="234" spans="1:14" x14ac:dyDescent="0.3">
      <c r="A234" s="77" t="s">
        <v>238</v>
      </c>
      <c r="B234" s="77" t="s">
        <v>181</v>
      </c>
      <c r="C234" s="53"/>
      <c r="D234" s="77"/>
      <c r="E234" s="53"/>
      <c r="F234" s="55"/>
      <c r="G234" s="53"/>
      <c r="H234" s="57"/>
      <c r="I234" s="56"/>
      <c r="J234" s="56"/>
      <c r="K234" s="36" t="s">
        <v>65</v>
      </c>
      <c r="L234" s="62">
        <v>234</v>
      </c>
      <c r="M234" s="62"/>
      <c r="N234" s="63"/>
    </row>
    <row r="235" spans="1:14" x14ac:dyDescent="0.3">
      <c r="A235" s="77" t="s">
        <v>296</v>
      </c>
      <c r="B235" s="77" t="s">
        <v>297</v>
      </c>
      <c r="C235" s="53"/>
      <c r="D235" s="77"/>
      <c r="E235" s="53"/>
      <c r="F235" s="55"/>
      <c r="G235" s="53"/>
      <c r="H235" s="57"/>
      <c r="I235" s="56"/>
      <c r="J235" s="56"/>
      <c r="K235" s="36" t="s">
        <v>65</v>
      </c>
      <c r="L235" s="62">
        <v>235</v>
      </c>
      <c r="M235" s="62"/>
      <c r="N235" s="63"/>
    </row>
    <row r="236" spans="1:14" x14ac:dyDescent="0.3">
      <c r="A236" s="77" t="s">
        <v>298</v>
      </c>
      <c r="B236" s="77" t="s">
        <v>175</v>
      </c>
      <c r="C236" s="53"/>
      <c r="D236" s="77"/>
      <c r="E236" s="53"/>
      <c r="F236" s="55"/>
      <c r="G236" s="53"/>
      <c r="H236" s="57"/>
      <c r="I236" s="56"/>
      <c r="J236" s="56"/>
      <c r="K236" s="36" t="s">
        <v>65</v>
      </c>
      <c r="L236" s="62">
        <v>236</v>
      </c>
      <c r="M236" s="62"/>
      <c r="N236" s="63"/>
    </row>
    <row r="237" spans="1:14" x14ac:dyDescent="0.3">
      <c r="A237" s="77" t="s">
        <v>299</v>
      </c>
      <c r="B237" s="77" t="s">
        <v>185</v>
      </c>
      <c r="C237" s="53"/>
      <c r="D237" s="77"/>
      <c r="E237" s="53"/>
      <c r="F237" s="55"/>
      <c r="G237" s="53"/>
      <c r="H237" s="57"/>
      <c r="I237" s="56"/>
      <c r="J237" s="56"/>
      <c r="K237" s="36" t="s">
        <v>65</v>
      </c>
      <c r="L237" s="62">
        <v>237</v>
      </c>
      <c r="M237" s="62"/>
      <c r="N237" s="63"/>
    </row>
    <row r="238" spans="1:14" x14ac:dyDescent="0.3">
      <c r="A238" s="77" t="s">
        <v>276</v>
      </c>
      <c r="B238" s="77" t="s">
        <v>300</v>
      </c>
      <c r="C238" s="53"/>
      <c r="D238" s="77"/>
      <c r="E238" s="53"/>
      <c r="F238" s="55"/>
      <c r="G238" s="53"/>
      <c r="H238" s="57"/>
      <c r="I238" s="56"/>
      <c r="J238" s="56"/>
      <c r="K238" s="36" t="s">
        <v>65</v>
      </c>
      <c r="L238" s="62">
        <v>238</v>
      </c>
      <c r="M238" s="62"/>
      <c r="N238" s="63"/>
    </row>
    <row r="239" spans="1:14" x14ac:dyDescent="0.3">
      <c r="A239" s="77" t="s">
        <v>301</v>
      </c>
      <c r="B239" s="77" t="s">
        <v>185</v>
      </c>
      <c r="C239" s="53"/>
      <c r="D239" s="77"/>
      <c r="E239" s="53"/>
      <c r="F239" s="55"/>
      <c r="G239" s="53"/>
      <c r="H239" s="57"/>
      <c r="I239" s="56"/>
      <c r="J239" s="56"/>
      <c r="K239" s="36" t="s">
        <v>65</v>
      </c>
      <c r="L239" s="62">
        <v>239</v>
      </c>
      <c r="M239" s="62"/>
      <c r="N239" s="63"/>
    </row>
    <row r="240" spans="1:14" x14ac:dyDescent="0.3">
      <c r="A240" s="77" t="s">
        <v>221</v>
      </c>
      <c r="B240" s="77" t="s">
        <v>181</v>
      </c>
      <c r="C240" s="53"/>
      <c r="D240" s="77"/>
      <c r="E240" s="53"/>
      <c r="F240" s="55"/>
      <c r="G240" s="53"/>
      <c r="H240" s="57"/>
      <c r="I240" s="56"/>
      <c r="J240" s="56"/>
      <c r="K240" s="36" t="s">
        <v>65</v>
      </c>
      <c r="L240" s="62">
        <v>240</v>
      </c>
      <c r="M240" s="62"/>
      <c r="N240" s="63"/>
    </row>
    <row r="241" spans="1:14" x14ac:dyDescent="0.3">
      <c r="A241" s="77" t="s">
        <v>183</v>
      </c>
      <c r="B241" s="77" t="s">
        <v>182</v>
      </c>
      <c r="C241" s="53"/>
      <c r="D241" s="77"/>
      <c r="E241" s="53"/>
      <c r="F241" s="55"/>
      <c r="G241" s="53"/>
      <c r="H241" s="57"/>
      <c r="I241" s="56"/>
      <c r="J241" s="56"/>
      <c r="K241" s="36" t="s">
        <v>65</v>
      </c>
      <c r="L241" s="62">
        <v>241</v>
      </c>
      <c r="M241" s="62"/>
      <c r="N241" s="63"/>
    </row>
    <row r="242" spans="1:14" x14ac:dyDescent="0.3">
      <c r="A242" s="77" t="s">
        <v>226</v>
      </c>
      <c r="B242" s="77" t="s">
        <v>181</v>
      </c>
      <c r="C242" s="53"/>
      <c r="D242" s="77"/>
      <c r="E242" s="53"/>
      <c r="F242" s="55"/>
      <c r="G242" s="53"/>
      <c r="H242" s="57"/>
      <c r="I242" s="56"/>
      <c r="J242" s="56"/>
      <c r="K242" s="36" t="s">
        <v>65</v>
      </c>
      <c r="L242" s="62">
        <v>242</v>
      </c>
      <c r="M242" s="62"/>
      <c r="N242" s="63"/>
    </row>
    <row r="243" spans="1:14" x14ac:dyDescent="0.3">
      <c r="A243" s="77" t="s">
        <v>302</v>
      </c>
      <c r="B243" s="77" t="s">
        <v>181</v>
      </c>
      <c r="C243" s="53"/>
      <c r="D243" s="77"/>
      <c r="E243" s="53"/>
      <c r="F243" s="55"/>
      <c r="G243" s="53"/>
      <c r="H243" s="57"/>
      <c r="I243" s="56"/>
      <c r="J243" s="56"/>
      <c r="K243" s="36" t="s">
        <v>65</v>
      </c>
      <c r="L243" s="62">
        <v>243</v>
      </c>
      <c r="M243" s="62"/>
      <c r="N243" s="63"/>
    </row>
    <row r="244" spans="1:14" x14ac:dyDescent="0.3">
      <c r="A244" s="77" t="s">
        <v>183</v>
      </c>
      <c r="B244" s="77" t="s">
        <v>175</v>
      </c>
      <c r="C244" s="53"/>
      <c r="D244" s="77"/>
      <c r="E244" s="53"/>
      <c r="F244" s="55"/>
      <c r="G244" s="53"/>
      <c r="H244" s="57"/>
      <c r="I244" s="56"/>
      <c r="J244" s="56"/>
      <c r="K244" s="36" t="s">
        <v>65</v>
      </c>
      <c r="L244" s="62">
        <v>244</v>
      </c>
      <c r="M244" s="62"/>
      <c r="N244" s="63"/>
    </row>
    <row r="245" spans="1:14" x14ac:dyDescent="0.3">
      <c r="A245" s="77" t="s">
        <v>303</v>
      </c>
      <c r="B245" s="77" t="s">
        <v>174</v>
      </c>
      <c r="C245" s="53"/>
      <c r="D245" s="77"/>
      <c r="E245" s="53"/>
      <c r="F245" s="55"/>
      <c r="G245" s="53"/>
      <c r="H245" s="57"/>
      <c r="I245" s="56"/>
      <c r="J245" s="56"/>
      <c r="K245" s="36" t="s">
        <v>65</v>
      </c>
      <c r="L245" s="62">
        <v>245</v>
      </c>
      <c r="M245" s="62"/>
      <c r="N245" s="63"/>
    </row>
    <row r="246" spans="1:14" x14ac:dyDescent="0.3">
      <c r="A246" s="77" t="s">
        <v>303</v>
      </c>
      <c r="B246" s="77" t="s">
        <v>175</v>
      </c>
      <c r="C246" s="53"/>
      <c r="D246" s="77"/>
      <c r="E246" s="53"/>
      <c r="F246" s="55"/>
      <c r="G246" s="53"/>
      <c r="H246" s="57"/>
      <c r="I246" s="56"/>
      <c r="J246" s="56"/>
      <c r="K246" s="36" t="s">
        <v>65</v>
      </c>
      <c r="L246" s="62">
        <v>246</v>
      </c>
      <c r="M246" s="62"/>
      <c r="N246" s="63"/>
    </row>
    <row r="247" spans="1:14" x14ac:dyDescent="0.3">
      <c r="A247" s="77" t="s">
        <v>304</v>
      </c>
      <c r="B247" s="77" t="s">
        <v>305</v>
      </c>
      <c r="C247" s="53"/>
      <c r="D247" s="77"/>
      <c r="E247" s="53"/>
      <c r="F247" s="55"/>
      <c r="G247" s="53"/>
      <c r="H247" s="57"/>
      <c r="I247" s="56"/>
      <c r="J247" s="56"/>
      <c r="K247" s="36" t="s">
        <v>66</v>
      </c>
      <c r="L247" s="62">
        <v>247</v>
      </c>
      <c r="M247" s="62"/>
      <c r="N247" s="63"/>
    </row>
    <row r="248" spans="1:14" x14ac:dyDescent="0.3">
      <c r="A248" s="77" t="s">
        <v>306</v>
      </c>
      <c r="B248" s="77" t="s">
        <v>185</v>
      </c>
      <c r="C248" s="53"/>
      <c r="D248" s="77"/>
      <c r="E248" s="53"/>
      <c r="F248" s="55"/>
      <c r="G248" s="53"/>
      <c r="H248" s="57"/>
      <c r="I248" s="56"/>
      <c r="J248" s="56"/>
      <c r="K248" s="36" t="s">
        <v>65</v>
      </c>
      <c r="L248" s="62">
        <v>248</v>
      </c>
      <c r="M248" s="62"/>
      <c r="N248" s="63"/>
    </row>
    <row r="249" spans="1:14" x14ac:dyDescent="0.3">
      <c r="A249" s="77" t="s">
        <v>187</v>
      </c>
      <c r="B249" s="77" t="s">
        <v>297</v>
      </c>
      <c r="C249" s="53"/>
      <c r="D249" s="77"/>
      <c r="E249" s="53"/>
      <c r="F249" s="55"/>
      <c r="G249" s="53"/>
      <c r="H249" s="57"/>
      <c r="I249" s="56"/>
      <c r="J249" s="56"/>
      <c r="K249" s="36" t="s">
        <v>65</v>
      </c>
      <c r="L249" s="62">
        <v>249</v>
      </c>
      <c r="M249" s="62"/>
      <c r="N249" s="63"/>
    </row>
    <row r="250" spans="1:14" x14ac:dyDescent="0.3">
      <c r="A250" s="77" t="s">
        <v>307</v>
      </c>
      <c r="B250" s="77" t="s">
        <v>185</v>
      </c>
      <c r="C250" s="53"/>
      <c r="D250" s="77"/>
      <c r="E250" s="53"/>
      <c r="F250" s="55"/>
      <c r="G250" s="53"/>
      <c r="H250" s="57"/>
      <c r="I250" s="56"/>
      <c r="J250" s="56"/>
      <c r="K250" s="36" t="s">
        <v>65</v>
      </c>
      <c r="L250" s="62">
        <v>250</v>
      </c>
      <c r="M250" s="62"/>
      <c r="N250" s="63"/>
    </row>
    <row r="251" spans="1:14" x14ac:dyDescent="0.3">
      <c r="A251" s="77" t="s">
        <v>308</v>
      </c>
      <c r="B251" s="77" t="s">
        <v>223</v>
      </c>
      <c r="C251" s="53"/>
      <c r="D251" s="77"/>
      <c r="E251" s="53"/>
      <c r="F251" s="55"/>
      <c r="G251" s="53"/>
      <c r="H251" s="57"/>
      <c r="I251" s="56"/>
      <c r="J251" s="56"/>
      <c r="K251" s="36" t="s">
        <v>65</v>
      </c>
      <c r="L251" s="62">
        <v>251</v>
      </c>
      <c r="M251" s="62"/>
      <c r="N251" s="63"/>
    </row>
    <row r="252" spans="1:14" x14ac:dyDescent="0.3">
      <c r="A252" s="77" t="s">
        <v>309</v>
      </c>
      <c r="B252" s="77" t="s">
        <v>185</v>
      </c>
      <c r="C252" s="53"/>
      <c r="D252" s="77"/>
      <c r="E252" s="53"/>
      <c r="F252" s="55"/>
      <c r="G252" s="53"/>
      <c r="H252" s="57"/>
      <c r="I252" s="56"/>
      <c r="J252" s="56"/>
      <c r="K252" s="36" t="s">
        <v>65</v>
      </c>
      <c r="L252" s="62">
        <v>252</v>
      </c>
      <c r="M252" s="62"/>
      <c r="N252" s="63"/>
    </row>
    <row r="253" spans="1:14" x14ac:dyDescent="0.3">
      <c r="A253" s="77" t="s">
        <v>309</v>
      </c>
      <c r="B253" s="77" t="s">
        <v>250</v>
      </c>
      <c r="C253" s="53"/>
      <c r="D253" s="77"/>
      <c r="E253" s="53"/>
      <c r="F253" s="55"/>
      <c r="G253" s="53"/>
      <c r="H253" s="57"/>
      <c r="I253" s="56"/>
      <c r="J253" s="56"/>
      <c r="K253" s="36" t="s">
        <v>65</v>
      </c>
      <c r="L253" s="62">
        <v>253</v>
      </c>
      <c r="M253" s="62"/>
      <c r="N253" s="63"/>
    </row>
    <row r="254" spans="1:14" x14ac:dyDescent="0.3">
      <c r="A254" s="77" t="s">
        <v>310</v>
      </c>
      <c r="B254" s="77" t="s">
        <v>181</v>
      </c>
      <c r="C254" s="53"/>
      <c r="D254" s="77"/>
      <c r="E254" s="53"/>
      <c r="F254" s="55"/>
      <c r="G254" s="53"/>
      <c r="H254" s="57"/>
      <c r="I254" s="56"/>
      <c r="J254" s="56"/>
      <c r="K254" s="36" t="s">
        <v>65</v>
      </c>
      <c r="L254" s="62">
        <v>254</v>
      </c>
      <c r="M254" s="62"/>
      <c r="N254" s="63"/>
    </row>
    <row r="255" spans="1:14" x14ac:dyDescent="0.3">
      <c r="A255" s="77" t="s">
        <v>310</v>
      </c>
      <c r="B255" s="77" t="s">
        <v>175</v>
      </c>
      <c r="C255" s="53"/>
      <c r="D255" s="77"/>
      <c r="E255" s="53"/>
      <c r="F255" s="55"/>
      <c r="G255" s="53"/>
      <c r="H255" s="57"/>
      <c r="I255" s="56"/>
      <c r="J255" s="56"/>
      <c r="K255" s="36" t="s">
        <v>65</v>
      </c>
      <c r="L255" s="62">
        <v>255</v>
      </c>
      <c r="M255" s="62"/>
      <c r="N255" s="63"/>
    </row>
    <row r="256" spans="1:14" x14ac:dyDescent="0.3">
      <c r="A256" s="77" t="s">
        <v>311</v>
      </c>
      <c r="B256" s="77" t="s">
        <v>185</v>
      </c>
      <c r="C256" s="53"/>
      <c r="D256" s="77"/>
      <c r="E256" s="53"/>
      <c r="F256" s="55"/>
      <c r="G256" s="53"/>
      <c r="H256" s="57"/>
      <c r="I256" s="56"/>
      <c r="J256" s="56"/>
      <c r="K256" s="36" t="s">
        <v>65</v>
      </c>
      <c r="L256" s="62">
        <v>256</v>
      </c>
      <c r="M256" s="62"/>
      <c r="N256" s="63"/>
    </row>
    <row r="257" spans="1:14" x14ac:dyDescent="0.3">
      <c r="A257" s="77" t="s">
        <v>312</v>
      </c>
      <c r="B257" s="77" t="s">
        <v>185</v>
      </c>
      <c r="C257" s="53"/>
      <c r="D257" s="77"/>
      <c r="E257" s="53"/>
      <c r="F257" s="55"/>
      <c r="G257" s="53"/>
      <c r="H257" s="57"/>
      <c r="I257" s="56"/>
      <c r="J257" s="56"/>
      <c r="K257" s="36" t="s">
        <v>65</v>
      </c>
      <c r="L257" s="62">
        <v>257</v>
      </c>
      <c r="M257" s="62"/>
      <c r="N257" s="63"/>
    </row>
    <row r="258" spans="1:14" x14ac:dyDescent="0.3">
      <c r="A258" s="77" t="s">
        <v>313</v>
      </c>
      <c r="B258" s="77" t="s">
        <v>185</v>
      </c>
      <c r="C258" s="53"/>
      <c r="D258" s="77"/>
      <c r="E258" s="53"/>
      <c r="F258" s="55"/>
      <c r="G258" s="53"/>
      <c r="H258" s="57"/>
      <c r="I258" s="56"/>
      <c r="J258" s="56"/>
      <c r="K258" s="36" t="s">
        <v>65</v>
      </c>
      <c r="L258" s="62">
        <v>258</v>
      </c>
      <c r="M258" s="62"/>
      <c r="N258" s="63"/>
    </row>
    <row r="259" spans="1:14" x14ac:dyDescent="0.3">
      <c r="A259" s="77" t="s">
        <v>314</v>
      </c>
      <c r="B259" s="77" t="s">
        <v>227</v>
      </c>
      <c r="C259" s="53"/>
      <c r="D259" s="77"/>
      <c r="E259" s="53"/>
      <c r="F259" s="55"/>
      <c r="G259" s="53"/>
      <c r="H259" s="57"/>
      <c r="I259" s="56"/>
      <c r="J259" s="56"/>
      <c r="K259" s="36" t="s">
        <v>65</v>
      </c>
      <c r="L259" s="62">
        <v>259</v>
      </c>
      <c r="M259" s="62"/>
      <c r="N259" s="63"/>
    </row>
    <row r="260" spans="1:14" x14ac:dyDescent="0.3">
      <c r="A260" s="77" t="s">
        <v>257</v>
      </c>
      <c r="B260" s="77" t="s">
        <v>315</v>
      </c>
      <c r="C260" s="53"/>
      <c r="D260" s="77"/>
      <c r="E260" s="53"/>
      <c r="F260" s="55"/>
      <c r="G260" s="53"/>
      <c r="H260" s="57"/>
      <c r="I260" s="56"/>
      <c r="J260" s="56"/>
      <c r="K260" s="36" t="s">
        <v>65</v>
      </c>
      <c r="L260" s="62">
        <v>260</v>
      </c>
      <c r="M260" s="62"/>
      <c r="N260" s="63"/>
    </row>
    <row r="261" spans="1:14" x14ac:dyDescent="0.3">
      <c r="A261" s="77" t="s">
        <v>316</v>
      </c>
      <c r="B261" s="77" t="s">
        <v>185</v>
      </c>
      <c r="C261" s="53"/>
      <c r="D261" s="77"/>
      <c r="E261" s="53"/>
      <c r="F261" s="55"/>
      <c r="G261" s="53"/>
      <c r="H261" s="57"/>
      <c r="I261" s="56"/>
      <c r="J261" s="56"/>
      <c r="K261" s="36" t="s">
        <v>65</v>
      </c>
      <c r="L261" s="62">
        <v>261</v>
      </c>
      <c r="M261" s="62"/>
      <c r="N261" s="63"/>
    </row>
    <row r="262" spans="1:14" x14ac:dyDescent="0.3">
      <c r="A262" s="77" t="s">
        <v>317</v>
      </c>
      <c r="B262" s="77" t="s">
        <v>318</v>
      </c>
      <c r="C262" s="53"/>
      <c r="D262" s="77"/>
      <c r="E262" s="53"/>
      <c r="F262" s="55"/>
      <c r="G262" s="53"/>
      <c r="H262" s="57"/>
      <c r="I262" s="56"/>
      <c r="J262" s="56"/>
      <c r="K262" s="36" t="s">
        <v>65</v>
      </c>
      <c r="L262" s="62">
        <v>262</v>
      </c>
      <c r="M262" s="62"/>
      <c r="N262" s="63"/>
    </row>
    <row r="263" spans="1:14" x14ac:dyDescent="0.3">
      <c r="A263" s="77" t="s">
        <v>319</v>
      </c>
      <c r="B263" s="77" t="s">
        <v>280</v>
      </c>
      <c r="C263" s="53"/>
      <c r="D263" s="77"/>
      <c r="E263" s="53"/>
      <c r="F263" s="55"/>
      <c r="G263" s="53"/>
      <c r="H263" s="57"/>
      <c r="I263" s="56"/>
      <c r="J263" s="56"/>
      <c r="K263" s="36" t="s">
        <v>65</v>
      </c>
      <c r="L263" s="62">
        <v>263</v>
      </c>
      <c r="M263" s="62"/>
      <c r="N263" s="63"/>
    </row>
    <row r="264" spans="1:14" x14ac:dyDescent="0.3">
      <c r="A264" s="77" t="s">
        <v>309</v>
      </c>
      <c r="B264" s="77" t="s">
        <v>182</v>
      </c>
      <c r="C264" s="53"/>
      <c r="D264" s="77"/>
      <c r="E264" s="53"/>
      <c r="F264" s="55"/>
      <c r="G264" s="53"/>
      <c r="H264" s="57"/>
      <c r="I264" s="56"/>
      <c r="J264" s="56"/>
      <c r="K264" s="36" t="s">
        <v>65</v>
      </c>
      <c r="L264" s="62">
        <v>264</v>
      </c>
      <c r="M264" s="62"/>
      <c r="N264" s="63"/>
    </row>
    <row r="265" spans="1:14" x14ac:dyDescent="0.3">
      <c r="A265" s="77" t="s">
        <v>309</v>
      </c>
      <c r="B265" s="77" t="s">
        <v>181</v>
      </c>
      <c r="C265" s="53"/>
      <c r="D265" s="77"/>
      <c r="E265" s="53"/>
      <c r="F265" s="55"/>
      <c r="G265" s="53"/>
      <c r="H265" s="57"/>
      <c r="I265" s="56"/>
      <c r="J265" s="56"/>
      <c r="K265" s="36" t="s">
        <v>65</v>
      </c>
      <c r="L265" s="62">
        <v>265</v>
      </c>
      <c r="M265" s="62"/>
      <c r="N265" s="63"/>
    </row>
    <row r="266" spans="1:14" x14ac:dyDescent="0.3">
      <c r="A266" s="77" t="s">
        <v>320</v>
      </c>
      <c r="B266" s="77" t="s">
        <v>185</v>
      </c>
      <c r="C266" s="53"/>
      <c r="D266" s="77"/>
      <c r="E266" s="53"/>
      <c r="F266" s="55"/>
      <c r="G266" s="53"/>
      <c r="H266" s="57"/>
      <c r="I266" s="56"/>
      <c r="J266" s="56"/>
      <c r="K266" s="36" t="s">
        <v>65</v>
      </c>
      <c r="L266" s="62">
        <v>266</v>
      </c>
      <c r="M266" s="62"/>
      <c r="N266" s="63"/>
    </row>
    <row r="267" spans="1:14" x14ac:dyDescent="0.3">
      <c r="A267" s="77" t="s">
        <v>321</v>
      </c>
      <c r="B267" s="77" t="s">
        <v>322</v>
      </c>
      <c r="C267" s="53"/>
      <c r="D267" s="77"/>
      <c r="E267" s="53"/>
      <c r="F267" s="55"/>
      <c r="G267" s="53"/>
      <c r="H267" s="57"/>
      <c r="I267" s="56"/>
      <c r="J267" s="56"/>
      <c r="K267" s="36" t="s">
        <v>65</v>
      </c>
      <c r="L267" s="62">
        <v>267</v>
      </c>
      <c r="M267" s="62"/>
      <c r="N267" s="63"/>
    </row>
    <row r="268" spans="1:14" x14ac:dyDescent="0.3">
      <c r="A268" s="77" t="s">
        <v>323</v>
      </c>
      <c r="B268" s="77" t="s">
        <v>263</v>
      </c>
      <c r="C268" s="53"/>
      <c r="D268" s="77"/>
      <c r="E268" s="53"/>
      <c r="F268" s="55"/>
      <c r="G268" s="53"/>
      <c r="H268" s="57"/>
      <c r="I268" s="56"/>
      <c r="J268" s="56"/>
      <c r="K268" s="36" t="s">
        <v>65</v>
      </c>
      <c r="L268" s="62">
        <v>268</v>
      </c>
      <c r="M268" s="62"/>
      <c r="N268" s="63"/>
    </row>
    <row r="269" spans="1:14" x14ac:dyDescent="0.3">
      <c r="A269" s="77" t="s">
        <v>323</v>
      </c>
      <c r="B269" s="77" t="s">
        <v>175</v>
      </c>
      <c r="C269" s="53"/>
      <c r="D269" s="77"/>
      <c r="E269" s="53"/>
      <c r="F269" s="55"/>
      <c r="G269" s="53"/>
      <c r="H269" s="57"/>
      <c r="I269" s="56"/>
      <c r="J269" s="56"/>
      <c r="K269" s="36" t="s">
        <v>65</v>
      </c>
      <c r="L269" s="62">
        <v>269</v>
      </c>
      <c r="M269" s="62"/>
      <c r="N269" s="63"/>
    </row>
    <row r="270" spans="1:14" x14ac:dyDescent="0.3">
      <c r="A270" s="77" t="s">
        <v>323</v>
      </c>
      <c r="B270" s="77" t="s">
        <v>185</v>
      </c>
      <c r="C270" s="53"/>
      <c r="D270" s="77"/>
      <c r="E270" s="53"/>
      <c r="F270" s="55"/>
      <c r="G270" s="53"/>
      <c r="H270" s="57"/>
      <c r="I270" s="56"/>
      <c r="J270" s="56"/>
      <c r="K270" s="36" t="s">
        <v>65</v>
      </c>
      <c r="L270" s="62">
        <v>270</v>
      </c>
      <c r="M270" s="62"/>
      <c r="N270" s="63"/>
    </row>
    <row r="271" spans="1:14" x14ac:dyDescent="0.3">
      <c r="A271" s="77" t="s">
        <v>187</v>
      </c>
      <c r="B271" s="77" t="s">
        <v>184</v>
      </c>
      <c r="C271" s="53"/>
      <c r="D271" s="77"/>
      <c r="E271" s="53"/>
      <c r="F271" s="55"/>
      <c r="G271" s="53"/>
      <c r="H271" s="57"/>
      <c r="I271" s="56"/>
      <c r="J271" s="56"/>
      <c r="K271" s="36" t="s">
        <v>65</v>
      </c>
      <c r="L271" s="62">
        <v>271</v>
      </c>
      <c r="M271" s="62"/>
      <c r="N271" s="63"/>
    </row>
    <row r="272" spans="1:14" x14ac:dyDescent="0.3">
      <c r="A272" s="77" t="s">
        <v>324</v>
      </c>
      <c r="B272" s="77" t="s">
        <v>325</v>
      </c>
      <c r="C272" s="53"/>
      <c r="D272" s="77"/>
      <c r="E272" s="53"/>
      <c r="F272" s="55"/>
      <c r="G272" s="53"/>
      <c r="H272" s="57"/>
      <c r="I272" s="56"/>
      <c r="J272" s="56"/>
      <c r="K272" s="36" t="s">
        <v>65</v>
      </c>
      <c r="L272" s="62">
        <v>272</v>
      </c>
      <c r="M272" s="62"/>
      <c r="N272" s="63"/>
    </row>
    <row r="273" spans="1:14" x14ac:dyDescent="0.3">
      <c r="A273" s="77" t="s">
        <v>324</v>
      </c>
      <c r="B273" s="77" t="s">
        <v>250</v>
      </c>
      <c r="C273" s="53"/>
      <c r="D273" s="77"/>
      <c r="E273" s="53"/>
      <c r="F273" s="55"/>
      <c r="G273" s="53"/>
      <c r="H273" s="57"/>
      <c r="I273" s="56"/>
      <c r="J273" s="56"/>
      <c r="K273" s="36" t="s">
        <v>65</v>
      </c>
      <c r="L273" s="62">
        <v>273</v>
      </c>
      <c r="M273" s="62"/>
      <c r="N273" s="63"/>
    </row>
    <row r="274" spans="1:14" x14ac:dyDescent="0.3">
      <c r="A274" s="77" t="s">
        <v>323</v>
      </c>
      <c r="B274" s="77" t="s">
        <v>182</v>
      </c>
      <c r="C274" s="53"/>
      <c r="D274" s="77"/>
      <c r="E274" s="53"/>
      <c r="F274" s="55"/>
      <c r="G274" s="53"/>
      <c r="H274" s="57"/>
      <c r="I274" s="56"/>
      <c r="J274" s="56"/>
      <c r="K274" s="36" t="s">
        <v>65</v>
      </c>
      <c r="L274" s="62">
        <v>274</v>
      </c>
      <c r="M274" s="62"/>
      <c r="N274" s="63"/>
    </row>
    <row r="275" spans="1:14" x14ac:dyDescent="0.3">
      <c r="A275" s="77" t="s">
        <v>326</v>
      </c>
      <c r="B275" s="77" t="s">
        <v>327</v>
      </c>
      <c r="C275" s="53"/>
      <c r="D275" s="77"/>
      <c r="E275" s="53"/>
      <c r="F275" s="55"/>
      <c r="G275" s="53"/>
      <c r="H275" s="57"/>
      <c r="I275" s="56"/>
      <c r="J275" s="56"/>
      <c r="K275" s="36" t="s">
        <v>65</v>
      </c>
      <c r="L275" s="62">
        <v>275</v>
      </c>
      <c r="M275" s="62"/>
      <c r="N275" s="63"/>
    </row>
    <row r="276" spans="1:14" x14ac:dyDescent="0.3">
      <c r="A276" s="77" t="s">
        <v>187</v>
      </c>
      <c r="B276" s="77" t="s">
        <v>174</v>
      </c>
      <c r="C276" s="53"/>
      <c r="D276" s="77"/>
      <c r="E276" s="53"/>
      <c r="F276" s="55"/>
      <c r="G276" s="53"/>
      <c r="H276" s="57"/>
      <c r="I276" s="56"/>
      <c r="J276" s="56"/>
      <c r="K276" s="36" t="s">
        <v>65</v>
      </c>
      <c r="L276" s="62">
        <v>276</v>
      </c>
      <c r="M276" s="62"/>
      <c r="N276" s="63"/>
    </row>
    <row r="277" spans="1:14" x14ac:dyDescent="0.3">
      <c r="A277" s="77" t="s">
        <v>328</v>
      </c>
      <c r="B277" s="77" t="s">
        <v>322</v>
      </c>
      <c r="C277" s="53"/>
      <c r="D277" s="77"/>
      <c r="E277" s="53"/>
      <c r="F277" s="55"/>
      <c r="G277" s="53"/>
      <c r="H277" s="57"/>
      <c r="I277" s="56"/>
      <c r="J277" s="56"/>
      <c r="K277" s="36" t="s">
        <v>65</v>
      </c>
      <c r="L277" s="62">
        <v>277</v>
      </c>
      <c r="M277" s="62"/>
      <c r="N277" s="63"/>
    </row>
    <row r="278" spans="1:14" x14ac:dyDescent="0.3">
      <c r="A278" s="77" t="s">
        <v>329</v>
      </c>
      <c r="B278" s="77" t="s">
        <v>330</v>
      </c>
      <c r="C278" s="53"/>
      <c r="D278" s="77"/>
      <c r="E278" s="53"/>
      <c r="F278" s="55"/>
      <c r="G278" s="53"/>
      <c r="H278" s="57"/>
      <c r="I278" s="56"/>
      <c r="J278" s="56"/>
      <c r="K278" s="36" t="s">
        <v>65</v>
      </c>
      <c r="L278" s="62">
        <v>278</v>
      </c>
      <c r="M278" s="62"/>
      <c r="N278" s="63"/>
    </row>
    <row r="279" spans="1:14" x14ac:dyDescent="0.3">
      <c r="A279" s="77" t="s">
        <v>248</v>
      </c>
      <c r="B279" s="77" t="s">
        <v>280</v>
      </c>
      <c r="C279" s="53"/>
      <c r="D279" s="77"/>
      <c r="E279" s="53"/>
      <c r="F279" s="55"/>
      <c r="G279" s="53"/>
      <c r="H279" s="57"/>
      <c r="I279" s="56"/>
      <c r="J279" s="56"/>
      <c r="K279" s="36" t="s">
        <v>65</v>
      </c>
      <c r="L279" s="62">
        <v>279</v>
      </c>
      <c r="M279" s="62"/>
      <c r="N279" s="63"/>
    </row>
    <row r="280" spans="1:14" x14ac:dyDescent="0.3">
      <c r="A280" s="77" t="s">
        <v>331</v>
      </c>
      <c r="B280" s="77" t="s">
        <v>185</v>
      </c>
      <c r="C280" s="53"/>
      <c r="D280" s="77"/>
      <c r="E280" s="53"/>
      <c r="F280" s="55"/>
      <c r="G280" s="53"/>
      <c r="H280" s="57"/>
      <c r="I280" s="56"/>
      <c r="J280" s="56"/>
      <c r="K280" s="36" t="s">
        <v>65</v>
      </c>
      <c r="L280" s="62">
        <v>280</v>
      </c>
      <c r="M280" s="62"/>
      <c r="N280" s="63"/>
    </row>
    <row r="281" spans="1:14" x14ac:dyDescent="0.3">
      <c r="A281" s="77" t="s">
        <v>332</v>
      </c>
      <c r="B281" s="77" t="s">
        <v>238</v>
      </c>
      <c r="C281" s="53"/>
      <c r="D281" s="77"/>
      <c r="E281" s="53"/>
      <c r="F281" s="55"/>
      <c r="G281" s="53"/>
      <c r="H281" s="57"/>
      <c r="I281" s="56"/>
      <c r="J281" s="56"/>
      <c r="K281" s="36" t="s">
        <v>65</v>
      </c>
      <c r="L281" s="62">
        <v>281</v>
      </c>
      <c r="M281" s="62"/>
      <c r="N281" s="63"/>
    </row>
    <row r="282" spans="1:14" x14ac:dyDescent="0.3">
      <c r="A282" s="77" t="s">
        <v>333</v>
      </c>
      <c r="B282" s="77" t="s">
        <v>185</v>
      </c>
      <c r="C282" s="53"/>
      <c r="D282" s="77"/>
      <c r="E282" s="53"/>
      <c r="F282" s="55"/>
      <c r="G282" s="53"/>
      <c r="H282" s="57"/>
      <c r="I282" s="56"/>
      <c r="J282" s="56"/>
      <c r="K282" s="36" t="s">
        <v>65</v>
      </c>
      <c r="L282" s="62">
        <v>282</v>
      </c>
      <c r="M282" s="62"/>
      <c r="N282" s="63"/>
    </row>
    <row r="283" spans="1:14" x14ac:dyDescent="0.3">
      <c r="A283" s="77" t="s">
        <v>201</v>
      </c>
      <c r="B283" s="77" t="s">
        <v>268</v>
      </c>
      <c r="C283" s="53"/>
      <c r="D283" s="77"/>
      <c r="E283" s="53"/>
      <c r="F283" s="55"/>
      <c r="G283" s="53"/>
      <c r="H283" s="57"/>
      <c r="I283" s="56"/>
      <c r="J283" s="56"/>
      <c r="K283" s="36" t="s">
        <v>65</v>
      </c>
      <c r="L283" s="62">
        <v>283</v>
      </c>
      <c r="M283" s="62"/>
      <c r="N283" s="63"/>
    </row>
    <row r="284" spans="1:14" x14ac:dyDescent="0.3">
      <c r="A284" s="77" t="s">
        <v>334</v>
      </c>
      <c r="B284" s="77" t="s">
        <v>223</v>
      </c>
      <c r="C284" s="53"/>
      <c r="D284" s="77"/>
      <c r="E284" s="53"/>
      <c r="F284" s="55"/>
      <c r="G284" s="53"/>
      <c r="H284" s="57"/>
      <c r="I284" s="56"/>
      <c r="J284" s="56"/>
      <c r="K284" s="36" t="s">
        <v>65</v>
      </c>
      <c r="L284" s="62">
        <v>284</v>
      </c>
      <c r="M284" s="62"/>
      <c r="N284" s="63"/>
    </row>
    <row r="285" spans="1:14" x14ac:dyDescent="0.3">
      <c r="A285" s="77" t="s">
        <v>248</v>
      </c>
      <c r="B285" s="77" t="s">
        <v>185</v>
      </c>
      <c r="C285" s="53"/>
      <c r="D285" s="77"/>
      <c r="E285" s="53"/>
      <c r="F285" s="55"/>
      <c r="G285" s="53"/>
      <c r="H285" s="57"/>
      <c r="I285" s="56"/>
      <c r="J285" s="56"/>
      <c r="K285" s="36" t="s">
        <v>65</v>
      </c>
      <c r="L285" s="62">
        <v>285</v>
      </c>
      <c r="M285" s="62"/>
      <c r="N285" s="63"/>
    </row>
    <row r="286" spans="1:14" x14ac:dyDescent="0.3">
      <c r="A286" s="77" t="s">
        <v>248</v>
      </c>
      <c r="B286" s="77" t="s">
        <v>305</v>
      </c>
      <c r="C286" s="53"/>
      <c r="D286" s="77"/>
      <c r="E286" s="53"/>
      <c r="F286" s="55"/>
      <c r="G286" s="53"/>
      <c r="H286" s="57"/>
      <c r="I286" s="56"/>
      <c r="J286" s="56"/>
      <c r="K286" s="36" t="s">
        <v>65</v>
      </c>
      <c r="L286" s="62">
        <v>286</v>
      </c>
      <c r="M286" s="62"/>
      <c r="N286" s="63"/>
    </row>
    <row r="287" spans="1:14" x14ac:dyDescent="0.3">
      <c r="A287" s="77" t="s">
        <v>333</v>
      </c>
      <c r="B287" s="77" t="s">
        <v>181</v>
      </c>
      <c r="C287" s="53"/>
      <c r="D287" s="77"/>
      <c r="E287" s="53"/>
      <c r="F287" s="55"/>
      <c r="G287" s="53"/>
      <c r="H287" s="57"/>
      <c r="I287" s="56"/>
      <c r="J287" s="56"/>
      <c r="K287" s="36" t="s">
        <v>65</v>
      </c>
      <c r="L287" s="62">
        <v>287</v>
      </c>
      <c r="M287" s="62"/>
      <c r="N287" s="63"/>
    </row>
    <row r="288" spans="1:14" x14ac:dyDescent="0.3">
      <c r="A288" s="77" t="s">
        <v>333</v>
      </c>
      <c r="B288" s="77" t="s">
        <v>175</v>
      </c>
      <c r="C288" s="53"/>
      <c r="D288" s="77"/>
      <c r="E288" s="53"/>
      <c r="F288" s="55"/>
      <c r="G288" s="53"/>
      <c r="H288" s="57"/>
      <c r="I288" s="56"/>
      <c r="J288" s="56"/>
      <c r="K288" s="36" t="s">
        <v>65</v>
      </c>
      <c r="L288" s="62">
        <v>288</v>
      </c>
      <c r="M288" s="62"/>
      <c r="N288" s="63"/>
    </row>
    <row r="289" spans="1:14" x14ac:dyDescent="0.3">
      <c r="A289" s="77" t="s">
        <v>333</v>
      </c>
      <c r="B289" s="77" t="s">
        <v>182</v>
      </c>
      <c r="C289" s="53"/>
      <c r="D289" s="77"/>
      <c r="E289" s="53"/>
      <c r="F289" s="55"/>
      <c r="G289" s="53"/>
      <c r="H289" s="57"/>
      <c r="I289" s="56"/>
      <c r="J289" s="56"/>
      <c r="K289" s="36" t="s">
        <v>65</v>
      </c>
      <c r="L289" s="62">
        <v>289</v>
      </c>
      <c r="M289" s="62"/>
      <c r="N289" s="63"/>
    </row>
    <row r="290" spans="1:14" x14ac:dyDescent="0.3">
      <c r="A290" s="77" t="s">
        <v>226</v>
      </c>
      <c r="B290" s="77" t="s">
        <v>185</v>
      </c>
      <c r="C290" s="53"/>
      <c r="D290" s="77"/>
      <c r="E290" s="53"/>
      <c r="F290" s="55"/>
      <c r="G290" s="53"/>
      <c r="H290" s="57"/>
      <c r="I290" s="56"/>
      <c r="J290" s="56"/>
      <c r="K290" s="36" t="s">
        <v>65</v>
      </c>
      <c r="L290" s="62">
        <v>290</v>
      </c>
      <c r="M290" s="62"/>
      <c r="N290" s="63"/>
    </row>
    <row r="291" spans="1:14" x14ac:dyDescent="0.3">
      <c r="A291" s="77" t="s">
        <v>295</v>
      </c>
      <c r="B291" s="77" t="s">
        <v>181</v>
      </c>
      <c r="C291" s="53"/>
      <c r="D291" s="77"/>
      <c r="E291" s="53"/>
      <c r="F291" s="55"/>
      <c r="G291" s="53"/>
      <c r="H291" s="57"/>
      <c r="I291" s="56"/>
      <c r="J291" s="56"/>
      <c r="K291" s="36" t="s">
        <v>65</v>
      </c>
      <c r="L291" s="62">
        <v>291</v>
      </c>
      <c r="M291" s="62"/>
      <c r="N291" s="63"/>
    </row>
    <row r="292" spans="1:14" x14ac:dyDescent="0.3">
      <c r="A292" s="77" t="s">
        <v>295</v>
      </c>
      <c r="B292" s="77" t="s">
        <v>182</v>
      </c>
      <c r="C292" s="53"/>
      <c r="D292" s="77"/>
      <c r="E292" s="53"/>
      <c r="F292" s="55"/>
      <c r="G292" s="53"/>
      <c r="H292" s="57"/>
      <c r="I292" s="56"/>
      <c r="J292" s="56"/>
      <c r="K292" s="36" t="s">
        <v>65</v>
      </c>
      <c r="L292" s="62">
        <v>292</v>
      </c>
      <c r="M292" s="62"/>
      <c r="N292" s="63"/>
    </row>
    <row r="293" spans="1:14" x14ac:dyDescent="0.3">
      <c r="A293" s="77" t="s">
        <v>335</v>
      </c>
      <c r="B293" s="77" t="s">
        <v>185</v>
      </c>
      <c r="C293" s="53"/>
      <c r="D293" s="77"/>
      <c r="E293" s="53"/>
      <c r="F293" s="55"/>
      <c r="G293" s="53"/>
      <c r="H293" s="57"/>
      <c r="I293" s="56"/>
      <c r="J293" s="56"/>
      <c r="K293" s="36" t="s">
        <v>65</v>
      </c>
      <c r="L293" s="62">
        <v>293</v>
      </c>
      <c r="M293" s="62"/>
      <c r="N293" s="63"/>
    </row>
    <row r="294" spans="1:14" x14ac:dyDescent="0.3">
      <c r="A294" s="77" t="s">
        <v>336</v>
      </c>
      <c r="B294" s="77" t="s">
        <v>185</v>
      </c>
      <c r="C294" s="53"/>
      <c r="D294" s="77"/>
      <c r="E294" s="53"/>
      <c r="F294" s="55"/>
      <c r="G294" s="53"/>
      <c r="H294" s="57"/>
      <c r="I294" s="56"/>
      <c r="J294" s="56"/>
      <c r="K294" s="36" t="s">
        <v>65</v>
      </c>
      <c r="L294" s="62">
        <v>294</v>
      </c>
      <c r="M294" s="62"/>
      <c r="N294" s="63"/>
    </row>
    <row r="295" spans="1:14" x14ac:dyDescent="0.3">
      <c r="A295" s="77" t="s">
        <v>304</v>
      </c>
      <c r="B295" s="77" t="s">
        <v>185</v>
      </c>
      <c r="C295" s="53"/>
      <c r="D295" s="77"/>
      <c r="E295" s="53"/>
      <c r="F295" s="55"/>
      <c r="G295" s="53"/>
      <c r="H295" s="57"/>
      <c r="I295" s="56"/>
      <c r="J295" s="56"/>
      <c r="K295" s="36" t="s">
        <v>65</v>
      </c>
      <c r="L295" s="62">
        <v>295</v>
      </c>
      <c r="M295" s="62"/>
      <c r="N295" s="63"/>
    </row>
    <row r="296" spans="1:14" x14ac:dyDescent="0.3">
      <c r="A296" s="77" t="s">
        <v>191</v>
      </c>
      <c r="B296" s="77" t="s">
        <v>185</v>
      </c>
      <c r="C296" s="53"/>
      <c r="D296" s="77"/>
      <c r="E296" s="53"/>
      <c r="F296" s="55"/>
      <c r="G296" s="53"/>
      <c r="H296" s="57"/>
      <c r="I296" s="56"/>
      <c r="J296" s="56"/>
      <c r="K296" s="36" t="s">
        <v>66</v>
      </c>
      <c r="L296" s="62">
        <v>296</v>
      </c>
      <c r="M296" s="62"/>
      <c r="N296" s="63"/>
    </row>
    <row r="297" spans="1:14" x14ac:dyDescent="0.3">
      <c r="A297" s="77" t="s">
        <v>337</v>
      </c>
      <c r="B297" s="77" t="s">
        <v>185</v>
      </c>
      <c r="C297" s="53"/>
      <c r="D297" s="77"/>
      <c r="E297" s="53"/>
      <c r="F297" s="55"/>
      <c r="G297" s="53"/>
      <c r="H297" s="57"/>
      <c r="I297" s="56"/>
      <c r="J297" s="56"/>
      <c r="K297" s="36" t="s">
        <v>65</v>
      </c>
      <c r="L297" s="62">
        <v>297</v>
      </c>
      <c r="M297" s="62"/>
      <c r="N297" s="63"/>
    </row>
    <row r="298" spans="1:14" x14ac:dyDescent="0.3">
      <c r="A298" s="77" t="s">
        <v>187</v>
      </c>
      <c r="B298" s="77" t="s">
        <v>322</v>
      </c>
      <c r="C298" s="53"/>
      <c r="D298" s="77"/>
      <c r="E298" s="53"/>
      <c r="F298" s="55"/>
      <c r="G298" s="53"/>
      <c r="H298" s="57"/>
      <c r="I298" s="56"/>
      <c r="J298" s="56"/>
      <c r="K298" s="36" t="s">
        <v>65</v>
      </c>
      <c r="L298" s="62">
        <v>298</v>
      </c>
      <c r="M298" s="62"/>
      <c r="N298" s="63"/>
    </row>
    <row r="299" spans="1:14" x14ac:dyDescent="0.3">
      <c r="A299" s="77" t="s">
        <v>338</v>
      </c>
      <c r="B299" s="77" t="s">
        <v>185</v>
      </c>
      <c r="C299" s="53"/>
      <c r="D299" s="77"/>
      <c r="E299" s="53"/>
      <c r="F299" s="55"/>
      <c r="G299" s="53"/>
      <c r="H299" s="57"/>
      <c r="I299" s="56"/>
      <c r="J299" s="56"/>
      <c r="K299" s="36" t="s">
        <v>65</v>
      </c>
      <c r="L299" s="62">
        <v>299</v>
      </c>
      <c r="M299" s="62"/>
      <c r="N299" s="63"/>
    </row>
    <row r="300" spans="1:14" x14ac:dyDescent="0.3">
      <c r="A300" s="77" t="s">
        <v>339</v>
      </c>
      <c r="B300" s="77" t="s">
        <v>243</v>
      </c>
      <c r="C300" s="53"/>
      <c r="D300" s="77"/>
      <c r="E300" s="53"/>
      <c r="F300" s="55"/>
      <c r="G300" s="53"/>
      <c r="H300" s="57"/>
      <c r="I300" s="56"/>
      <c r="J300" s="56"/>
      <c r="K300" s="36" t="s">
        <v>65</v>
      </c>
      <c r="L300" s="62">
        <v>300</v>
      </c>
      <c r="M300" s="62"/>
      <c r="N300" s="63"/>
    </row>
    <row r="301" spans="1:14" x14ac:dyDescent="0.3">
      <c r="A301" s="77" t="s">
        <v>339</v>
      </c>
      <c r="B301" s="77" t="s">
        <v>181</v>
      </c>
      <c r="C301" s="53"/>
      <c r="D301" s="77"/>
      <c r="E301" s="53"/>
      <c r="F301" s="55"/>
      <c r="G301" s="53"/>
      <c r="H301" s="57"/>
      <c r="I301" s="56"/>
      <c r="J301" s="56"/>
      <c r="K301" s="36" t="s">
        <v>65</v>
      </c>
      <c r="L301" s="62">
        <v>301</v>
      </c>
      <c r="M301" s="62"/>
      <c r="N301" s="63"/>
    </row>
    <row r="302" spans="1:14" x14ac:dyDescent="0.3">
      <c r="A302" s="77" t="s">
        <v>333</v>
      </c>
      <c r="B302" s="77" t="s">
        <v>277</v>
      </c>
      <c r="C302" s="53"/>
      <c r="D302" s="77"/>
      <c r="E302" s="53"/>
      <c r="F302" s="55"/>
      <c r="G302" s="53"/>
      <c r="H302" s="57"/>
      <c r="I302" s="56"/>
      <c r="J302" s="56"/>
      <c r="K302" s="36" t="s">
        <v>65</v>
      </c>
      <c r="L302" s="62">
        <v>302</v>
      </c>
      <c r="M302" s="62"/>
      <c r="N302" s="63"/>
    </row>
    <row r="303" spans="1:14" x14ac:dyDescent="0.3">
      <c r="A303" s="77" t="s">
        <v>333</v>
      </c>
      <c r="B303" s="77" t="s">
        <v>250</v>
      </c>
      <c r="C303" s="53"/>
      <c r="D303" s="77"/>
      <c r="E303" s="53"/>
      <c r="F303" s="55"/>
      <c r="G303" s="53"/>
      <c r="H303" s="57"/>
      <c r="I303" s="56"/>
      <c r="J303" s="56"/>
      <c r="K303" s="36" t="s">
        <v>65</v>
      </c>
      <c r="L303" s="62">
        <v>303</v>
      </c>
      <c r="M303" s="62"/>
      <c r="N303" s="63"/>
    </row>
    <row r="304" spans="1:14" x14ac:dyDescent="0.3">
      <c r="A304" s="77" t="s">
        <v>333</v>
      </c>
      <c r="B304" s="77" t="s">
        <v>281</v>
      </c>
      <c r="C304" s="53"/>
      <c r="D304" s="77"/>
      <c r="E304" s="53"/>
      <c r="F304" s="55"/>
      <c r="G304" s="53"/>
      <c r="H304" s="57"/>
      <c r="I304" s="56"/>
      <c r="J304" s="56"/>
      <c r="K304" s="36" t="s">
        <v>65</v>
      </c>
      <c r="L304" s="62">
        <v>304</v>
      </c>
      <c r="M304" s="62"/>
      <c r="N304" s="63"/>
    </row>
    <row r="305" spans="1:14" x14ac:dyDescent="0.3">
      <c r="A305" s="77" t="s">
        <v>333</v>
      </c>
      <c r="B305" s="77" t="s">
        <v>243</v>
      </c>
      <c r="C305" s="53"/>
      <c r="D305" s="77"/>
      <c r="E305" s="53"/>
      <c r="F305" s="55"/>
      <c r="G305" s="53"/>
      <c r="H305" s="57"/>
      <c r="I305" s="56"/>
      <c r="J305" s="56"/>
      <c r="K305" s="36" t="s">
        <v>65</v>
      </c>
      <c r="L305" s="62">
        <v>305</v>
      </c>
      <c r="M305" s="62"/>
      <c r="N305" s="63"/>
    </row>
    <row r="306" spans="1:14" x14ac:dyDescent="0.3">
      <c r="A306" s="77" t="s">
        <v>333</v>
      </c>
      <c r="B306" s="77" t="s">
        <v>291</v>
      </c>
      <c r="C306" s="53"/>
      <c r="D306" s="77"/>
      <c r="E306" s="53"/>
      <c r="F306" s="55"/>
      <c r="G306" s="53"/>
      <c r="H306" s="57"/>
      <c r="I306" s="56"/>
      <c r="J306" s="56"/>
      <c r="K306" s="36" t="s">
        <v>65</v>
      </c>
      <c r="L306" s="62">
        <v>306</v>
      </c>
      <c r="M306" s="62"/>
      <c r="N306" s="63"/>
    </row>
    <row r="307" spans="1:14" x14ac:dyDescent="0.3">
      <c r="A307" s="77" t="s">
        <v>306</v>
      </c>
      <c r="B307" s="77" t="s">
        <v>181</v>
      </c>
      <c r="C307" s="53"/>
      <c r="D307" s="77"/>
      <c r="E307" s="53"/>
      <c r="F307" s="55"/>
      <c r="G307" s="53"/>
      <c r="H307" s="57"/>
      <c r="I307" s="56"/>
      <c r="J307" s="56"/>
      <c r="K307" s="36" t="s">
        <v>65</v>
      </c>
      <c r="L307" s="62">
        <v>307</v>
      </c>
      <c r="M307" s="62"/>
      <c r="N307" s="63"/>
    </row>
    <row r="308" spans="1:14" x14ac:dyDescent="0.3">
      <c r="A308" s="77" t="s">
        <v>333</v>
      </c>
      <c r="B308" s="77" t="s">
        <v>292</v>
      </c>
      <c r="C308" s="53"/>
      <c r="D308" s="77"/>
      <c r="E308" s="53"/>
      <c r="F308" s="55"/>
      <c r="G308" s="53"/>
      <c r="H308" s="57"/>
      <c r="I308" s="56"/>
      <c r="J308" s="56"/>
      <c r="K308" s="36" t="s">
        <v>65</v>
      </c>
      <c r="L308" s="62">
        <v>308</v>
      </c>
      <c r="M308" s="62"/>
      <c r="N308" s="63"/>
    </row>
    <row r="309" spans="1:14" x14ac:dyDescent="0.3">
      <c r="A309" s="77" t="s">
        <v>340</v>
      </c>
      <c r="B309" s="77" t="s">
        <v>185</v>
      </c>
      <c r="C309" s="53"/>
      <c r="D309" s="77"/>
      <c r="E309" s="53"/>
      <c r="F309" s="55"/>
      <c r="G309" s="53"/>
      <c r="H309" s="57"/>
      <c r="I309" s="56"/>
      <c r="J309" s="56"/>
      <c r="K309" s="36" t="s">
        <v>65</v>
      </c>
      <c r="L309" s="62">
        <v>309</v>
      </c>
      <c r="M309" s="62"/>
      <c r="N309" s="63"/>
    </row>
    <row r="310" spans="1:14" x14ac:dyDescent="0.3">
      <c r="A310" s="77" t="s">
        <v>341</v>
      </c>
      <c r="B310" s="77" t="s">
        <v>342</v>
      </c>
      <c r="C310" s="53"/>
      <c r="D310" s="77"/>
      <c r="E310" s="53"/>
      <c r="F310" s="55"/>
      <c r="G310" s="53"/>
      <c r="H310" s="57"/>
      <c r="I310" s="56"/>
      <c r="J310" s="56"/>
      <c r="K310" s="36" t="s">
        <v>65</v>
      </c>
      <c r="L310" s="62">
        <v>310</v>
      </c>
      <c r="M310" s="62"/>
      <c r="N310" s="63"/>
    </row>
    <row r="311" spans="1:14" x14ac:dyDescent="0.3">
      <c r="A311" s="77" t="s">
        <v>343</v>
      </c>
      <c r="B311" s="77" t="s">
        <v>344</v>
      </c>
      <c r="C311" s="53"/>
      <c r="D311" s="77"/>
      <c r="E311" s="53"/>
      <c r="F311" s="55"/>
      <c r="G311" s="53"/>
      <c r="H311" s="57"/>
      <c r="I311" s="56"/>
      <c r="J311" s="56"/>
      <c r="K311" s="36" t="s">
        <v>65</v>
      </c>
      <c r="L311" s="62">
        <v>311</v>
      </c>
      <c r="M311" s="62"/>
      <c r="N311" s="63"/>
    </row>
    <row r="312" spans="1:14" x14ac:dyDescent="0.3">
      <c r="A312" s="77" t="s">
        <v>174</v>
      </c>
      <c r="B312" s="77" t="s">
        <v>345</v>
      </c>
      <c r="C312" s="53"/>
      <c r="D312" s="77"/>
      <c r="E312" s="53"/>
      <c r="F312" s="55"/>
      <c r="G312" s="53"/>
      <c r="H312" s="57"/>
      <c r="I312" s="56"/>
      <c r="J312" s="56"/>
      <c r="K312" s="36" t="s">
        <v>65</v>
      </c>
      <c r="L312" s="62">
        <v>312</v>
      </c>
      <c r="M312" s="62"/>
      <c r="N312" s="63"/>
    </row>
    <row r="313" spans="1:14" x14ac:dyDescent="0.3">
      <c r="A313" s="77" t="s">
        <v>339</v>
      </c>
      <c r="B313" s="77" t="s">
        <v>174</v>
      </c>
      <c r="C313" s="53"/>
      <c r="D313" s="77"/>
      <c r="E313" s="53"/>
      <c r="F313" s="55"/>
      <c r="G313" s="53"/>
      <c r="H313" s="57"/>
      <c r="I313" s="56"/>
      <c r="J313" s="56"/>
      <c r="K313" s="36" t="s">
        <v>65</v>
      </c>
      <c r="L313" s="62">
        <v>313</v>
      </c>
      <c r="M313" s="62"/>
      <c r="N313" s="63"/>
    </row>
    <row r="314" spans="1:14" x14ac:dyDescent="0.3">
      <c r="A314" s="77" t="s">
        <v>339</v>
      </c>
      <c r="B314" s="77" t="s">
        <v>182</v>
      </c>
      <c r="C314" s="53"/>
      <c r="D314" s="77"/>
      <c r="E314" s="53"/>
      <c r="F314" s="55"/>
      <c r="G314" s="53"/>
      <c r="H314" s="57"/>
      <c r="I314" s="56"/>
      <c r="J314" s="56"/>
      <c r="K314" s="36" t="s">
        <v>65</v>
      </c>
      <c r="L314" s="62">
        <v>314</v>
      </c>
      <c r="M314" s="62"/>
      <c r="N314" s="63"/>
    </row>
    <row r="315" spans="1:14" x14ac:dyDescent="0.3">
      <c r="A315" s="77" t="s">
        <v>346</v>
      </c>
      <c r="B315" s="77" t="s">
        <v>346</v>
      </c>
      <c r="C315" s="53"/>
      <c r="D315" s="77"/>
      <c r="E315" s="53"/>
      <c r="F315" s="55"/>
      <c r="G315" s="53"/>
      <c r="H315" s="57"/>
      <c r="I315" s="56"/>
      <c r="J315" s="56"/>
      <c r="K315" s="36" t="s">
        <v>65</v>
      </c>
      <c r="L315" s="62">
        <v>315</v>
      </c>
      <c r="M315" s="62"/>
      <c r="N315" s="63"/>
    </row>
    <row r="316" spans="1:14" x14ac:dyDescent="0.3">
      <c r="A316" s="77" t="s">
        <v>185</v>
      </c>
      <c r="B316" s="77" t="s">
        <v>347</v>
      </c>
      <c r="C316" s="53"/>
      <c r="D316" s="77"/>
      <c r="E316" s="53"/>
      <c r="F316" s="55"/>
      <c r="G316" s="53"/>
      <c r="H316" s="57"/>
      <c r="I316" s="56"/>
      <c r="J316" s="56"/>
      <c r="K316" s="36" t="s">
        <v>65</v>
      </c>
      <c r="L316" s="62">
        <v>316</v>
      </c>
      <c r="M316" s="62"/>
      <c r="N316" s="63"/>
    </row>
    <row r="317" spans="1:14" x14ac:dyDescent="0.3">
      <c r="A317" s="77" t="s">
        <v>185</v>
      </c>
      <c r="B317" s="77" t="s">
        <v>182</v>
      </c>
      <c r="C317" s="53"/>
      <c r="D317" s="77"/>
      <c r="E317" s="53"/>
      <c r="F317" s="55"/>
      <c r="G317" s="53"/>
      <c r="H317" s="57"/>
      <c r="I317" s="56"/>
      <c r="J317" s="56"/>
      <c r="K317" s="36" t="s">
        <v>65</v>
      </c>
      <c r="L317" s="62">
        <v>317</v>
      </c>
      <c r="M317" s="62"/>
      <c r="N317" s="63"/>
    </row>
    <row r="318" spans="1:14" x14ac:dyDescent="0.3">
      <c r="A318" s="77" t="s">
        <v>326</v>
      </c>
      <c r="B318" s="77" t="s">
        <v>191</v>
      </c>
      <c r="C318" s="53"/>
      <c r="D318" s="77"/>
      <c r="E318" s="53"/>
      <c r="F318" s="55"/>
      <c r="G318" s="53"/>
      <c r="H318" s="57"/>
      <c r="I318" s="56"/>
      <c r="J318" s="56"/>
      <c r="K318" s="36" t="s">
        <v>65</v>
      </c>
      <c r="L318" s="62">
        <v>318</v>
      </c>
      <c r="M318" s="62"/>
      <c r="N318" s="63"/>
    </row>
    <row r="319" spans="1:14" x14ac:dyDescent="0.3">
      <c r="A319" s="77" t="s">
        <v>348</v>
      </c>
      <c r="B319" s="77" t="s">
        <v>192</v>
      </c>
      <c r="C319" s="53"/>
      <c r="D319" s="77"/>
      <c r="E319" s="53"/>
      <c r="F319" s="55"/>
      <c r="G319" s="53"/>
      <c r="H319" s="57"/>
      <c r="I319" s="56"/>
      <c r="J319" s="56"/>
      <c r="K319" s="36" t="s">
        <v>65</v>
      </c>
      <c r="L319" s="62">
        <v>319</v>
      </c>
      <c r="M319" s="62"/>
      <c r="N319" s="63"/>
    </row>
    <row r="320" spans="1:14" x14ac:dyDescent="0.3">
      <c r="A320" s="77" t="s">
        <v>349</v>
      </c>
      <c r="B320" s="77" t="s">
        <v>181</v>
      </c>
      <c r="C320" s="53"/>
      <c r="D320" s="77"/>
      <c r="E320" s="53"/>
      <c r="F320" s="55"/>
      <c r="G320" s="53"/>
      <c r="H320" s="57"/>
      <c r="I320" s="56"/>
      <c r="J320" s="56"/>
      <c r="K320" s="36" t="s">
        <v>65</v>
      </c>
      <c r="L320" s="62">
        <v>320</v>
      </c>
      <c r="M320" s="62"/>
      <c r="N320" s="63"/>
    </row>
    <row r="321" spans="1:14" x14ac:dyDescent="0.3">
      <c r="A321" s="77" t="s">
        <v>349</v>
      </c>
      <c r="B321" s="77" t="s">
        <v>182</v>
      </c>
      <c r="C321" s="53"/>
      <c r="D321" s="77"/>
      <c r="E321" s="53"/>
      <c r="F321" s="55"/>
      <c r="G321" s="53"/>
      <c r="H321" s="57"/>
      <c r="I321" s="56"/>
      <c r="J321" s="56"/>
      <c r="K321" s="36" t="s">
        <v>65</v>
      </c>
      <c r="L321" s="62">
        <v>321</v>
      </c>
      <c r="M321" s="62"/>
      <c r="N321" s="63"/>
    </row>
    <row r="322" spans="1:14" x14ac:dyDescent="0.3">
      <c r="A322" s="77" t="s">
        <v>350</v>
      </c>
      <c r="B322" s="77" t="s">
        <v>185</v>
      </c>
      <c r="C322" s="53"/>
      <c r="D322" s="77"/>
      <c r="E322" s="53"/>
      <c r="F322" s="55"/>
      <c r="G322" s="53"/>
      <c r="H322" s="57"/>
      <c r="I322" s="56"/>
      <c r="J322" s="56"/>
      <c r="K322" s="36" t="s">
        <v>65</v>
      </c>
      <c r="L322" s="62">
        <v>322</v>
      </c>
      <c r="M322" s="62"/>
      <c r="N322" s="63"/>
    </row>
    <row r="323" spans="1:14" x14ac:dyDescent="0.3">
      <c r="A323" s="77" t="s">
        <v>350</v>
      </c>
      <c r="B323" s="77" t="s">
        <v>182</v>
      </c>
      <c r="C323" s="53"/>
      <c r="D323" s="77"/>
      <c r="E323" s="53"/>
      <c r="F323" s="55"/>
      <c r="G323" s="53"/>
      <c r="H323" s="57"/>
      <c r="I323" s="56"/>
      <c r="J323" s="56"/>
      <c r="K323" s="36" t="s">
        <v>65</v>
      </c>
      <c r="L323" s="62">
        <v>323</v>
      </c>
      <c r="M323" s="62"/>
      <c r="N323" s="63"/>
    </row>
    <row r="324" spans="1:14" x14ac:dyDescent="0.3">
      <c r="A324" s="77" t="s">
        <v>339</v>
      </c>
      <c r="B324" s="77" t="s">
        <v>268</v>
      </c>
      <c r="C324" s="53"/>
      <c r="D324" s="77"/>
      <c r="E324" s="53"/>
      <c r="F324" s="55"/>
      <c r="G324" s="53"/>
      <c r="H324" s="57"/>
      <c r="I324" s="56"/>
      <c r="J324" s="56"/>
      <c r="K324" s="36" t="s">
        <v>65</v>
      </c>
      <c r="L324" s="62">
        <v>324</v>
      </c>
      <c r="M324" s="62"/>
      <c r="N324" s="63"/>
    </row>
    <row r="325" spans="1:14" x14ac:dyDescent="0.3">
      <c r="A325" s="77" t="s">
        <v>351</v>
      </c>
      <c r="B325" s="77" t="s">
        <v>185</v>
      </c>
      <c r="C325" s="53"/>
      <c r="D325" s="77"/>
      <c r="E325" s="53"/>
      <c r="F325" s="55"/>
      <c r="G325" s="53"/>
      <c r="H325" s="57"/>
      <c r="I325" s="56"/>
      <c r="J325" s="56"/>
      <c r="K325" s="36" t="s">
        <v>65</v>
      </c>
      <c r="L325" s="62">
        <v>325</v>
      </c>
      <c r="M325" s="62"/>
      <c r="N325" s="63"/>
    </row>
    <row r="326" spans="1:14" x14ac:dyDescent="0.3">
      <c r="A326" s="77" t="s">
        <v>230</v>
      </c>
      <c r="B326" s="77" t="s">
        <v>322</v>
      </c>
      <c r="C326" s="53"/>
      <c r="D326" s="77"/>
      <c r="E326" s="53"/>
      <c r="F326" s="55"/>
      <c r="G326" s="53"/>
      <c r="H326" s="57"/>
      <c r="I326" s="56"/>
      <c r="J326" s="56"/>
      <c r="K326" s="36" t="s">
        <v>65</v>
      </c>
      <c r="L326" s="62">
        <v>326</v>
      </c>
      <c r="M326" s="62"/>
      <c r="N326" s="63"/>
    </row>
    <row r="327" spans="1:14" x14ac:dyDescent="0.3">
      <c r="A327" s="77" t="s">
        <v>352</v>
      </c>
      <c r="B327" s="77" t="s">
        <v>185</v>
      </c>
      <c r="C327" s="53"/>
      <c r="D327" s="77"/>
      <c r="E327" s="53"/>
      <c r="F327" s="55"/>
      <c r="G327" s="53"/>
      <c r="H327" s="57"/>
      <c r="I327" s="56"/>
      <c r="J327" s="56"/>
      <c r="K327" s="36" t="s">
        <v>65</v>
      </c>
      <c r="L327" s="62">
        <v>327</v>
      </c>
      <c r="M327" s="62"/>
      <c r="N327" s="63"/>
    </row>
    <row r="328" spans="1:14" x14ac:dyDescent="0.3">
      <c r="A328" s="77" t="s">
        <v>187</v>
      </c>
      <c r="B328" s="77" t="s">
        <v>353</v>
      </c>
      <c r="C328" s="53"/>
      <c r="D328" s="77"/>
      <c r="E328" s="53"/>
      <c r="F328" s="55"/>
      <c r="G328" s="53"/>
      <c r="H328" s="57"/>
      <c r="I328" s="56"/>
      <c r="J328" s="56"/>
      <c r="K328" s="36" t="s">
        <v>65</v>
      </c>
      <c r="L328" s="62">
        <v>328</v>
      </c>
      <c r="M328" s="62"/>
      <c r="N328" s="63"/>
    </row>
    <row r="329" spans="1:14" x14ac:dyDescent="0.3">
      <c r="A329" s="77" t="s">
        <v>187</v>
      </c>
      <c r="B329" s="77" t="s">
        <v>354</v>
      </c>
      <c r="C329" s="53"/>
      <c r="D329" s="77"/>
      <c r="E329" s="53"/>
      <c r="F329" s="55"/>
      <c r="G329" s="53"/>
      <c r="H329" s="57"/>
      <c r="I329" s="56"/>
      <c r="J329" s="56"/>
      <c r="K329" s="36" t="s">
        <v>65</v>
      </c>
      <c r="L329" s="62">
        <v>329</v>
      </c>
      <c r="M329" s="62"/>
      <c r="N329" s="63"/>
    </row>
    <row r="330" spans="1:14" x14ac:dyDescent="0.3">
      <c r="A330" s="77" t="s">
        <v>187</v>
      </c>
      <c r="B330" s="77" t="s">
        <v>178</v>
      </c>
      <c r="C330" s="53"/>
      <c r="D330" s="77"/>
      <c r="E330" s="53"/>
      <c r="F330" s="55"/>
      <c r="G330" s="53"/>
      <c r="H330" s="57"/>
      <c r="I330" s="56"/>
      <c r="J330" s="56"/>
      <c r="K330" s="36" t="s">
        <v>65</v>
      </c>
      <c r="L330" s="62">
        <v>330</v>
      </c>
      <c r="M330" s="62"/>
      <c r="N330" s="63"/>
    </row>
    <row r="331" spans="1:14" x14ac:dyDescent="0.3">
      <c r="A331" s="77" t="s">
        <v>187</v>
      </c>
      <c r="B331" s="77" t="s">
        <v>280</v>
      </c>
      <c r="C331" s="53"/>
      <c r="D331" s="77"/>
      <c r="E331" s="53"/>
      <c r="F331" s="55"/>
      <c r="G331" s="53"/>
      <c r="H331" s="57"/>
      <c r="I331" s="56"/>
      <c r="J331" s="56"/>
      <c r="K331" s="36" t="s">
        <v>65</v>
      </c>
      <c r="L331" s="62">
        <v>331</v>
      </c>
      <c r="M331" s="62"/>
      <c r="N331" s="63"/>
    </row>
    <row r="332" spans="1:14" x14ac:dyDescent="0.3">
      <c r="A332" s="77" t="s">
        <v>187</v>
      </c>
      <c r="B332" s="77" t="s">
        <v>355</v>
      </c>
      <c r="C332" s="53"/>
      <c r="D332" s="77"/>
      <c r="E332" s="53"/>
      <c r="F332" s="55"/>
      <c r="G332" s="53"/>
      <c r="H332" s="57"/>
      <c r="I332" s="56"/>
      <c r="J332" s="56"/>
      <c r="K332" s="36" t="s">
        <v>65</v>
      </c>
      <c r="L332" s="62">
        <v>332</v>
      </c>
      <c r="M332" s="62"/>
      <c r="N332" s="63"/>
    </row>
    <row r="333" spans="1:14" x14ac:dyDescent="0.3">
      <c r="A333" s="77" t="s">
        <v>187</v>
      </c>
      <c r="B333" s="77" t="s">
        <v>181</v>
      </c>
      <c r="C333" s="53"/>
      <c r="D333" s="77"/>
      <c r="E333" s="53"/>
      <c r="F333" s="55"/>
      <c r="G333" s="53"/>
      <c r="H333" s="57"/>
      <c r="I333" s="56"/>
      <c r="J333" s="56"/>
      <c r="K333" s="36" t="s">
        <v>65</v>
      </c>
      <c r="L333" s="62">
        <v>333</v>
      </c>
      <c r="M333" s="62"/>
      <c r="N333" s="63"/>
    </row>
    <row r="334" spans="1:14" x14ac:dyDescent="0.3">
      <c r="A334" s="77" t="s">
        <v>356</v>
      </c>
      <c r="B334" s="77" t="s">
        <v>185</v>
      </c>
      <c r="C334" s="53"/>
      <c r="D334" s="77"/>
      <c r="E334" s="53"/>
      <c r="F334" s="55"/>
      <c r="G334" s="53"/>
      <c r="H334" s="57"/>
      <c r="I334" s="56"/>
      <c r="J334" s="56"/>
      <c r="K334" s="36" t="s">
        <v>65</v>
      </c>
      <c r="L334" s="62">
        <v>334</v>
      </c>
      <c r="M334" s="62"/>
      <c r="N334" s="63"/>
    </row>
    <row r="335" spans="1:14" x14ac:dyDescent="0.3">
      <c r="A335" s="77" t="s">
        <v>275</v>
      </c>
      <c r="B335" s="77" t="s">
        <v>181</v>
      </c>
      <c r="C335" s="53"/>
      <c r="D335" s="77"/>
      <c r="E335" s="53"/>
      <c r="F335" s="55"/>
      <c r="G335" s="53"/>
      <c r="H335" s="57"/>
      <c r="I335" s="56"/>
      <c r="J335" s="56"/>
      <c r="K335" s="36" t="s">
        <v>65</v>
      </c>
      <c r="L335" s="62">
        <v>335</v>
      </c>
      <c r="M335" s="62"/>
      <c r="N335" s="63"/>
    </row>
    <row r="336" spans="1:14" x14ac:dyDescent="0.3">
      <c r="A336" s="77" t="s">
        <v>275</v>
      </c>
      <c r="B336" s="77" t="s">
        <v>182</v>
      </c>
      <c r="C336" s="53"/>
      <c r="D336" s="77"/>
      <c r="E336" s="53"/>
      <c r="F336" s="55"/>
      <c r="G336" s="53"/>
      <c r="H336" s="57"/>
      <c r="I336" s="56"/>
      <c r="J336" s="56"/>
      <c r="K336" s="36" t="s">
        <v>65</v>
      </c>
      <c r="L336" s="62">
        <v>336</v>
      </c>
      <c r="M336" s="62"/>
      <c r="N336" s="63"/>
    </row>
    <row r="337" spans="1:14" x14ac:dyDescent="0.3">
      <c r="A337" s="77" t="s">
        <v>188</v>
      </c>
      <c r="B337" s="77" t="s">
        <v>238</v>
      </c>
      <c r="C337" s="53"/>
      <c r="D337" s="77"/>
      <c r="E337" s="53"/>
      <c r="F337" s="55"/>
      <c r="G337" s="53"/>
      <c r="H337" s="57"/>
      <c r="I337" s="56"/>
      <c r="J337" s="56"/>
      <c r="K337" s="36" t="s">
        <v>65</v>
      </c>
      <c r="L337" s="62">
        <v>337</v>
      </c>
      <c r="M337" s="62"/>
      <c r="N337" s="63"/>
    </row>
    <row r="338" spans="1:14" x14ac:dyDescent="0.3">
      <c r="A338" s="77" t="s">
        <v>357</v>
      </c>
      <c r="B338" s="77" t="s">
        <v>185</v>
      </c>
      <c r="C338" s="53"/>
      <c r="D338" s="77"/>
      <c r="E338" s="53"/>
      <c r="F338" s="55"/>
      <c r="G338" s="53"/>
      <c r="H338" s="57"/>
      <c r="I338" s="56"/>
      <c r="J338" s="56"/>
      <c r="K338" s="36" t="s">
        <v>65</v>
      </c>
      <c r="L338" s="62">
        <v>338</v>
      </c>
      <c r="M338" s="62"/>
      <c r="N338" s="63"/>
    </row>
    <row r="339" spans="1:14" x14ac:dyDescent="0.3">
      <c r="A339" s="77" t="s">
        <v>306</v>
      </c>
      <c r="B339" s="77" t="s">
        <v>175</v>
      </c>
      <c r="C339" s="53"/>
      <c r="D339" s="77"/>
      <c r="E339" s="53"/>
      <c r="F339" s="55"/>
      <c r="G339" s="53"/>
      <c r="H339" s="57"/>
      <c r="I339" s="56"/>
      <c r="J339" s="56"/>
      <c r="K339" s="36" t="s">
        <v>65</v>
      </c>
      <c r="L339" s="62">
        <v>339</v>
      </c>
      <c r="M339" s="62"/>
      <c r="N339" s="63"/>
    </row>
    <row r="340" spans="1:14" x14ac:dyDescent="0.3">
      <c r="A340" s="77" t="s">
        <v>263</v>
      </c>
      <c r="B340" s="77" t="s">
        <v>182</v>
      </c>
      <c r="C340" s="53"/>
      <c r="D340" s="77"/>
      <c r="E340" s="53"/>
      <c r="F340" s="55"/>
      <c r="G340" s="53"/>
      <c r="H340" s="57"/>
      <c r="I340" s="56"/>
      <c r="J340" s="56"/>
      <c r="K340" s="36" t="s">
        <v>65</v>
      </c>
      <c r="L340" s="62">
        <v>340</v>
      </c>
      <c r="M340" s="62"/>
      <c r="N340" s="63"/>
    </row>
    <row r="341" spans="1:14" x14ac:dyDescent="0.3">
      <c r="A341" s="77" t="s">
        <v>263</v>
      </c>
      <c r="B341" s="77" t="s">
        <v>250</v>
      </c>
      <c r="C341" s="53"/>
      <c r="D341" s="77"/>
      <c r="E341" s="53"/>
      <c r="F341" s="55"/>
      <c r="G341" s="53"/>
      <c r="H341" s="57"/>
      <c r="I341" s="56"/>
      <c r="J341" s="56"/>
      <c r="K341" s="36" t="s">
        <v>65</v>
      </c>
      <c r="L341" s="62">
        <v>341</v>
      </c>
      <c r="M341" s="62"/>
      <c r="N341" s="63"/>
    </row>
    <row r="342" spans="1:14" x14ac:dyDescent="0.3">
      <c r="A342" s="77" t="s">
        <v>358</v>
      </c>
      <c r="B342" s="77" t="s">
        <v>181</v>
      </c>
      <c r="C342" s="53"/>
      <c r="D342" s="77"/>
      <c r="E342" s="53"/>
      <c r="F342" s="55"/>
      <c r="G342" s="53"/>
      <c r="H342" s="57"/>
      <c r="I342" s="56"/>
      <c r="J342" s="56"/>
      <c r="K342" s="36" t="s">
        <v>65</v>
      </c>
      <c r="L342" s="62">
        <v>342</v>
      </c>
      <c r="M342" s="62"/>
      <c r="N342" s="63"/>
    </row>
    <row r="343" spans="1:14" x14ac:dyDescent="0.3">
      <c r="A343" s="77" t="s">
        <v>359</v>
      </c>
      <c r="B343" s="77" t="s">
        <v>185</v>
      </c>
      <c r="C343" s="53"/>
      <c r="D343" s="77"/>
      <c r="E343" s="53"/>
      <c r="F343" s="55"/>
      <c r="G343" s="53"/>
      <c r="H343" s="57"/>
      <c r="I343" s="56"/>
      <c r="J343" s="56"/>
      <c r="K343" s="36" t="s">
        <v>65</v>
      </c>
      <c r="L343" s="62">
        <v>343</v>
      </c>
      <c r="M343" s="62"/>
      <c r="N343" s="63"/>
    </row>
    <row r="344" spans="1:14" x14ac:dyDescent="0.3">
      <c r="A344" s="77" t="s">
        <v>359</v>
      </c>
      <c r="B344" s="77" t="s">
        <v>175</v>
      </c>
      <c r="C344" s="53"/>
      <c r="D344" s="77"/>
      <c r="E344" s="53"/>
      <c r="F344" s="55"/>
      <c r="G344" s="53"/>
      <c r="H344" s="57"/>
      <c r="I344" s="56"/>
      <c r="J344" s="56"/>
      <c r="K344" s="36" t="s">
        <v>65</v>
      </c>
      <c r="L344" s="62">
        <v>344</v>
      </c>
      <c r="M344" s="62"/>
      <c r="N344" s="63"/>
    </row>
    <row r="345" spans="1:14" x14ac:dyDescent="0.3">
      <c r="A345" s="77" t="s">
        <v>339</v>
      </c>
      <c r="B345" s="77" t="s">
        <v>185</v>
      </c>
      <c r="C345" s="53"/>
      <c r="D345" s="77"/>
      <c r="E345" s="53"/>
      <c r="F345" s="55"/>
      <c r="G345" s="53"/>
      <c r="H345" s="57"/>
      <c r="I345" s="56"/>
      <c r="J345" s="56"/>
      <c r="K345" s="36" t="s">
        <v>65</v>
      </c>
      <c r="L345" s="62">
        <v>345</v>
      </c>
      <c r="M345" s="62"/>
      <c r="N345" s="63"/>
    </row>
    <row r="346" spans="1:14" x14ac:dyDescent="0.3">
      <c r="A346" s="77" t="s">
        <v>191</v>
      </c>
      <c r="B346" s="77" t="s">
        <v>268</v>
      </c>
      <c r="C346" s="53"/>
      <c r="D346" s="77"/>
      <c r="E346" s="53"/>
      <c r="F346" s="55"/>
      <c r="G346" s="53"/>
      <c r="H346" s="57"/>
      <c r="I346" s="56"/>
      <c r="J346" s="56"/>
      <c r="K346" s="36" t="s">
        <v>65</v>
      </c>
      <c r="L346" s="62">
        <v>346</v>
      </c>
      <c r="M346" s="62"/>
      <c r="N346" s="63"/>
    </row>
    <row r="347" spans="1:14" x14ac:dyDescent="0.3">
      <c r="A347" s="77" t="s">
        <v>230</v>
      </c>
      <c r="B347" s="77" t="s">
        <v>181</v>
      </c>
      <c r="C347" s="53"/>
      <c r="D347" s="77"/>
      <c r="E347" s="53"/>
      <c r="F347" s="55"/>
      <c r="G347" s="53"/>
      <c r="H347" s="57"/>
      <c r="I347" s="56"/>
      <c r="J347" s="56"/>
      <c r="K347" s="36" t="s">
        <v>65</v>
      </c>
      <c r="L347" s="62">
        <v>347</v>
      </c>
      <c r="M347" s="62"/>
      <c r="N347" s="63"/>
    </row>
    <row r="348" spans="1:14" x14ac:dyDescent="0.3">
      <c r="A348" s="77" t="s">
        <v>230</v>
      </c>
      <c r="B348" s="77" t="s">
        <v>182</v>
      </c>
      <c r="C348" s="53"/>
      <c r="D348" s="77"/>
      <c r="E348" s="53"/>
      <c r="F348" s="55"/>
      <c r="G348" s="53"/>
      <c r="H348" s="57"/>
      <c r="I348" s="56"/>
      <c r="J348" s="56"/>
      <c r="K348" s="36" t="s">
        <v>65</v>
      </c>
      <c r="L348" s="62">
        <v>348</v>
      </c>
      <c r="M348" s="62"/>
      <c r="N348" s="63"/>
    </row>
    <row r="349" spans="1:14" x14ac:dyDescent="0.3">
      <c r="A349" s="77" t="s">
        <v>187</v>
      </c>
      <c r="B349" s="77" t="s">
        <v>258</v>
      </c>
      <c r="C349" s="53"/>
      <c r="D349" s="77"/>
      <c r="E349" s="53"/>
      <c r="F349" s="55"/>
      <c r="G349" s="53"/>
      <c r="H349" s="57"/>
      <c r="I349" s="56"/>
      <c r="J349" s="56"/>
      <c r="K349" s="36" t="s">
        <v>65</v>
      </c>
      <c r="L349" s="62">
        <v>349</v>
      </c>
      <c r="M349" s="62"/>
      <c r="N349" s="63"/>
    </row>
    <row r="350" spans="1:14" x14ac:dyDescent="0.3">
      <c r="A350" s="77" t="s">
        <v>346</v>
      </c>
      <c r="B350" s="77" t="s">
        <v>238</v>
      </c>
      <c r="C350" s="53"/>
      <c r="D350" s="77"/>
      <c r="E350" s="53"/>
      <c r="F350" s="55"/>
      <c r="G350" s="53"/>
      <c r="H350" s="57"/>
      <c r="I350" s="56"/>
      <c r="J350" s="56"/>
      <c r="K350" s="36" t="s">
        <v>65</v>
      </c>
      <c r="L350" s="62">
        <v>350</v>
      </c>
      <c r="M350" s="62"/>
      <c r="N350" s="63"/>
    </row>
    <row r="351" spans="1:14" x14ac:dyDescent="0.3">
      <c r="A351" s="77" t="s">
        <v>337</v>
      </c>
      <c r="B351" s="77" t="s">
        <v>181</v>
      </c>
      <c r="C351" s="53"/>
      <c r="D351" s="77"/>
      <c r="E351" s="53"/>
      <c r="F351" s="55"/>
      <c r="G351" s="53"/>
      <c r="H351" s="57"/>
      <c r="I351" s="56"/>
      <c r="J351" s="56"/>
      <c r="K351" s="36" t="s">
        <v>65</v>
      </c>
      <c r="L351" s="62">
        <v>351</v>
      </c>
      <c r="M351" s="62"/>
      <c r="N351" s="63"/>
    </row>
    <row r="352" spans="1:14" x14ac:dyDescent="0.3">
      <c r="A352" s="77" t="s">
        <v>337</v>
      </c>
      <c r="B352" s="77" t="s">
        <v>182</v>
      </c>
      <c r="C352" s="53"/>
      <c r="D352" s="77"/>
      <c r="E352" s="53"/>
      <c r="F352" s="55"/>
      <c r="G352" s="53"/>
      <c r="H352" s="57"/>
      <c r="I352" s="56"/>
      <c r="J352" s="56"/>
      <c r="K352" s="36" t="s">
        <v>65</v>
      </c>
      <c r="L352" s="62">
        <v>352</v>
      </c>
      <c r="M352" s="62"/>
      <c r="N352" s="63"/>
    </row>
    <row r="353" spans="1:14" x14ac:dyDescent="0.3">
      <c r="A353" s="77" t="s">
        <v>181</v>
      </c>
      <c r="B353" s="77" t="s">
        <v>300</v>
      </c>
      <c r="C353" s="53"/>
      <c r="D353" s="77"/>
      <c r="E353" s="53"/>
      <c r="F353" s="55"/>
      <c r="G353" s="53"/>
      <c r="H353" s="57"/>
      <c r="I353" s="56"/>
      <c r="J353" s="56"/>
      <c r="K353" s="36" t="s">
        <v>65</v>
      </c>
      <c r="L353" s="62">
        <v>353</v>
      </c>
      <c r="M353" s="62"/>
      <c r="N353" s="63"/>
    </row>
    <row r="354" spans="1:14" x14ac:dyDescent="0.3">
      <c r="A354" s="77" t="s">
        <v>282</v>
      </c>
      <c r="B354" s="77" t="s">
        <v>215</v>
      </c>
      <c r="C354" s="53"/>
      <c r="D354" s="77"/>
      <c r="E354" s="53"/>
      <c r="F354" s="55"/>
      <c r="G354" s="53"/>
      <c r="H354" s="57"/>
      <c r="I354" s="56"/>
      <c r="J354" s="56"/>
      <c r="K354" s="36" t="s">
        <v>65</v>
      </c>
      <c r="L354" s="62">
        <v>354</v>
      </c>
      <c r="M354" s="62"/>
      <c r="N354" s="63"/>
    </row>
    <row r="355" spans="1:14" x14ac:dyDescent="0.3">
      <c r="A355" s="77" t="s">
        <v>282</v>
      </c>
      <c r="B355" s="77" t="s">
        <v>181</v>
      </c>
      <c r="C355" s="53"/>
      <c r="D355" s="77"/>
      <c r="E355" s="53"/>
      <c r="F355" s="55"/>
      <c r="G355" s="53"/>
      <c r="H355" s="57"/>
      <c r="I355" s="56"/>
      <c r="J355" s="56"/>
      <c r="K355" s="36" t="s">
        <v>65</v>
      </c>
      <c r="L355" s="62">
        <v>355</v>
      </c>
      <c r="M355" s="62"/>
      <c r="N355" s="63"/>
    </row>
    <row r="356" spans="1:14" x14ac:dyDescent="0.3">
      <c r="A356" s="77" t="s">
        <v>353</v>
      </c>
      <c r="B356" s="77" t="s">
        <v>354</v>
      </c>
      <c r="C356" s="53"/>
      <c r="D356" s="77"/>
      <c r="E356" s="53"/>
      <c r="F356" s="55"/>
      <c r="G356" s="53"/>
      <c r="H356" s="57"/>
      <c r="I356" s="56"/>
      <c r="J356" s="56"/>
      <c r="K356" s="36" t="s">
        <v>65</v>
      </c>
      <c r="L356" s="62">
        <v>356</v>
      </c>
      <c r="M356" s="62"/>
      <c r="N356" s="63"/>
    </row>
    <row r="357" spans="1:14" x14ac:dyDescent="0.3">
      <c r="A357" s="77" t="s">
        <v>353</v>
      </c>
      <c r="B357" s="77" t="s">
        <v>178</v>
      </c>
      <c r="C357" s="53"/>
      <c r="D357" s="77"/>
      <c r="E357" s="53"/>
      <c r="F357" s="55"/>
      <c r="G357" s="53"/>
      <c r="H357" s="57"/>
      <c r="I357" s="56"/>
      <c r="J357" s="56"/>
      <c r="K357" s="36" t="s">
        <v>65</v>
      </c>
      <c r="L357" s="62">
        <v>357</v>
      </c>
      <c r="M357" s="62"/>
      <c r="N357" s="63"/>
    </row>
    <row r="358" spans="1:14" x14ac:dyDescent="0.3">
      <c r="A358" s="77" t="s">
        <v>353</v>
      </c>
      <c r="B358" s="77" t="s">
        <v>185</v>
      </c>
      <c r="C358" s="53"/>
      <c r="D358" s="77"/>
      <c r="E358" s="53"/>
      <c r="F358" s="55"/>
      <c r="G358" s="53"/>
      <c r="H358" s="57"/>
      <c r="I358" s="56"/>
      <c r="J358" s="56"/>
      <c r="K358" s="36" t="s">
        <v>65</v>
      </c>
      <c r="L358" s="62">
        <v>358</v>
      </c>
      <c r="M358" s="62"/>
      <c r="N358" s="63"/>
    </row>
    <row r="359" spans="1:14" x14ac:dyDescent="0.3">
      <c r="A359" s="77" t="s">
        <v>353</v>
      </c>
      <c r="B359" s="77" t="s">
        <v>280</v>
      </c>
      <c r="C359" s="53"/>
      <c r="D359" s="77"/>
      <c r="E359" s="53"/>
      <c r="F359" s="55"/>
      <c r="G359" s="53"/>
      <c r="H359" s="57"/>
      <c r="I359" s="56"/>
      <c r="J359" s="56"/>
      <c r="K359" s="36" t="s">
        <v>65</v>
      </c>
      <c r="L359" s="62">
        <v>359</v>
      </c>
      <c r="M359" s="62"/>
      <c r="N359" s="63"/>
    </row>
    <row r="360" spans="1:14" x14ac:dyDescent="0.3">
      <c r="A360" s="77" t="s">
        <v>353</v>
      </c>
      <c r="B360" s="77" t="s">
        <v>175</v>
      </c>
      <c r="C360" s="53"/>
      <c r="D360" s="77"/>
      <c r="E360" s="53"/>
      <c r="F360" s="55"/>
      <c r="G360" s="53"/>
      <c r="H360" s="57"/>
      <c r="I360" s="56"/>
      <c r="J360" s="56"/>
      <c r="K360" s="36" t="s">
        <v>65</v>
      </c>
      <c r="L360" s="62">
        <v>360</v>
      </c>
      <c r="M360" s="62"/>
      <c r="N360" s="63"/>
    </row>
    <row r="361" spans="1:14" x14ac:dyDescent="0.3">
      <c r="A361" s="77" t="s">
        <v>353</v>
      </c>
      <c r="B361" s="77" t="s">
        <v>355</v>
      </c>
      <c r="C361" s="53"/>
      <c r="D361" s="77"/>
      <c r="E361" s="53"/>
      <c r="F361" s="55"/>
      <c r="G361" s="53"/>
      <c r="H361" s="57"/>
      <c r="I361" s="56"/>
      <c r="J361" s="56"/>
      <c r="K361" s="36" t="s">
        <v>65</v>
      </c>
      <c r="L361" s="62">
        <v>361</v>
      </c>
      <c r="M361" s="62"/>
      <c r="N361" s="63"/>
    </row>
    <row r="362" spans="1:14" x14ac:dyDescent="0.3">
      <c r="A362" s="77" t="s">
        <v>353</v>
      </c>
      <c r="B362" s="77" t="s">
        <v>181</v>
      </c>
      <c r="C362" s="53"/>
      <c r="D362" s="77"/>
      <c r="E362" s="53"/>
      <c r="F362" s="55"/>
      <c r="G362" s="53"/>
      <c r="H362" s="57"/>
      <c r="I362" s="56"/>
      <c r="J362" s="56"/>
      <c r="K362" s="36" t="s">
        <v>65</v>
      </c>
      <c r="L362" s="62">
        <v>362</v>
      </c>
      <c r="M362" s="62"/>
      <c r="N362" s="63"/>
    </row>
    <row r="363" spans="1:14" x14ac:dyDescent="0.3">
      <c r="A363" s="77" t="s">
        <v>360</v>
      </c>
      <c r="B363" s="77" t="s">
        <v>181</v>
      </c>
      <c r="C363" s="53"/>
      <c r="D363" s="77"/>
      <c r="E363" s="53"/>
      <c r="F363" s="55"/>
      <c r="G363" s="53"/>
      <c r="H363" s="57"/>
      <c r="I363" s="56"/>
      <c r="J363" s="56"/>
      <c r="K363" s="36" t="s">
        <v>65</v>
      </c>
      <c r="L363" s="62">
        <v>363</v>
      </c>
      <c r="M363" s="62"/>
      <c r="N363" s="63"/>
    </row>
    <row r="364" spans="1:14" x14ac:dyDescent="0.3">
      <c r="A364" s="77" t="s">
        <v>181</v>
      </c>
      <c r="B364" s="77" t="s">
        <v>268</v>
      </c>
      <c r="C364" s="53"/>
      <c r="D364" s="77"/>
      <c r="E364" s="53"/>
      <c r="F364" s="55"/>
      <c r="G364" s="53"/>
      <c r="H364" s="57"/>
      <c r="I364" s="56"/>
      <c r="J364" s="56"/>
      <c r="K364" s="36" t="s">
        <v>66</v>
      </c>
      <c r="L364" s="62">
        <v>364</v>
      </c>
      <c r="M364" s="62"/>
      <c r="N364" s="63"/>
    </row>
    <row r="365" spans="1:14" x14ac:dyDescent="0.3">
      <c r="A365" s="77" t="s">
        <v>279</v>
      </c>
      <c r="B365" s="77" t="s">
        <v>204</v>
      </c>
      <c r="C365" s="53"/>
      <c r="D365" s="77"/>
      <c r="E365" s="53"/>
      <c r="F365" s="55"/>
      <c r="G365" s="53"/>
      <c r="H365" s="57"/>
      <c r="I365" s="56"/>
      <c r="J365" s="56"/>
      <c r="K365" s="36" t="s">
        <v>65</v>
      </c>
      <c r="L365" s="62">
        <v>365</v>
      </c>
      <c r="M365" s="62"/>
      <c r="N365" s="63"/>
    </row>
    <row r="366" spans="1:14" x14ac:dyDescent="0.3">
      <c r="A366" s="77" t="s">
        <v>279</v>
      </c>
      <c r="B366" s="77" t="s">
        <v>181</v>
      </c>
      <c r="C366" s="53"/>
      <c r="D366" s="77"/>
      <c r="E366" s="53"/>
      <c r="F366" s="55"/>
      <c r="G366" s="53"/>
      <c r="H366" s="57"/>
      <c r="I366" s="56"/>
      <c r="J366" s="56"/>
      <c r="K366" s="36" t="s">
        <v>65</v>
      </c>
      <c r="L366" s="62">
        <v>366</v>
      </c>
      <c r="M366" s="62"/>
      <c r="N366" s="63"/>
    </row>
    <row r="367" spans="1:14" x14ac:dyDescent="0.3">
      <c r="A367" s="77" t="s">
        <v>337</v>
      </c>
      <c r="B367" s="77" t="s">
        <v>292</v>
      </c>
      <c r="C367" s="53"/>
      <c r="D367" s="77"/>
      <c r="E367" s="53"/>
      <c r="F367" s="55"/>
      <c r="G367" s="53"/>
      <c r="H367" s="57"/>
      <c r="I367" s="56"/>
      <c r="J367" s="56"/>
      <c r="K367" s="36" t="s">
        <v>65</v>
      </c>
      <c r="L367" s="62">
        <v>367</v>
      </c>
      <c r="M367" s="62"/>
      <c r="N367" s="63"/>
    </row>
    <row r="368" spans="1:14" x14ac:dyDescent="0.3">
      <c r="A368" s="77" t="s">
        <v>188</v>
      </c>
      <c r="B368" s="77" t="s">
        <v>288</v>
      </c>
      <c r="C368" s="53"/>
      <c r="D368" s="77"/>
      <c r="E368" s="53"/>
      <c r="F368" s="55"/>
      <c r="G368" s="53"/>
      <c r="H368" s="57"/>
      <c r="I368" s="56"/>
      <c r="J368" s="56"/>
      <c r="K368" s="36" t="s">
        <v>65</v>
      </c>
      <c r="L368" s="62">
        <v>368</v>
      </c>
      <c r="M368" s="62"/>
      <c r="N368" s="63"/>
    </row>
    <row r="369" spans="1:14" x14ac:dyDescent="0.3">
      <c r="A369" s="77" t="s">
        <v>361</v>
      </c>
      <c r="B369" s="77" t="s">
        <v>185</v>
      </c>
      <c r="C369" s="53"/>
      <c r="D369" s="77"/>
      <c r="E369" s="53"/>
      <c r="F369" s="55"/>
      <c r="G369" s="53"/>
      <c r="H369" s="57"/>
      <c r="I369" s="56"/>
      <c r="J369" s="56"/>
      <c r="K369" s="36" t="s">
        <v>65</v>
      </c>
      <c r="L369" s="62">
        <v>369</v>
      </c>
      <c r="M369" s="62"/>
      <c r="N369" s="63"/>
    </row>
    <row r="370" spans="1:14" x14ac:dyDescent="0.3">
      <c r="A370" s="77" t="s">
        <v>185</v>
      </c>
      <c r="B370" s="77" t="s">
        <v>292</v>
      </c>
      <c r="C370" s="53"/>
      <c r="D370" s="77"/>
      <c r="E370" s="53"/>
      <c r="F370" s="55"/>
      <c r="G370" s="53"/>
      <c r="H370" s="57"/>
      <c r="I370" s="56"/>
      <c r="J370" s="56"/>
      <c r="K370" s="36" t="s">
        <v>66</v>
      </c>
      <c r="L370" s="62">
        <v>370</v>
      </c>
      <c r="M370" s="62"/>
      <c r="N370" s="63"/>
    </row>
    <row r="371" spans="1:14" x14ac:dyDescent="0.3">
      <c r="A371" s="77" t="s">
        <v>362</v>
      </c>
      <c r="B371" s="77" t="s">
        <v>185</v>
      </c>
      <c r="C371" s="53"/>
      <c r="D371" s="77"/>
      <c r="E371" s="53"/>
      <c r="F371" s="55"/>
      <c r="G371" s="53"/>
      <c r="H371" s="57"/>
      <c r="I371" s="56"/>
      <c r="J371" s="56"/>
      <c r="K371" s="36" t="s">
        <v>65</v>
      </c>
      <c r="L371" s="62">
        <v>371</v>
      </c>
      <c r="M371" s="62"/>
      <c r="N371" s="63"/>
    </row>
    <row r="372" spans="1:14" x14ac:dyDescent="0.3">
      <c r="A372" s="77" t="s">
        <v>363</v>
      </c>
      <c r="B372" s="77" t="s">
        <v>181</v>
      </c>
      <c r="C372" s="53"/>
      <c r="D372" s="77"/>
      <c r="E372" s="53"/>
      <c r="F372" s="55"/>
      <c r="G372" s="53"/>
      <c r="H372" s="57"/>
      <c r="I372" s="56"/>
      <c r="J372" s="56"/>
      <c r="K372" s="36" t="s">
        <v>65</v>
      </c>
      <c r="L372" s="62">
        <v>372</v>
      </c>
      <c r="M372" s="62"/>
      <c r="N372" s="63"/>
    </row>
    <row r="373" spans="1:14" x14ac:dyDescent="0.3">
      <c r="A373" s="77" t="s">
        <v>363</v>
      </c>
      <c r="B373" s="77" t="s">
        <v>238</v>
      </c>
      <c r="C373" s="53"/>
      <c r="D373" s="77"/>
      <c r="E373" s="53"/>
      <c r="F373" s="55"/>
      <c r="G373" s="53"/>
      <c r="H373" s="57"/>
      <c r="I373" s="56"/>
      <c r="J373" s="56"/>
      <c r="K373" s="36" t="s">
        <v>65</v>
      </c>
      <c r="L373" s="62">
        <v>373</v>
      </c>
      <c r="M373" s="62"/>
      <c r="N373" s="63"/>
    </row>
    <row r="374" spans="1:14" x14ac:dyDescent="0.3">
      <c r="A374" s="77" t="s">
        <v>363</v>
      </c>
      <c r="B374" s="77" t="s">
        <v>182</v>
      </c>
      <c r="C374" s="53"/>
      <c r="D374" s="77"/>
      <c r="E374" s="53"/>
      <c r="F374" s="55"/>
      <c r="G374" s="53"/>
      <c r="H374" s="57"/>
      <c r="I374" s="56"/>
      <c r="J374" s="56"/>
      <c r="K374" s="36" t="s">
        <v>65</v>
      </c>
      <c r="L374" s="62">
        <v>374</v>
      </c>
      <c r="M374" s="62"/>
      <c r="N374" s="63"/>
    </row>
    <row r="375" spans="1:14" x14ac:dyDescent="0.3">
      <c r="A375" s="77" t="s">
        <v>364</v>
      </c>
      <c r="B375" s="77" t="s">
        <v>185</v>
      </c>
      <c r="C375" s="53"/>
      <c r="D375" s="77"/>
      <c r="E375" s="53"/>
      <c r="F375" s="55"/>
      <c r="G375" s="53"/>
      <c r="H375" s="57"/>
      <c r="I375" s="56"/>
      <c r="J375" s="56"/>
      <c r="K375" s="36" t="s">
        <v>65</v>
      </c>
      <c r="L375" s="62">
        <v>375</v>
      </c>
      <c r="M375" s="62"/>
      <c r="N375" s="63"/>
    </row>
    <row r="376" spans="1:14" x14ac:dyDescent="0.3">
      <c r="A376" s="77" t="s">
        <v>185</v>
      </c>
      <c r="B376" s="77" t="s">
        <v>185</v>
      </c>
      <c r="C376" s="53"/>
      <c r="D376" s="77"/>
      <c r="E376" s="53"/>
      <c r="F376" s="55"/>
      <c r="G376" s="53"/>
      <c r="H376" s="57"/>
      <c r="I376" s="56"/>
      <c r="J376" s="56"/>
      <c r="K376" s="36" t="s">
        <v>65</v>
      </c>
      <c r="L376" s="62">
        <v>376</v>
      </c>
      <c r="M376" s="62"/>
      <c r="N376" s="63"/>
    </row>
    <row r="377" spans="1:14" x14ac:dyDescent="0.3">
      <c r="A377" s="77" t="s">
        <v>317</v>
      </c>
      <c r="B377" s="77" t="s">
        <v>261</v>
      </c>
      <c r="C377" s="53"/>
      <c r="D377" s="77"/>
      <c r="E377" s="53"/>
      <c r="F377" s="55"/>
      <c r="G377" s="53"/>
      <c r="H377" s="57"/>
      <c r="I377" s="56"/>
      <c r="J377" s="56"/>
      <c r="K377" s="36" t="s">
        <v>65</v>
      </c>
      <c r="L377" s="62">
        <v>377</v>
      </c>
      <c r="M377" s="62"/>
      <c r="N377" s="63"/>
    </row>
    <row r="378" spans="1:14" x14ac:dyDescent="0.3">
      <c r="A378" s="77" t="s">
        <v>346</v>
      </c>
      <c r="B378" s="77" t="s">
        <v>181</v>
      </c>
      <c r="C378" s="53"/>
      <c r="D378" s="77"/>
      <c r="E378" s="53"/>
      <c r="F378" s="55"/>
      <c r="G378" s="53"/>
      <c r="H378" s="57"/>
      <c r="I378" s="56"/>
      <c r="J378" s="56"/>
      <c r="K378" s="36" t="s">
        <v>65</v>
      </c>
      <c r="L378" s="62">
        <v>378</v>
      </c>
      <c r="M378" s="62"/>
      <c r="N378" s="63"/>
    </row>
    <row r="379" spans="1:14" x14ac:dyDescent="0.3">
      <c r="A379" s="77" t="s">
        <v>187</v>
      </c>
      <c r="B379" s="77" t="s">
        <v>191</v>
      </c>
      <c r="C379" s="53"/>
      <c r="D379" s="77"/>
      <c r="E379" s="53"/>
      <c r="F379" s="55"/>
      <c r="G379" s="53"/>
      <c r="H379" s="57"/>
      <c r="I379" s="56"/>
      <c r="J379" s="56"/>
      <c r="K379" s="36" t="s">
        <v>65</v>
      </c>
      <c r="L379" s="62">
        <v>379</v>
      </c>
      <c r="M379" s="62"/>
      <c r="N379" s="63"/>
    </row>
    <row r="380" spans="1:14" x14ac:dyDescent="0.3">
      <c r="A380" s="77" t="s">
        <v>188</v>
      </c>
      <c r="B380" s="77" t="s">
        <v>305</v>
      </c>
      <c r="C380" s="53"/>
      <c r="D380" s="77"/>
      <c r="E380" s="53"/>
      <c r="F380" s="55"/>
      <c r="G380" s="53"/>
      <c r="H380" s="57"/>
      <c r="I380" s="56"/>
      <c r="J380" s="56"/>
      <c r="K380" s="36" t="s">
        <v>66</v>
      </c>
      <c r="L380" s="62">
        <v>380</v>
      </c>
      <c r="M380" s="62"/>
      <c r="N380" s="63"/>
    </row>
    <row r="381" spans="1:14" x14ac:dyDescent="0.3">
      <c r="A381" s="77" t="s">
        <v>365</v>
      </c>
      <c r="B381" s="77" t="s">
        <v>366</v>
      </c>
      <c r="C381" s="53"/>
      <c r="D381" s="77"/>
      <c r="E381" s="53"/>
      <c r="F381" s="55"/>
      <c r="G381" s="53"/>
      <c r="H381" s="57"/>
      <c r="I381" s="56"/>
      <c r="J381" s="56"/>
      <c r="K381" s="36" t="s">
        <v>65</v>
      </c>
      <c r="L381" s="62">
        <v>381</v>
      </c>
      <c r="M381" s="62"/>
      <c r="N381" s="63"/>
    </row>
    <row r="382" spans="1:14" x14ac:dyDescent="0.3">
      <c r="A382" s="77" t="s">
        <v>253</v>
      </c>
      <c r="B382" s="77" t="s">
        <v>291</v>
      </c>
      <c r="C382" s="53"/>
      <c r="D382" s="77"/>
      <c r="E382" s="53"/>
      <c r="F382" s="55"/>
      <c r="G382" s="53"/>
      <c r="H382" s="57"/>
      <c r="I382" s="56"/>
      <c r="J382" s="56"/>
      <c r="K382" s="36" t="s">
        <v>65</v>
      </c>
      <c r="L382" s="62">
        <v>382</v>
      </c>
      <c r="M382" s="62"/>
      <c r="N382" s="63"/>
    </row>
    <row r="383" spans="1:14" x14ac:dyDescent="0.3">
      <c r="A383" s="77" t="s">
        <v>367</v>
      </c>
      <c r="B383" s="77" t="s">
        <v>185</v>
      </c>
      <c r="C383" s="53"/>
      <c r="D383" s="77"/>
      <c r="E383" s="53"/>
      <c r="F383" s="55"/>
      <c r="G383" s="53"/>
      <c r="H383" s="57"/>
      <c r="I383" s="56"/>
      <c r="J383" s="56"/>
      <c r="K383" s="36" t="s">
        <v>65</v>
      </c>
      <c r="L383" s="62">
        <v>383</v>
      </c>
      <c r="M383" s="62"/>
      <c r="N383" s="63"/>
    </row>
    <row r="384" spans="1:14" x14ac:dyDescent="0.3">
      <c r="A384" s="77" t="s">
        <v>306</v>
      </c>
      <c r="B384" s="77" t="s">
        <v>182</v>
      </c>
      <c r="C384" s="53"/>
      <c r="D384" s="77"/>
      <c r="E384" s="53"/>
      <c r="F384" s="55"/>
      <c r="G384" s="53"/>
      <c r="H384" s="57"/>
      <c r="I384" s="56"/>
      <c r="J384" s="56"/>
      <c r="K384" s="36" t="s">
        <v>65</v>
      </c>
      <c r="L384" s="62">
        <v>384</v>
      </c>
      <c r="M384" s="62"/>
      <c r="N384" s="63"/>
    </row>
    <row r="385" spans="1:14" x14ac:dyDescent="0.3">
      <c r="A385" s="77" t="s">
        <v>368</v>
      </c>
      <c r="B385" s="77" t="s">
        <v>238</v>
      </c>
      <c r="C385" s="53"/>
      <c r="D385" s="77"/>
      <c r="E385" s="53"/>
      <c r="F385" s="55"/>
      <c r="G385" s="53"/>
      <c r="H385" s="57"/>
      <c r="I385" s="56"/>
      <c r="J385" s="56"/>
      <c r="K385" s="36" t="s">
        <v>65</v>
      </c>
      <c r="L385" s="62">
        <v>385</v>
      </c>
      <c r="M385" s="62"/>
      <c r="N385" s="63"/>
    </row>
    <row r="386" spans="1:14" x14ac:dyDescent="0.3">
      <c r="A386" s="77" t="s">
        <v>369</v>
      </c>
      <c r="B386" s="77" t="s">
        <v>185</v>
      </c>
      <c r="C386" s="53"/>
      <c r="D386" s="77"/>
      <c r="E386" s="53"/>
      <c r="F386" s="55"/>
      <c r="G386" s="53"/>
      <c r="H386" s="57"/>
      <c r="I386" s="56"/>
      <c r="J386" s="56"/>
      <c r="K386" s="36" t="s">
        <v>65</v>
      </c>
      <c r="L386" s="62">
        <v>386</v>
      </c>
      <c r="M386" s="62"/>
      <c r="N386" s="63"/>
    </row>
    <row r="387" spans="1:14" x14ac:dyDescent="0.3">
      <c r="A387" s="77" t="s">
        <v>370</v>
      </c>
      <c r="B387" s="77" t="s">
        <v>181</v>
      </c>
      <c r="C387" s="53"/>
      <c r="D387" s="77"/>
      <c r="E387" s="53"/>
      <c r="F387" s="55"/>
      <c r="G387" s="53"/>
      <c r="H387" s="57"/>
      <c r="I387" s="56"/>
      <c r="J387" s="56"/>
      <c r="K387" s="36" t="s">
        <v>65</v>
      </c>
      <c r="L387" s="62">
        <v>387</v>
      </c>
      <c r="M387" s="62"/>
      <c r="N387" s="63"/>
    </row>
    <row r="388" spans="1:14" x14ac:dyDescent="0.3">
      <c r="A388" s="77" t="s">
        <v>371</v>
      </c>
      <c r="B388" s="77" t="s">
        <v>181</v>
      </c>
      <c r="C388" s="53"/>
      <c r="D388" s="77"/>
      <c r="E388" s="53"/>
      <c r="F388" s="55"/>
      <c r="G388" s="53"/>
      <c r="H388" s="57"/>
      <c r="I388" s="56"/>
      <c r="J388" s="56"/>
      <c r="K388" s="36" t="s">
        <v>65</v>
      </c>
      <c r="L388" s="62">
        <v>388</v>
      </c>
      <c r="M388" s="62"/>
      <c r="N388" s="63"/>
    </row>
    <row r="389" spans="1:14" x14ac:dyDescent="0.3">
      <c r="A389" s="77" t="s">
        <v>371</v>
      </c>
      <c r="B389" s="77" t="s">
        <v>175</v>
      </c>
      <c r="C389" s="53"/>
      <c r="D389" s="77"/>
      <c r="E389" s="53"/>
      <c r="F389" s="55"/>
      <c r="G389" s="53"/>
      <c r="H389" s="57"/>
      <c r="I389" s="56"/>
      <c r="J389" s="56"/>
      <c r="K389" s="36" t="s">
        <v>65</v>
      </c>
      <c r="L389" s="62">
        <v>389</v>
      </c>
      <c r="M389" s="62"/>
      <c r="N389" s="63"/>
    </row>
    <row r="390" spans="1:14" x14ac:dyDescent="0.3">
      <c r="A390" s="77" t="s">
        <v>359</v>
      </c>
      <c r="B390" s="77" t="s">
        <v>372</v>
      </c>
      <c r="C390" s="53"/>
      <c r="D390" s="77"/>
      <c r="E390" s="53"/>
      <c r="F390" s="55"/>
      <c r="G390" s="53"/>
      <c r="H390" s="57"/>
      <c r="I390" s="56"/>
      <c r="J390" s="56"/>
      <c r="K390" s="36" t="s">
        <v>65</v>
      </c>
      <c r="L390" s="62">
        <v>390</v>
      </c>
      <c r="M390" s="62"/>
      <c r="N390" s="63"/>
    </row>
    <row r="391" spans="1:14" x14ac:dyDescent="0.3">
      <c r="A391" s="77" t="s">
        <v>359</v>
      </c>
      <c r="B391" s="77" t="s">
        <v>373</v>
      </c>
      <c r="C391" s="53"/>
      <c r="D391" s="77"/>
      <c r="E391" s="53"/>
      <c r="F391" s="55"/>
      <c r="G391" s="53"/>
      <c r="H391" s="57"/>
      <c r="I391" s="56"/>
      <c r="J391" s="56"/>
      <c r="K391" s="36" t="s">
        <v>65</v>
      </c>
      <c r="L391" s="62">
        <v>391</v>
      </c>
      <c r="M391" s="62"/>
      <c r="N391" s="63"/>
    </row>
    <row r="392" spans="1:14" x14ac:dyDescent="0.3">
      <c r="A392" s="77" t="s">
        <v>370</v>
      </c>
      <c r="B392" s="77" t="s">
        <v>182</v>
      </c>
      <c r="C392" s="53"/>
      <c r="D392" s="77"/>
      <c r="E392" s="53"/>
      <c r="F392" s="55"/>
      <c r="G392" s="53"/>
      <c r="H392" s="57"/>
      <c r="I392" s="56"/>
      <c r="J392" s="56"/>
      <c r="K392" s="36" t="s">
        <v>65</v>
      </c>
      <c r="L392" s="62">
        <v>392</v>
      </c>
      <c r="M392" s="62"/>
      <c r="N392" s="63"/>
    </row>
    <row r="393" spans="1:14" x14ac:dyDescent="0.3">
      <c r="A393" s="77" t="s">
        <v>205</v>
      </c>
      <c r="B393" s="77" t="s">
        <v>243</v>
      </c>
      <c r="C393" s="53"/>
      <c r="D393" s="77"/>
      <c r="E393" s="53"/>
      <c r="F393" s="55"/>
      <c r="G393" s="53"/>
      <c r="H393" s="57"/>
      <c r="I393" s="56"/>
      <c r="J393" s="56"/>
      <c r="K393" s="36" t="s">
        <v>65</v>
      </c>
      <c r="L393" s="62">
        <v>393</v>
      </c>
      <c r="M393" s="62"/>
      <c r="N393" s="63"/>
    </row>
    <row r="394" spans="1:14" x14ac:dyDescent="0.3">
      <c r="A394" s="77" t="s">
        <v>374</v>
      </c>
      <c r="B394" s="77" t="s">
        <v>204</v>
      </c>
      <c r="C394" s="53"/>
      <c r="D394" s="77"/>
      <c r="E394" s="53"/>
      <c r="F394" s="55"/>
      <c r="G394" s="53"/>
      <c r="H394" s="57"/>
      <c r="I394" s="56"/>
      <c r="J394" s="56"/>
      <c r="K394" s="36" t="s">
        <v>65</v>
      </c>
      <c r="L394" s="62">
        <v>394</v>
      </c>
      <c r="M394" s="62"/>
      <c r="N394" s="63"/>
    </row>
    <row r="395" spans="1:14" x14ac:dyDescent="0.3">
      <c r="A395" s="77" t="s">
        <v>374</v>
      </c>
      <c r="B395" s="77" t="s">
        <v>181</v>
      </c>
      <c r="C395" s="53"/>
      <c r="D395" s="77"/>
      <c r="E395" s="53"/>
      <c r="F395" s="55"/>
      <c r="G395" s="53"/>
      <c r="H395" s="57"/>
      <c r="I395" s="56"/>
      <c r="J395" s="56"/>
      <c r="K395" s="36" t="s">
        <v>65</v>
      </c>
      <c r="L395" s="62">
        <v>395</v>
      </c>
      <c r="M395" s="62"/>
      <c r="N395" s="63"/>
    </row>
    <row r="396" spans="1:14" x14ac:dyDescent="0.3">
      <c r="A396" s="77" t="s">
        <v>375</v>
      </c>
      <c r="B396" s="77" t="s">
        <v>185</v>
      </c>
      <c r="C396" s="53"/>
      <c r="D396" s="77"/>
      <c r="E396" s="53"/>
      <c r="F396" s="55"/>
      <c r="G396" s="53"/>
      <c r="H396" s="57"/>
      <c r="I396" s="56"/>
      <c r="J396" s="56"/>
      <c r="K396" s="36" t="s">
        <v>65</v>
      </c>
      <c r="L396" s="62">
        <v>396</v>
      </c>
      <c r="M396" s="62"/>
      <c r="N396" s="63"/>
    </row>
    <row r="397" spans="1:14" x14ac:dyDescent="0.3">
      <c r="A397" s="77" t="s">
        <v>261</v>
      </c>
      <c r="B397" s="77" t="s">
        <v>175</v>
      </c>
      <c r="C397" s="53"/>
      <c r="D397" s="77"/>
      <c r="E397" s="53"/>
      <c r="F397" s="55"/>
      <c r="G397" s="53"/>
      <c r="H397" s="57"/>
      <c r="I397" s="56"/>
      <c r="J397" s="56"/>
      <c r="K397" s="36" t="s">
        <v>65</v>
      </c>
      <c r="L397" s="62">
        <v>397</v>
      </c>
      <c r="M397" s="62"/>
      <c r="N397" s="63"/>
    </row>
    <row r="398" spans="1:14" x14ac:dyDescent="0.3">
      <c r="A398" s="77" t="s">
        <v>261</v>
      </c>
      <c r="B398" s="77" t="s">
        <v>182</v>
      </c>
      <c r="C398" s="53"/>
      <c r="D398" s="77"/>
      <c r="E398" s="53"/>
      <c r="F398" s="55"/>
      <c r="G398" s="53"/>
      <c r="H398" s="57"/>
      <c r="I398" s="56"/>
      <c r="J398" s="56"/>
      <c r="K398" s="36" t="s">
        <v>65</v>
      </c>
      <c r="L398" s="62">
        <v>398</v>
      </c>
      <c r="M398" s="62"/>
      <c r="N398" s="63"/>
    </row>
    <row r="399" spans="1:14" x14ac:dyDescent="0.3">
      <c r="A399" s="77" t="s">
        <v>187</v>
      </c>
      <c r="B399" s="77" t="s">
        <v>202</v>
      </c>
      <c r="C399" s="53"/>
      <c r="D399" s="77"/>
      <c r="E399" s="53"/>
      <c r="F399" s="55"/>
      <c r="G399" s="53"/>
      <c r="H399" s="57"/>
      <c r="I399" s="56"/>
      <c r="J399" s="56"/>
      <c r="K399" s="36" t="s">
        <v>65</v>
      </c>
      <c r="L399" s="62">
        <v>399</v>
      </c>
      <c r="M399" s="62"/>
      <c r="N399" s="63"/>
    </row>
    <row r="400" spans="1:14" x14ac:dyDescent="0.3">
      <c r="A400" s="77" t="s">
        <v>203</v>
      </c>
      <c r="B400" s="77" t="s">
        <v>181</v>
      </c>
      <c r="C400" s="53"/>
      <c r="D400" s="77"/>
      <c r="E400" s="53"/>
      <c r="F400" s="55"/>
      <c r="G400" s="53"/>
      <c r="H400" s="57"/>
      <c r="I400" s="56"/>
      <c r="J400" s="56"/>
      <c r="K400" s="36" t="s">
        <v>65</v>
      </c>
      <c r="L400" s="62">
        <v>400</v>
      </c>
      <c r="M400" s="62"/>
      <c r="N400" s="63"/>
    </row>
    <row r="401" spans="1:14" x14ac:dyDescent="0.3">
      <c r="A401" s="77" t="s">
        <v>203</v>
      </c>
      <c r="B401" s="77" t="s">
        <v>175</v>
      </c>
      <c r="C401" s="53"/>
      <c r="D401" s="77"/>
      <c r="E401" s="53"/>
      <c r="F401" s="55"/>
      <c r="G401" s="53"/>
      <c r="H401" s="57"/>
      <c r="I401" s="56"/>
      <c r="J401" s="56"/>
      <c r="K401" s="36" t="s">
        <v>65</v>
      </c>
      <c r="L401" s="62">
        <v>401</v>
      </c>
      <c r="M401" s="62"/>
      <c r="N401" s="63"/>
    </row>
    <row r="402" spans="1:14" x14ac:dyDescent="0.3">
      <c r="A402" s="77" t="s">
        <v>203</v>
      </c>
      <c r="B402" s="77" t="s">
        <v>182</v>
      </c>
      <c r="C402" s="53"/>
      <c r="D402" s="77"/>
      <c r="E402" s="53"/>
      <c r="F402" s="55"/>
      <c r="G402" s="53"/>
      <c r="H402" s="57"/>
      <c r="I402" s="56"/>
      <c r="J402" s="56"/>
      <c r="K402" s="36" t="s">
        <v>65</v>
      </c>
      <c r="L402" s="62">
        <v>402</v>
      </c>
      <c r="M402" s="62"/>
      <c r="N402" s="63"/>
    </row>
    <row r="403" spans="1:14" x14ac:dyDescent="0.3">
      <c r="A403" s="77" t="s">
        <v>371</v>
      </c>
      <c r="B403" s="77" t="s">
        <v>204</v>
      </c>
      <c r="C403" s="53"/>
      <c r="D403" s="77"/>
      <c r="E403" s="53"/>
      <c r="F403" s="55"/>
      <c r="G403" s="53"/>
      <c r="H403" s="57"/>
      <c r="I403" s="56"/>
      <c r="J403" s="56"/>
      <c r="K403" s="36" t="s">
        <v>65</v>
      </c>
      <c r="L403" s="62">
        <v>403</v>
      </c>
      <c r="M403" s="62"/>
      <c r="N403" s="63"/>
    </row>
    <row r="404" spans="1:14" x14ac:dyDescent="0.3">
      <c r="A404" s="77" t="s">
        <v>376</v>
      </c>
      <c r="B404" s="77" t="s">
        <v>185</v>
      </c>
      <c r="C404" s="53"/>
      <c r="D404" s="77"/>
      <c r="E404" s="53"/>
      <c r="F404" s="55"/>
      <c r="G404" s="53"/>
      <c r="H404" s="57"/>
      <c r="I404" s="56"/>
      <c r="J404" s="56"/>
      <c r="K404" s="36" t="s">
        <v>65</v>
      </c>
      <c r="L404" s="62">
        <v>404</v>
      </c>
      <c r="M404" s="62"/>
      <c r="N404" s="63"/>
    </row>
    <row r="405" spans="1:14" x14ac:dyDescent="0.3">
      <c r="A405" s="77" t="s">
        <v>365</v>
      </c>
      <c r="B405" s="77" t="s">
        <v>377</v>
      </c>
      <c r="C405" s="53"/>
      <c r="D405" s="77"/>
      <c r="E405" s="53"/>
      <c r="F405" s="55"/>
      <c r="G405" s="53"/>
      <c r="H405" s="57"/>
      <c r="I405" s="56"/>
      <c r="J405" s="56"/>
      <c r="K405" s="36" t="s">
        <v>65</v>
      </c>
      <c r="L405" s="62">
        <v>405</v>
      </c>
      <c r="M405" s="62"/>
      <c r="N405" s="63"/>
    </row>
    <row r="406" spans="1:14" x14ac:dyDescent="0.3">
      <c r="A406" s="77" t="s">
        <v>365</v>
      </c>
      <c r="B406" s="77" t="s">
        <v>185</v>
      </c>
      <c r="C406" s="53"/>
      <c r="D406" s="77"/>
      <c r="E406" s="53"/>
      <c r="F406" s="55"/>
      <c r="G406" s="53"/>
      <c r="H406" s="57"/>
      <c r="I406" s="56"/>
      <c r="J406" s="56"/>
      <c r="K406" s="36" t="s">
        <v>65</v>
      </c>
      <c r="L406" s="62">
        <v>406</v>
      </c>
      <c r="M406" s="62"/>
      <c r="N406" s="63"/>
    </row>
    <row r="407" spans="1:14" x14ac:dyDescent="0.3">
      <c r="A407" s="77" t="s">
        <v>365</v>
      </c>
      <c r="B407" s="77" t="s">
        <v>250</v>
      </c>
      <c r="C407" s="53"/>
      <c r="D407" s="77"/>
      <c r="E407" s="53"/>
      <c r="F407" s="55"/>
      <c r="G407" s="53"/>
      <c r="H407" s="57"/>
      <c r="I407" s="56"/>
      <c r="J407" s="56"/>
      <c r="K407" s="36" t="s">
        <v>65</v>
      </c>
      <c r="L407" s="62">
        <v>407</v>
      </c>
      <c r="M407" s="62"/>
      <c r="N407" s="63"/>
    </row>
    <row r="408" spans="1:14" x14ac:dyDescent="0.3">
      <c r="A408" s="77" t="s">
        <v>378</v>
      </c>
      <c r="B408" s="77" t="s">
        <v>185</v>
      </c>
      <c r="C408" s="53"/>
      <c r="D408" s="77"/>
      <c r="E408" s="53"/>
      <c r="F408" s="55"/>
      <c r="G408" s="53"/>
      <c r="H408" s="57"/>
      <c r="I408" s="56"/>
      <c r="J408" s="56"/>
      <c r="K408" s="36" t="s">
        <v>65</v>
      </c>
      <c r="L408" s="62">
        <v>408</v>
      </c>
      <c r="M408" s="62"/>
      <c r="N408" s="63"/>
    </row>
    <row r="409" spans="1:14" x14ac:dyDescent="0.3">
      <c r="A409" s="77" t="s">
        <v>243</v>
      </c>
      <c r="B409" s="77" t="s">
        <v>175</v>
      </c>
      <c r="C409" s="53"/>
      <c r="D409" s="77"/>
      <c r="E409" s="53"/>
      <c r="F409" s="55"/>
      <c r="G409" s="53"/>
      <c r="H409" s="57"/>
      <c r="I409" s="56"/>
      <c r="J409" s="56"/>
      <c r="K409" s="36" t="s">
        <v>65</v>
      </c>
      <c r="L409" s="62">
        <v>409</v>
      </c>
      <c r="M409" s="62"/>
      <c r="N409" s="63"/>
    </row>
    <row r="410" spans="1:14" x14ac:dyDescent="0.3">
      <c r="A410" s="77" t="s">
        <v>243</v>
      </c>
      <c r="B410" s="77" t="s">
        <v>379</v>
      </c>
      <c r="C410" s="53"/>
      <c r="D410" s="77"/>
      <c r="E410" s="53"/>
      <c r="F410" s="55"/>
      <c r="G410" s="53"/>
      <c r="H410" s="57"/>
      <c r="I410" s="56"/>
      <c r="J410" s="56"/>
      <c r="K410" s="36" t="s">
        <v>65</v>
      </c>
      <c r="L410" s="62">
        <v>410</v>
      </c>
      <c r="M410" s="62"/>
      <c r="N410" s="63"/>
    </row>
    <row r="411" spans="1:14" x14ac:dyDescent="0.3">
      <c r="A411" s="77" t="s">
        <v>243</v>
      </c>
      <c r="B411" s="77" t="s">
        <v>182</v>
      </c>
      <c r="C411" s="53"/>
      <c r="D411" s="77"/>
      <c r="E411" s="53"/>
      <c r="F411" s="55"/>
      <c r="G411" s="53"/>
      <c r="H411" s="57"/>
      <c r="I411" s="56"/>
      <c r="J411" s="56"/>
      <c r="K411" s="36" t="s">
        <v>65</v>
      </c>
      <c r="L411" s="62">
        <v>411</v>
      </c>
      <c r="M411" s="62"/>
      <c r="N411" s="63"/>
    </row>
    <row r="412" spans="1:14" x14ac:dyDescent="0.3">
      <c r="A412" s="77" t="s">
        <v>209</v>
      </c>
      <c r="B412" s="77" t="s">
        <v>238</v>
      </c>
      <c r="C412" s="53"/>
      <c r="D412" s="77"/>
      <c r="E412" s="53"/>
      <c r="F412" s="55"/>
      <c r="G412" s="53"/>
      <c r="H412" s="57"/>
      <c r="I412" s="56"/>
      <c r="J412" s="56"/>
      <c r="K412" s="36" t="s">
        <v>65</v>
      </c>
      <c r="L412" s="62">
        <v>412</v>
      </c>
      <c r="M412" s="62"/>
      <c r="N412" s="63"/>
    </row>
    <row r="413" spans="1:14" x14ac:dyDescent="0.3">
      <c r="A413" s="77" t="s">
        <v>380</v>
      </c>
      <c r="B413" s="77" t="s">
        <v>181</v>
      </c>
      <c r="C413" s="53"/>
      <c r="D413" s="77"/>
      <c r="E413" s="53"/>
      <c r="F413" s="55"/>
      <c r="G413" s="53"/>
      <c r="H413" s="57"/>
      <c r="I413" s="56"/>
      <c r="J413" s="56"/>
      <c r="K413" s="36" t="s">
        <v>65</v>
      </c>
      <c r="L413" s="62">
        <v>413</v>
      </c>
      <c r="M413" s="62"/>
      <c r="N413" s="63"/>
    </row>
    <row r="414" spans="1:14" x14ac:dyDescent="0.3">
      <c r="A414" s="77" t="s">
        <v>380</v>
      </c>
      <c r="B414" s="77" t="s">
        <v>182</v>
      </c>
      <c r="C414" s="53"/>
      <c r="D414" s="77"/>
      <c r="E414" s="53"/>
      <c r="F414" s="55"/>
      <c r="G414" s="53"/>
      <c r="H414" s="57"/>
      <c r="I414" s="56"/>
      <c r="J414" s="56"/>
      <c r="K414" s="36" t="s">
        <v>65</v>
      </c>
      <c r="L414" s="62">
        <v>414</v>
      </c>
      <c r="M414" s="62"/>
      <c r="N414" s="63"/>
    </row>
    <row r="415" spans="1:14" x14ac:dyDescent="0.3">
      <c r="A415" s="77" t="s">
        <v>381</v>
      </c>
      <c r="B415" s="77" t="s">
        <v>185</v>
      </c>
      <c r="C415" s="53"/>
      <c r="D415" s="77"/>
      <c r="E415" s="53"/>
      <c r="F415" s="55"/>
      <c r="G415" s="53"/>
      <c r="H415" s="57"/>
      <c r="I415" s="56"/>
      <c r="J415" s="56"/>
      <c r="K415" s="36" t="s">
        <v>65</v>
      </c>
      <c r="L415" s="62">
        <v>415</v>
      </c>
      <c r="M415" s="62"/>
      <c r="N415" s="63"/>
    </row>
    <row r="416" spans="1:14" x14ac:dyDescent="0.3">
      <c r="A416" s="77" t="s">
        <v>230</v>
      </c>
      <c r="B416" s="77" t="s">
        <v>185</v>
      </c>
      <c r="C416" s="53"/>
      <c r="D416" s="77"/>
      <c r="E416" s="53"/>
      <c r="F416" s="55"/>
      <c r="G416" s="53"/>
      <c r="H416" s="57"/>
      <c r="I416" s="56"/>
      <c r="J416" s="56"/>
      <c r="K416" s="36" t="s">
        <v>65</v>
      </c>
      <c r="L416" s="62">
        <v>416</v>
      </c>
      <c r="M416" s="62"/>
      <c r="N416" s="63"/>
    </row>
    <row r="417" spans="1:14" x14ac:dyDescent="0.3">
      <c r="A417" s="77" t="s">
        <v>223</v>
      </c>
      <c r="B417" s="77" t="s">
        <v>291</v>
      </c>
      <c r="C417" s="53"/>
      <c r="D417" s="77"/>
      <c r="E417" s="53"/>
      <c r="F417" s="55"/>
      <c r="G417" s="53"/>
      <c r="H417" s="57"/>
      <c r="I417" s="56"/>
      <c r="J417" s="56"/>
      <c r="K417" s="36" t="s">
        <v>65</v>
      </c>
      <c r="L417" s="62">
        <v>417</v>
      </c>
      <c r="M417" s="62"/>
      <c r="N417" s="63"/>
    </row>
    <row r="418" spans="1:14" x14ac:dyDescent="0.3">
      <c r="A418" s="77" t="s">
        <v>211</v>
      </c>
      <c r="B418" s="77" t="s">
        <v>175</v>
      </c>
      <c r="C418" s="53"/>
      <c r="D418" s="77"/>
      <c r="E418" s="53"/>
      <c r="F418" s="55"/>
      <c r="G418" s="53"/>
      <c r="H418" s="57"/>
      <c r="I418" s="56"/>
      <c r="J418" s="56"/>
      <c r="K418" s="36" t="s">
        <v>65</v>
      </c>
      <c r="L418" s="62">
        <v>418</v>
      </c>
      <c r="M418" s="62"/>
      <c r="N418" s="63"/>
    </row>
    <row r="419" spans="1:14" x14ac:dyDescent="0.3">
      <c r="A419" s="77" t="s">
        <v>382</v>
      </c>
      <c r="B419" s="77" t="s">
        <v>185</v>
      </c>
      <c r="C419" s="53"/>
      <c r="D419" s="77"/>
      <c r="E419" s="53"/>
      <c r="F419" s="55"/>
      <c r="G419" s="53"/>
      <c r="H419" s="57"/>
      <c r="I419" s="56"/>
      <c r="J419" s="56"/>
      <c r="K419" s="36" t="s">
        <v>65</v>
      </c>
      <c r="L419" s="62">
        <v>419</v>
      </c>
      <c r="M419" s="62"/>
      <c r="N419" s="63"/>
    </row>
    <row r="420" spans="1:14" x14ac:dyDescent="0.3">
      <c r="A420" s="77" t="s">
        <v>383</v>
      </c>
      <c r="B420" s="77" t="s">
        <v>185</v>
      </c>
      <c r="C420" s="53"/>
      <c r="D420" s="77"/>
      <c r="E420" s="53"/>
      <c r="F420" s="55"/>
      <c r="G420" s="53"/>
      <c r="H420" s="57"/>
      <c r="I420" s="56"/>
      <c r="J420" s="56"/>
      <c r="K420" s="36" t="s">
        <v>65</v>
      </c>
      <c r="L420" s="62">
        <v>420</v>
      </c>
      <c r="M420" s="62"/>
      <c r="N420" s="63"/>
    </row>
    <row r="421" spans="1:14" x14ac:dyDescent="0.3">
      <c r="A421" s="77" t="s">
        <v>384</v>
      </c>
      <c r="B421" s="77" t="s">
        <v>185</v>
      </c>
      <c r="C421" s="53"/>
      <c r="D421" s="77"/>
      <c r="E421" s="53"/>
      <c r="F421" s="55"/>
      <c r="G421" s="53"/>
      <c r="H421" s="57"/>
      <c r="I421" s="56"/>
      <c r="J421" s="56"/>
      <c r="K421" s="36" t="s">
        <v>65</v>
      </c>
      <c r="L421" s="62">
        <v>421</v>
      </c>
      <c r="M421" s="62"/>
      <c r="N421" s="63"/>
    </row>
    <row r="422" spans="1:14" x14ac:dyDescent="0.3">
      <c r="A422" s="77" t="s">
        <v>385</v>
      </c>
      <c r="B422" s="77" t="s">
        <v>185</v>
      </c>
      <c r="C422" s="53"/>
      <c r="D422" s="77"/>
      <c r="E422" s="53"/>
      <c r="F422" s="55"/>
      <c r="G422" s="53"/>
      <c r="H422" s="57"/>
      <c r="I422" s="56"/>
      <c r="J422" s="56"/>
      <c r="K422" s="36" t="s">
        <v>65</v>
      </c>
      <c r="L422" s="62">
        <v>422</v>
      </c>
      <c r="M422" s="62"/>
      <c r="N422" s="63"/>
    </row>
    <row r="423" spans="1:14" x14ac:dyDescent="0.3">
      <c r="A423" s="77" t="s">
        <v>386</v>
      </c>
      <c r="B423" s="77" t="s">
        <v>185</v>
      </c>
      <c r="C423" s="53"/>
      <c r="D423" s="77"/>
      <c r="E423" s="53"/>
      <c r="F423" s="55"/>
      <c r="G423" s="53"/>
      <c r="H423" s="57"/>
      <c r="I423" s="56"/>
      <c r="J423" s="56"/>
      <c r="K423" s="36" t="s">
        <v>65</v>
      </c>
      <c r="L423" s="62">
        <v>423</v>
      </c>
      <c r="M423" s="62"/>
      <c r="N423" s="63"/>
    </row>
    <row r="424" spans="1:14" x14ac:dyDescent="0.3">
      <c r="A424" s="77" t="s">
        <v>386</v>
      </c>
      <c r="B424" s="77" t="s">
        <v>181</v>
      </c>
      <c r="C424" s="53"/>
      <c r="D424" s="77"/>
      <c r="E424" s="53"/>
      <c r="F424" s="55"/>
      <c r="G424" s="53"/>
      <c r="H424" s="57"/>
      <c r="I424" s="56"/>
      <c r="J424" s="56"/>
      <c r="K424" s="36" t="s">
        <v>65</v>
      </c>
      <c r="L424" s="62">
        <v>424</v>
      </c>
      <c r="M424" s="62"/>
      <c r="N424" s="63"/>
    </row>
    <row r="425" spans="1:14" x14ac:dyDescent="0.3">
      <c r="A425" s="77" t="s">
        <v>386</v>
      </c>
      <c r="B425" s="77" t="s">
        <v>175</v>
      </c>
      <c r="C425" s="53"/>
      <c r="D425" s="77"/>
      <c r="E425" s="53"/>
      <c r="F425" s="55"/>
      <c r="G425" s="53"/>
      <c r="H425" s="57"/>
      <c r="I425" s="56"/>
      <c r="J425" s="56"/>
      <c r="K425" s="36" t="s">
        <v>65</v>
      </c>
      <c r="L425" s="62">
        <v>425</v>
      </c>
      <c r="M425" s="62"/>
      <c r="N425" s="63"/>
    </row>
    <row r="426" spans="1:14" x14ac:dyDescent="0.3">
      <c r="A426" s="77" t="s">
        <v>386</v>
      </c>
      <c r="B426" s="77" t="s">
        <v>182</v>
      </c>
      <c r="C426" s="53"/>
      <c r="D426" s="77"/>
      <c r="E426" s="53"/>
      <c r="F426" s="55"/>
      <c r="G426" s="53"/>
      <c r="H426" s="57"/>
      <c r="I426" s="56"/>
      <c r="J426" s="56"/>
      <c r="K426" s="36" t="s">
        <v>65</v>
      </c>
      <c r="L426" s="62">
        <v>426</v>
      </c>
      <c r="M426" s="62"/>
      <c r="N426" s="63"/>
    </row>
    <row r="427" spans="1:14" x14ac:dyDescent="0.3">
      <c r="A427" s="77" t="s">
        <v>387</v>
      </c>
      <c r="B427" s="77" t="s">
        <v>388</v>
      </c>
      <c r="C427" s="53"/>
      <c r="D427" s="77"/>
      <c r="E427" s="53"/>
      <c r="F427" s="55"/>
      <c r="G427" s="53"/>
      <c r="H427" s="57"/>
      <c r="I427" s="56"/>
      <c r="J427" s="56"/>
      <c r="K427" s="36" t="s">
        <v>65</v>
      </c>
      <c r="L427" s="62">
        <v>427</v>
      </c>
      <c r="M427" s="62"/>
      <c r="N427" s="63"/>
    </row>
    <row r="428" spans="1:14" x14ac:dyDescent="0.3">
      <c r="A428" s="77" t="s">
        <v>386</v>
      </c>
      <c r="B428" s="77" t="s">
        <v>277</v>
      </c>
      <c r="C428" s="53"/>
      <c r="D428" s="77"/>
      <c r="E428" s="53"/>
      <c r="F428" s="55"/>
      <c r="G428" s="53"/>
      <c r="H428" s="57"/>
      <c r="I428" s="56"/>
      <c r="J428" s="56"/>
      <c r="K428" s="36" t="s">
        <v>65</v>
      </c>
      <c r="L428" s="62">
        <v>428</v>
      </c>
      <c r="M428" s="62"/>
      <c r="N428" s="63"/>
    </row>
    <row r="429" spans="1:14" x14ac:dyDescent="0.3">
      <c r="A429" s="77" t="s">
        <v>386</v>
      </c>
      <c r="B429" s="77" t="s">
        <v>250</v>
      </c>
      <c r="C429" s="53"/>
      <c r="D429" s="77"/>
      <c r="E429" s="53"/>
      <c r="F429" s="55"/>
      <c r="G429" s="53"/>
      <c r="H429" s="57"/>
      <c r="I429" s="56"/>
      <c r="J429" s="56"/>
      <c r="K429" s="36" t="s">
        <v>65</v>
      </c>
      <c r="L429" s="62">
        <v>429</v>
      </c>
      <c r="M429" s="62"/>
      <c r="N429" s="63"/>
    </row>
    <row r="430" spans="1:14" x14ac:dyDescent="0.3">
      <c r="A430" s="77" t="s">
        <v>377</v>
      </c>
      <c r="B430" s="77" t="s">
        <v>185</v>
      </c>
      <c r="C430" s="53"/>
      <c r="D430" s="77"/>
      <c r="E430" s="53"/>
      <c r="F430" s="55"/>
      <c r="G430" s="53"/>
      <c r="H430" s="57"/>
      <c r="I430" s="56"/>
      <c r="J430" s="56"/>
      <c r="K430" s="36" t="s">
        <v>65</v>
      </c>
      <c r="L430" s="62">
        <v>430</v>
      </c>
      <c r="M430" s="62"/>
      <c r="N430" s="63"/>
    </row>
    <row r="431" spans="1:14" x14ac:dyDescent="0.3">
      <c r="A431" s="77" t="s">
        <v>377</v>
      </c>
      <c r="B431" s="77" t="s">
        <v>250</v>
      </c>
      <c r="C431" s="53"/>
      <c r="D431" s="77"/>
      <c r="E431" s="53"/>
      <c r="F431" s="55"/>
      <c r="G431" s="53"/>
      <c r="H431" s="57"/>
      <c r="I431" s="56"/>
      <c r="J431" s="56"/>
      <c r="K431" s="36" t="s">
        <v>65</v>
      </c>
      <c r="L431" s="62">
        <v>431</v>
      </c>
      <c r="M431" s="62"/>
      <c r="N431" s="63"/>
    </row>
    <row r="432" spans="1:14" x14ac:dyDescent="0.3">
      <c r="A432" s="77" t="s">
        <v>386</v>
      </c>
      <c r="B432" s="77" t="s">
        <v>281</v>
      </c>
      <c r="C432" s="53"/>
      <c r="D432" s="77"/>
      <c r="E432" s="53"/>
      <c r="F432" s="55"/>
      <c r="G432" s="53"/>
      <c r="H432" s="57"/>
      <c r="I432" s="56"/>
      <c r="J432" s="56"/>
      <c r="K432" s="36" t="s">
        <v>65</v>
      </c>
      <c r="L432" s="62">
        <v>432</v>
      </c>
      <c r="M432" s="62"/>
      <c r="N432" s="63"/>
    </row>
    <row r="433" spans="1:14" x14ac:dyDescent="0.3">
      <c r="A433" s="77" t="s">
        <v>386</v>
      </c>
      <c r="B433" s="77" t="s">
        <v>243</v>
      </c>
      <c r="C433" s="53"/>
      <c r="D433" s="77"/>
      <c r="E433" s="53"/>
      <c r="F433" s="55"/>
      <c r="G433" s="53"/>
      <c r="H433" s="57"/>
      <c r="I433" s="56"/>
      <c r="J433" s="56"/>
      <c r="K433" s="36" t="s">
        <v>65</v>
      </c>
      <c r="L433" s="62">
        <v>433</v>
      </c>
      <c r="M433" s="62"/>
      <c r="N433" s="63"/>
    </row>
    <row r="434" spans="1:14" x14ac:dyDescent="0.3">
      <c r="A434" s="77" t="s">
        <v>282</v>
      </c>
      <c r="B434" s="77" t="s">
        <v>175</v>
      </c>
      <c r="C434" s="53"/>
      <c r="D434" s="77"/>
      <c r="E434" s="53"/>
      <c r="F434" s="55"/>
      <c r="G434" s="53"/>
      <c r="H434" s="57"/>
      <c r="I434" s="56"/>
      <c r="J434" s="56"/>
      <c r="K434" s="36" t="s">
        <v>65</v>
      </c>
      <c r="L434" s="62">
        <v>434</v>
      </c>
      <c r="M434" s="62"/>
      <c r="N434" s="63"/>
    </row>
    <row r="435" spans="1:14" x14ac:dyDescent="0.3">
      <c r="A435" s="77" t="s">
        <v>282</v>
      </c>
      <c r="B435" s="77" t="s">
        <v>182</v>
      </c>
      <c r="C435" s="53"/>
      <c r="D435" s="77"/>
      <c r="E435" s="53"/>
      <c r="F435" s="55"/>
      <c r="G435" s="53"/>
      <c r="H435" s="57"/>
      <c r="I435" s="56"/>
      <c r="J435" s="56"/>
      <c r="K435" s="36" t="s">
        <v>65</v>
      </c>
      <c r="L435" s="62">
        <v>435</v>
      </c>
      <c r="M435" s="62"/>
      <c r="N435" s="63"/>
    </row>
    <row r="436" spans="1:14" x14ac:dyDescent="0.3">
      <c r="A436" s="77" t="s">
        <v>387</v>
      </c>
      <c r="B436" s="77" t="s">
        <v>284</v>
      </c>
      <c r="C436" s="53"/>
      <c r="D436" s="77"/>
      <c r="E436" s="53"/>
      <c r="F436" s="55"/>
      <c r="G436" s="53"/>
      <c r="H436" s="57"/>
      <c r="I436" s="56"/>
      <c r="J436" s="56"/>
      <c r="K436" s="36" t="s">
        <v>65</v>
      </c>
      <c r="L436" s="62">
        <v>436</v>
      </c>
      <c r="M436" s="62"/>
      <c r="N436" s="63"/>
    </row>
    <row r="437" spans="1:14" x14ac:dyDescent="0.3">
      <c r="A437" s="77" t="s">
        <v>386</v>
      </c>
      <c r="B437" s="77" t="s">
        <v>291</v>
      </c>
      <c r="C437" s="53"/>
      <c r="D437" s="77"/>
      <c r="E437" s="53"/>
      <c r="F437" s="55"/>
      <c r="G437" s="53"/>
      <c r="H437" s="57"/>
      <c r="I437" s="56"/>
      <c r="J437" s="56"/>
      <c r="K437" s="36" t="s">
        <v>65</v>
      </c>
      <c r="L437" s="62">
        <v>437</v>
      </c>
      <c r="M437" s="62"/>
      <c r="N437" s="63"/>
    </row>
    <row r="438" spans="1:14" x14ac:dyDescent="0.3">
      <c r="A438" s="77" t="s">
        <v>238</v>
      </c>
      <c r="B438" s="77" t="s">
        <v>291</v>
      </c>
      <c r="C438" s="53"/>
      <c r="D438" s="77"/>
      <c r="E438" s="53"/>
      <c r="F438" s="55"/>
      <c r="G438" s="53"/>
      <c r="H438" s="57"/>
      <c r="I438" s="56"/>
      <c r="J438" s="56"/>
      <c r="K438" s="36" t="s">
        <v>65</v>
      </c>
      <c r="L438" s="62">
        <v>438</v>
      </c>
      <c r="M438" s="62"/>
      <c r="N438" s="63"/>
    </row>
    <row r="439" spans="1:14" x14ac:dyDescent="0.3">
      <c r="A439" s="77" t="s">
        <v>204</v>
      </c>
      <c r="B439" s="77" t="s">
        <v>185</v>
      </c>
      <c r="C439" s="53"/>
      <c r="D439" s="77"/>
      <c r="E439" s="53"/>
      <c r="F439" s="55"/>
      <c r="G439" s="53"/>
      <c r="H439" s="57"/>
      <c r="I439" s="56"/>
      <c r="J439" s="56"/>
      <c r="K439" s="36" t="s">
        <v>65</v>
      </c>
      <c r="L439" s="62">
        <v>439</v>
      </c>
      <c r="M439" s="62"/>
      <c r="N439" s="63"/>
    </row>
    <row r="440" spans="1:14" x14ac:dyDescent="0.3">
      <c r="A440" s="77" t="s">
        <v>384</v>
      </c>
      <c r="B440" s="77" t="s">
        <v>389</v>
      </c>
      <c r="C440" s="53"/>
      <c r="D440" s="77"/>
      <c r="E440" s="53"/>
      <c r="F440" s="55"/>
      <c r="G440" s="53"/>
      <c r="H440" s="57"/>
      <c r="I440" s="56"/>
      <c r="J440" s="56"/>
      <c r="K440" s="36" t="s">
        <v>65</v>
      </c>
      <c r="L440" s="62">
        <v>440</v>
      </c>
      <c r="M440" s="62"/>
      <c r="N440" s="63"/>
    </row>
    <row r="441" spans="1:14" x14ac:dyDescent="0.3">
      <c r="A441" s="77" t="s">
        <v>384</v>
      </c>
      <c r="B441" s="77" t="s">
        <v>384</v>
      </c>
      <c r="C441" s="53"/>
      <c r="D441" s="77"/>
      <c r="E441" s="53"/>
      <c r="F441" s="55"/>
      <c r="G441" s="53"/>
      <c r="H441" s="57"/>
      <c r="I441" s="56"/>
      <c r="J441" s="56"/>
      <c r="K441" s="36" t="s">
        <v>65</v>
      </c>
      <c r="L441" s="62">
        <v>441</v>
      </c>
      <c r="M441" s="62"/>
      <c r="N441" s="63"/>
    </row>
    <row r="442" spans="1:14" x14ac:dyDescent="0.3">
      <c r="A442" s="77" t="s">
        <v>238</v>
      </c>
      <c r="B442" s="77" t="s">
        <v>175</v>
      </c>
      <c r="C442" s="53"/>
      <c r="D442" s="77"/>
      <c r="E442" s="53"/>
      <c r="F442" s="55"/>
      <c r="G442" s="53"/>
      <c r="H442" s="57"/>
      <c r="I442" s="56"/>
      <c r="J442" s="56"/>
      <c r="K442" s="36" t="s">
        <v>65</v>
      </c>
      <c r="L442" s="62">
        <v>442</v>
      </c>
      <c r="M442" s="62"/>
      <c r="N442" s="63"/>
    </row>
    <row r="443" spans="1:14" x14ac:dyDescent="0.3">
      <c r="A443" s="77" t="s">
        <v>209</v>
      </c>
      <c r="B443" s="77" t="s">
        <v>185</v>
      </c>
      <c r="C443" s="53"/>
      <c r="D443" s="77"/>
      <c r="E443" s="53"/>
      <c r="F443" s="55"/>
      <c r="G443" s="53"/>
      <c r="H443" s="57"/>
      <c r="I443" s="56"/>
      <c r="J443" s="56"/>
      <c r="K443" s="36" t="s">
        <v>65</v>
      </c>
      <c r="L443" s="62">
        <v>443</v>
      </c>
      <c r="M443" s="62"/>
      <c r="N443" s="63"/>
    </row>
    <row r="444" spans="1:14" x14ac:dyDescent="0.3">
      <c r="A444" s="77" t="s">
        <v>238</v>
      </c>
      <c r="B444" s="77" t="s">
        <v>182</v>
      </c>
      <c r="C444" s="53"/>
      <c r="D444" s="77"/>
      <c r="E444" s="53"/>
      <c r="F444" s="55"/>
      <c r="G444" s="53"/>
      <c r="H444" s="57"/>
      <c r="I444" s="56"/>
      <c r="J444" s="56"/>
      <c r="K444" s="36" t="s">
        <v>65</v>
      </c>
      <c r="L444" s="62">
        <v>444</v>
      </c>
      <c r="M444" s="62"/>
      <c r="N444" s="63"/>
    </row>
    <row r="445" spans="1:14" x14ac:dyDescent="0.3">
      <c r="A445" s="77" t="s">
        <v>187</v>
      </c>
      <c r="B445" s="77" t="s">
        <v>192</v>
      </c>
      <c r="C445" s="53"/>
      <c r="D445" s="77"/>
      <c r="E445" s="53"/>
      <c r="F445" s="55"/>
      <c r="G445" s="53"/>
      <c r="H445" s="57"/>
      <c r="I445" s="56"/>
      <c r="J445" s="56"/>
      <c r="K445" s="36" t="s">
        <v>65</v>
      </c>
      <c r="L445" s="62">
        <v>445</v>
      </c>
      <c r="M445" s="62"/>
      <c r="N445" s="63"/>
    </row>
    <row r="446" spans="1:14" x14ac:dyDescent="0.3">
      <c r="A446" s="77" t="s">
        <v>277</v>
      </c>
      <c r="B446" s="77" t="s">
        <v>250</v>
      </c>
      <c r="C446" s="53"/>
      <c r="D446" s="77"/>
      <c r="E446" s="53"/>
      <c r="F446" s="55"/>
      <c r="G446" s="53"/>
      <c r="H446" s="57"/>
      <c r="I446" s="56"/>
      <c r="J446" s="56"/>
      <c r="K446" s="36" t="s">
        <v>65</v>
      </c>
      <c r="L446" s="62">
        <v>446</v>
      </c>
      <c r="M446" s="62"/>
      <c r="N446" s="63"/>
    </row>
    <row r="447" spans="1:14" x14ac:dyDescent="0.3">
      <c r="A447" s="77" t="s">
        <v>390</v>
      </c>
      <c r="B447" s="77" t="s">
        <v>185</v>
      </c>
      <c r="C447" s="53"/>
      <c r="D447" s="77"/>
      <c r="E447" s="53"/>
      <c r="F447" s="55"/>
      <c r="G447" s="53"/>
      <c r="H447" s="57"/>
      <c r="I447" s="56"/>
      <c r="J447" s="56"/>
      <c r="K447" s="36" t="s">
        <v>65</v>
      </c>
      <c r="L447" s="62">
        <v>447</v>
      </c>
      <c r="M447" s="62"/>
      <c r="N447" s="63"/>
    </row>
    <row r="448" spans="1:14" x14ac:dyDescent="0.3">
      <c r="A448" s="77" t="s">
        <v>187</v>
      </c>
      <c r="B448" s="77" t="s">
        <v>249</v>
      </c>
      <c r="C448" s="53"/>
      <c r="D448" s="77"/>
      <c r="E448" s="53"/>
      <c r="F448" s="55"/>
      <c r="G448" s="53"/>
      <c r="H448" s="57"/>
      <c r="I448" s="56"/>
      <c r="J448" s="56"/>
      <c r="K448" s="36" t="s">
        <v>65</v>
      </c>
      <c r="L448" s="62">
        <v>448</v>
      </c>
      <c r="M448" s="62"/>
      <c r="N448" s="63"/>
    </row>
    <row r="449" spans="1:14" x14ac:dyDescent="0.3">
      <c r="A449" s="77" t="s">
        <v>391</v>
      </c>
      <c r="B449" s="77" t="s">
        <v>185</v>
      </c>
      <c r="C449" s="53"/>
      <c r="D449" s="77"/>
      <c r="E449" s="53"/>
      <c r="F449" s="55"/>
      <c r="G449" s="53"/>
      <c r="H449" s="57"/>
      <c r="I449" s="56"/>
      <c r="J449" s="56"/>
      <c r="K449" s="36" t="s">
        <v>65</v>
      </c>
      <c r="L449" s="62">
        <v>449</v>
      </c>
      <c r="M449" s="62"/>
      <c r="N449" s="63"/>
    </row>
    <row r="450" spans="1:14" x14ac:dyDescent="0.3">
      <c r="A450" s="77" t="s">
        <v>181</v>
      </c>
      <c r="B450" s="77" t="s">
        <v>185</v>
      </c>
      <c r="C450" s="53"/>
      <c r="D450" s="77"/>
      <c r="E450" s="53"/>
      <c r="F450" s="55"/>
      <c r="G450" s="53"/>
      <c r="H450" s="57"/>
      <c r="I450" s="56"/>
      <c r="J450" s="56"/>
      <c r="K450" s="36" t="s">
        <v>66</v>
      </c>
      <c r="L450" s="62">
        <v>450</v>
      </c>
      <c r="M450" s="62"/>
      <c r="N450" s="63"/>
    </row>
    <row r="451" spans="1:14" x14ac:dyDescent="0.3">
      <c r="A451" s="77" t="s">
        <v>346</v>
      </c>
      <c r="B451" s="77" t="s">
        <v>185</v>
      </c>
      <c r="C451" s="53"/>
      <c r="D451" s="77"/>
      <c r="E451" s="53"/>
      <c r="F451" s="55"/>
      <c r="G451" s="53"/>
      <c r="H451" s="57"/>
      <c r="I451" s="56"/>
      <c r="J451" s="56"/>
      <c r="K451" s="36" t="s">
        <v>65</v>
      </c>
      <c r="L451" s="62">
        <v>451</v>
      </c>
      <c r="M451" s="62"/>
      <c r="N451" s="63"/>
    </row>
    <row r="452" spans="1:14" x14ac:dyDescent="0.3">
      <c r="A452" s="77" t="s">
        <v>187</v>
      </c>
      <c r="B452" s="77" t="s">
        <v>227</v>
      </c>
      <c r="C452" s="53"/>
      <c r="D452" s="77"/>
      <c r="E452" s="53"/>
      <c r="F452" s="55"/>
      <c r="G452" s="53"/>
      <c r="H452" s="57"/>
      <c r="I452" s="56"/>
      <c r="J452" s="56"/>
      <c r="K452" s="36" t="s">
        <v>65</v>
      </c>
      <c r="L452" s="62">
        <v>452</v>
      </c>
      <c r="M452" s="62"/>
      <c r="N452" s="63"/>
    </row>
    <row r="453" spans="1:14" x14ac:dyDescent="0.3">
      <c r="A453" s="77" t="s">
        <v>369</v>
      </c>
      <c r="B453" s="77" t="s">
        <v>181</v>
      </c>
      <c r="C453" s="53"/>
      <c r="D453" s="77"/>
      <c r="E453" s="53"/>
      <c r="F453" s="55"/>
      <c r="G453" s="53"/>
      <c r="H453" s="57"/>
      <c r="I453" s="56"/>
      <c r="J453" s="56"/>
      <c r="K453" s="36" t="s">
        <v>65</v>
      </c>
      <c r="L453" s="62">
        <v>453</v>
      </c>
      <c r="M453" s="62"/>
      <c r="N453" s="63"/>
    </row>
    <row r="454" spans="1:14" x14ac:dyDescent="0.3">
      <c r="A454" s="77" t="s">
        <v>369</v>
      </c>
      <c r="B454" s="77" t="s">
        <v>175</v>
      </c>
      <c r="C454" s="53"/>
      <c r="D454" s="77"/>
      <c r="E454" s="53"/>
      <c r="F454" s="55"/>
      <c r="G454" s="53"/>
      <c r="H454" s="57"/>
      <c r="I454" s="56"/>
      <c r="J454" s="56"/>
      <c r="K454" s="36" t="s">
        <v>65</v>
      </c>
      <c r="L454" s="62">
        <v>454</v>
      </c>
      <c r="M454" s="62"/>
      <c r="N454" s="63"/>
    </row>
    <row r="455" spans="1:14" x14ac:dyDescent="0.3">
      <c r="A455" s="77" t="s">
        <v>212</v>
      </c>
      <c r="B455" s="77" t="s">
        <v>185</v>
      </c>
      <c r="C455" s="53"/>
      <c r="D455" s="77"/>
      <c r="E455" s="53"/>
      <c r="F455" s="55"/>
      <c r="G455" s="53"/>
      <c r="H455" s="57"/>
      <c r="I455" s="56"/>
      <c r="J455" s="56"/>
      <c r="K455" s="36" t="s">
        <v>65</v>
      </c>
      <c r="L455" s="62">
        <v>455</v>
      </c>
      <c r="M455" s="62"/>
      <c r="N455" s="63"/>
    </row>
    <row r="456" spans="1:14" x14ac:dyDescent="0.3">
      <c r="A456" s="77" t="s">
        <v>276</v>
      </c>
      <c r="B456" s="77" t="s">
        <v>182</v>
      </c>
      <c r="C456" s="53"/>
      <c r="D456" s="77"/>
      <c r="E456" s="53"/>
      <c r="F456" s="55"/>
      <c r="G456" s="53"/>
      <c r="H456" s="57"/>
      <c r="I456" s="56"/>
      <c r="J456" s="56"/>
      <c r="K456" s="36" t="s">
        <v>65</v>
      </c>
      <c r="L456" s="62">
        <v>456</v>
      </c>
      <c r="M456" s="62"/>
      <c r="N456" s="63"/>
    </row>
    <row r="457" spans="1:14" x14ac:dyDescent="0.3">
      <c r="A457" s="77" t="s">
        <v>392</v>
      </c>
      <c r="B457" s="77" t="s">
        <v>393</v>
      </c>
      <c r="C457" s="53"/>
      <c r="D457" s="77"/>
      <c r="E457" s="53"/>
      <c r="F457" s="55"/>
      <c r="G457" s="53"/>
      <c r="H457" s="57"/>
      <c r="I457" s="56"/>
      <c r="J457" s="56"/>
      <c r="K457" s="36" t="s">
        <v>65</v>
      </c>
      <c r="L457" s="62">
        <v>457</v>
      </c>
      <c r="M457" s="62"/>
      <c r="N457" s="63"/>
    </row>
    <row r="458" spans="1:14" x14ac:dyDescent="0.3">
      <c r="A458" s="77" t="s">
        <v>349</v>
      </c>
      <c r="B458" s="77" t="s">
        <v>185</v>
      </c>
      <c r="C458" s="53"/>
      <c r="D458" s="77"/>
      <c r="E458" s="53"/>
      <c r="F458" s="55"/>
      <c r="G458" s="53"/>
      <c r="H458" s="57"/>
      <c r="I458" s="56"/>
      <c r="J458" s="56"/>
      <c r="K458" s="36" t="s">
        <v>65</v>
      </c>
      <c r="L458" s="62">
        <v>458</v>
      </c>
      <c r="M458" s="62"/>
      <c r="N458" s="63"/>
    </row>
    <row r="459" spans="1:14" x14ac:dyDescent="0.3">
      <c r="A459" s="77" t="s">
        <v>276</v>
      </c>
      <c r="B459" s="77" t="s">
        <v>175</v>
      </c>
      <c r="C459" s="53"/>
      <c r="D459" s="77"/>
      <c r="E459" s="53"/>
      <c r="F459" s="55"/>
      <c r="G459" s="53"/>
      <c r="H459" s="57"/>
      <c r="I459" s="56"/>
      <c r="J459" s="56"/>
      <c r="K459" s="36" t="s">
        <v>65</v>
      </c>
      <c r="L459" s="62">
        <v>459</v>
      </c>
      <c r="M459" s="62"/>
      <c r="N459" s="63"/>
    </row>
    <row r="460" spans="1:14" x14ac:dyDescent="0.3">
      <c r="A460" s="77" t="s">
        <v>394</v>
      </c>
      <c r="B460" s="77" t="s">
        <v>250</v>
      </c>
      <c r="C460" s="53"/>
      <c r="D460" s="77"/>
      <c r="E460" s="53"/>
      <c r="F460" s="55"/>
      <c r="G460" s="53"/>
      <c r="H460" s="57"/>
      <c r="I460" s="56"/>
      <c r="J460" s="56"/>
      <c r="K460" s="36" t="s">
        <v>65</v>
      </c>
      <c r="L460" s="62">
        <v>460</v>
      </c>
      <c r="M460" s="62"/>
      <c r="N460" s="63"/>
    </row>
    <row r="461" spans="1:14" x14ac:dyDescent="0.3">
      <c r="A461" s="77" t="s">
        <v>188</v>
      </c>
      <c r="B461" s="77" t="s">
        <v>181</v>
      </c>
      <c r="C461" s="53"/>
      <c r="D461" s="77"/>
      <c r="E461" s="53"/>
      <c r="F461" s="55"/>
      <c r="G461" s="53"/>
      <c r="H461" s="57"/>
      <c r="I461" s="56"/>
      <c r="J461" s="56"/>
      <c r="K461" s="36" t="s">
        <v>65</v>
      </c>
      <c r="L461" s="62">
        <v>461</v>
      </c>
      <c r="M461" s="62"/>
      <c r="N461" s="63"/>
    </row>
    <row r="462" spans="1:14" x14ac:dyDescent="0.3">
      <c r="A462" s="77" t="s">
        <v>395</v>
      </c>
      <c r="B462" s="77" t="s">
        <v>185</v>
      </c>
      <c r="C462" s="53"/>
      <c r="D462" s="77"/>
      <c r="E462" s="53"/>
      <c r="F462" s="55"/>
      <c r="G462" s="53"/>
      <c r="H462" s="57"/>
      <c r="I462" s="56"/>
      <c r="J462" s="56"/>
      <c r="K462" s="36" t="s">
        <v>65</v>
      </c>
      <c r="L462" s="62">
        <v>462</v>
      </c>
      <c r="M462" s="62"/>
      <c r="N462" s="63"/>
    </row>
    <row r="463" spans="1:14" x14ac:dyDescent="0.3">
      <c r="A463" s="77" t="s">
        <v>276</v>
      </c>
      <c r="B463" s="77" t="s">
        <v>204</v>
      </c>
      <c r="C463" s="53"/>
      <c r="D463" s="77"/>
      <c r="E463" s="53"/>
      <c r="F463" s="55"/>
      <c r="G463" s="53"/>
      <c r="H463" s="57"/>
      <c r="I463" s="56"/>
      <c r="J463" s="56"/>
      <c r="K463" s="36" t="s">
        <v>65</v>
      </c>
      <c r="L463" s="62">
        <v>463</v>
      </c>
      <c r="M463" s="62"/>
      <c r="N463" s="63"/>
    </row>
    <row r="464" spans="1:14" x14ac:dyDescent="0.3">
      <c r="A464" s="77" t="s">
        <v>183</v>
      </c>
      <c r="B464" s="77" t="s">
        <v>204</v>
      </c>
      <c r="C464" s="53"/>
      <c r="D464" s="77"/>
      <c r="E464" s="53"/>
      <c r="F464" s="55"/>
      <c r="G464" s="53"/>
      <c r="H464" s="57"/>
      <c r="I464" s="56"/>
      <c r="J464" s="56"/>
      <c r="K464" s="36" t="s">
        <v>65</v>
      </c>
      <c r="L464" s="62">
        <v>464</v>
      </c>
      <c r="M464" s="62"/>
      <c r="N464" s="63"/>
    </row>
    <row r="465" spans="1:14" x14ac:dyDescent="0.3">
      <c r="A465" s="77" t="s">
        <v>396</v>
      </c>
      <c r="B465" s="77" t="s">
        <v>185</v>
      </c>
      <c r="C465" s="53"/>
      <c r="D465" s="77"/>
      <c r="E465" s="53"/>
      <c r="F465" s="55"/>
      <c r="G465" s="53"/>
      <c r="H465" s="57"/>
      <c r="I465" s="56"/>
      <c r="J465" s="56"/>
      <c r="K465" s="36" t="s">
        <v>65</v>
      </c>
      <c r="L465" s="62">
        <v>465</v>
      </c>
      <c r="M465" s="62"/>
      <c r="N465" s="63"/>
    </row>
    <row r="466" spans="1:14" x14ac:dyDescent="0.3">
      <c r="A466" s="77" t="s">
        <v>317</v>
      </c>
      <c r="B466" s="77" t="s">
        <v>397</v>
      </c>
      <c r="C466" s="53"/>
      <c r="D466" s="77"/>
      <c r="E466" s="53"/>
      <c r="F466" s="55"/>
      <c r="G466" s="53"/>
      <c r="H466" s="57"/>
      <c r="I466" s="56"/>
      <c r="J466" s="56"/>
      <c r="K466" s="36" t="s">
        <v>65</v>
      </c>
      <c r="L466" s="62">
        <v>466</v>
      </c>
      <c r="M466" s="62"/>
      <c r="N466" s="63"/>
    </row>
    <row r="467" spans="1:14" x14ac:dyDescent="0.3">
      <c r="A467" s="77" t="s">
        <v>317</v>
      </c>
      <c r="B467" s="77" t="s">
        <v>185</v>
      </c>
      <c r="C467" s="53"/>
      <c r="D467" s="77"/>
      <c r="E467" s="53"/>
      <c r="F467" s="55"/>
      <c r="G467" s="53"/>
      <c r="H467" s="57"/>
      <c r="I467" s="56"/>
      <c r="J467" s="56"/>
      <c r="K467" s="36" t="s">
        <v>65</v>
      </c>
      <c r="L467" s="62">
        <v>467</v>
      </c>
      <c r="M467" s="62"/>
      <c r="N467" s="63"/>
    </row>
    <row r="468" spans="1:14" x14ac:dyDescent="0.3">
      <c r="A468" s="77" t="s">
        <v>317</v>
      </c>
      <c r="B468" s="77" t="s">
        <v>398</v>
      </c>
      <c r="C468" s="53"/>
      <c r="D468" s="77"/>
      <c r="E468" s="53"/>
      <c r="F468" s="55"/>
      <c r="G468" s="53"/>
      <c r="H468" s="57"/>
      <c r="I468" s="56"/>
      <c r="J468" s="56"/>
      <c r="K468" s="36" t="s">
        <v>65</v>
      </c>
      <c r="L468" s="62">
        <v>468</v>
      </c>
      <c r="M468" s="62"/>
      <c r="N468" s="63"/>
    </row>
    <row r="469" spans="1:14" x14ac:dyDescent="0.3">
      <c r="A469" s="77" t="s">
        <v>211</v>
      </c>
      <c r="B469" s="77" t="s">
        <v>182</v>
      </c>
      <c r="C469" s="53"/>
      <c r="D469" s="77"/>
      <c r="E469" s="53"/>
      <c r="F469" s="55"/>
      <c r="G469" s="53"/>
      <c r="H469" s="57"/>
      <c r="I469" s="56"/>
      <c r="J469" s="56"/>
      <c r="K469" s="36" t="s">
        <v>65</v>
      </c>
      <c r="L469" s="62">
        <v>469</v>
      </c>
      <c r="M469" s="62"/>
      <c r="N469" s="63"/>
    </row>
    <row r="470" spans="1:14" x14ac:dyDescent="0.3">
      <c r="A470" s="77" t="s">
        <v>264</v>
      </c>
      <c r="B470" s="77" t="s">
        <v>291</v>
      </c>
      <c r="C470" s="53"/>
      <c r="D470" s="77"/>
      <c r="E470" s="53"/>
      <c r="F470" s="55"/>
      <c r="G470" s="53"/>
      <c r="H470" s="57"/>
      <c r="I470" s="56"/>
      <c r="J470" s="56"/>
      <c r="K470" s="36" t="s">
        <v>65</v>
      </c>
      <c r="L470" s="62">
        <v>470</v>
      </c>
      <c r="M470" s="62"/>
      <c r="N470" s="63"/>
    </row>
    <row r="471" spans="1:14" x14ac:dyDescent="0.3">
      <c r="A471" s="77" t="s">
        <v>399</v>
      </c>
      <c r="B471" s="77" t="s">
        <v>181</v>
      </c>
      <c r="C471" s="53"/>
      <c r="D471" s="77"/>
      <c r="E471" s="53"/>
      <c r="F471" s="55"/>
      <c r="G471" s="53"/>
      <c r="H471" s="57"/>
      <c r="I471" s="56"/>
      <c r="J471" s="56"/>
      <c r="K471" s="36" t="s">
        <v>65</v>
      </c>
      <c r="L471" s="62">
        <v>471</v>
      </c>
      <c r="M471" s="62"/>
      <c r="N471" s="63"/>
    </row>
    <row r="472" spans="1:14" x14ac:dyDescent="0.3">
      <c r="A472" s="77" t="s">
        <v>399</v>
      </c>
      <c r="B472" s="77" t="s">
        <v>175</v>
      </c>
      <c r="C472" s="53"/>
      <c r="D472" s="77"/>
      <c r="E472" s="53"/>
      <c r="F472" s="55"/>
      <c r="G472" s="53"/>
      <c r="H472" s="57"/>
      <c r="I472" s="56"/>
      <c r="J472" s="56"/>
      <c r="K472" s="36" t="s">
        <v>65</v>
      </c>
      <c r="L472" s="62">
        <v>472</v>
      </c>
      <c r="M472" s="62"/>
      <c r="N472" s="63"/>
    </row>
    <row r="473" spans="1:14" x14ac:dyDescent="0.3">
      <c r="A473" s="77" t="s">
        <v>217</v>
      </c>
      <c r="B473" s="77" t="s">
        <v>181</v>
      </c>
      <c r="C473" s="53"/>
      <c r="D473" s="77"/>
      <c r="E473" s="53"/>
      <c r="F473" s="55"/>
      <c r="G473" s="53"/>
      <c r="H473" s="57"/>
      <c r="I473" s="56"/>
      <c r="J473" s="56"/>
      <c r="K473" s="36" t="s">
        <v>65</v>
      </c>
      <c r="L473" s="62">
        <v>473</v>
      </c>
      <c r="M473" s="62"/>
      <c r="N473" s="63"/>
    </row>
    <row r="474" spans="1:14" x14ac:dyDescent="0.3">
      <c r="A474" s="77" t="s">
        <v>217</v>
      </c>
      <c r="B474" s="77" t="s">
        <v>175</v>
      </c>
      <c r="C474" s="53"/>
      <c r="D474" s="77"/>
      <c r="E474" s="53"/>
      <c r="F474" s="55"/>
      <c r="G474" s="53"/>
      <c r="H474" s="57"/>
      <c r="I474" s="56"/>
      <c r="J474" s="56"/>
      <c r="K474" s="36" t="s">
        <v>65</v>
      </c>
      <c r="L474" s="62">
        <v>474</v>
      </c>
      <c r="M474" s="62"/>
      <c r="N474" s="63"/>
    </row>
    <row r="475" spans="1:14" x14ac:dyDescent="0.3">
      <c r="A475" s="77" t="s">
        <v>400</v>
      </c>
      <c r="B475" s="77" t="s">
        <v>185</v>
      </c>
      <c r="C475" s="53"/>
      <c r="D475" s="77"/>
      <c r="E475" s="53"/>
      <c r="F475" s="55"/>
      <c r="G475" s="53"/>
      <c r="H475" s="57"/>
      <c r="I475" s="56"/>
      <c r="J475" s="56"/>
      <c r="K475" s="36" t="s">
        <v>65</v>
      </c>
      <c r="L475" s="62">
        <v>475</v>
      </c>
      <c r="M475" s="62"/>
      <c r="N475" s="63"/>
    </row>
    <row r="476" spans="1:14" x14ac:dyDescent="0.3">
      <c r="A476" s="77" t="s">
        <v>400</v>
      </c>
      <c r="B476" s="77" t="s">
        <v>223</v>
      </c>
      <c r="C476" s="53"/>
      <c r="D476" s="77"/>
      <c r="E476" s="53"/>
      <c r="F476" s="55"/>
      <c r="G476" s="53"/>
      <c r="H476" s="57"/>
      <c r="I476" s="56"/>
      <c r="J476" s="56"/>
      <c r="K476" s="36" t="s">
        <v>65</v>
      </c>
      <c r="L476" s="62">
        <v>476</v>
      </c>
      <c r="M476" s="62"/>
      <c r="N476" s="63"/>
    </row>
    <row r="477" spans="1:14" x14ac:dyDescent="0.3">
      <c r="A477" s="77" t="s">
        <v>401</v>
      </c>
      <c r="B477" s="77" t="s">
        <v>175</v>
      </c>
      <c r="C477" s="53"/>
      <c r="D477" s="77"/>
      <c r="E477" s="53"/>
      <c r="F477" s="55"/>
      <c r="G477" s="53"/>
      <c r="H477" s="57"/>
      <c r="I477" s="56"/>
      <c r="J477" s="56"/>
      <c r="K477" s="36" t="s">
        <v>65</v>
      </c>
      <c r="L477" s="62">
        <v>477</v>
      </c>
      <c r="M477" s="62"/>
      <c r="N477" s="63"/>
    </row>
    <row r="478" spans="1:14" x14ac:dyDescent="0.3">
      <c r="A478" s="77" t="s">
        <v>400</v>
      </c>
      <c r="B478" s="77" t="s">
        <v>181</v>
      </c>
      <c r="C478" s="53"/>
      <c r="D478" s="77"/>
      <c r="E478" s="53"/>
      <c r="F478" s="55"/>
      <c r="G478" s="53"/>
      <c r="H478" s="57"/>
      <c r="I478" s="56"/>
      <c r="J478" s="56"/>
      <c r="K478" s="36" t="s">
        <v>65</v>
      </c>
      <c r="L478" s="62">
        <v>478</v>
      </c>
      <c r="M478" s="62"/>
      <c r="N478" s="63"/>
    </row>
    <row r="479" spans="1:14" x14ac:dyDescent="0.3">
      <c r="A479" s="77" t="s">
        <v>181</v>
      </c>
      <c r="B479" s="77" t="s">
        <v>204</v>
      </c>
      <c r="C479" s="53"/>
      <c r="D479" s="77"/>
      <c r="E479" s="53"/>
      <c r="F479" s="55"/>
      <c r="G479" s="53"/>
      <c r="H479" s="57"/>
      <c r="I479" s="56"/>
      <c r="J479" s="56"/>
      <c r="K479" s="36" t="s">
        <v>66</v>
      </c>
      <c r="L479" s="62">
        <v>479</v>
      </c>
      <c r="M479" s="62"/>
      <c r="N479" s="63"/>
    </row>
    <row r="480" spans="1:14" x14ac:dyDescent="0.3">
      <c r="A480" s="77" t="s">
        <v>181</v>
      </c>
      <c r="B480" s="77" t="s">
        <v>181</v>
      </c>
      <c r="C480" s="53"/>
      <c r="D480" s="77"/>
      <c r="E480" s="53"/>
      <c r="F480" s="55"/>
      <c r="G480" s="53"/>
      <c r="H480" s="57"/>
      <c r="I480" s="56"/>
      <c r="J480" s="56"/>
      <c r="K480" s="36" t="s">
        <v>65</v>
      </c>
      <c r="L480" s="62">
        <v>480</v>
      </c>
      <c r="M480" s="62"/>
      <c r="N480" s="63"/>
    </row>
    <row r="481" spans="1:14" x14ac:dyDescent="0.3">
      <c r="A481" s="77" t="s">
        <v>402</v>
      </c>
      <c r="B481" s="77" t="s">
        <v>185</v>
      </c>
      <c r="C481" s="53"/>
      <c r="D481" s="77"/>
      <c r="E481" s="53"/>
      <c r="F481" s="55"/>
      <c r="G481" s="53"/>
      <c r="H481" s="57"/>
      <c r="I481" s="56"/>
      <c r="J481" s="56"/>
      <c r="K481" s="36" t="s">
        <v>65</v>
      </c>
      <c r="L481" s="62">
        <v>481</v>
      </c>
      <c r="M481" s="62"/>
      <c r="N481" s="63"/>
    </row>
    <row r="482" spans="1:14" x14ac:dyDescent="0.3">
      <c r="A482" s="77" t="s">
        <v>226</v>
      </c>
      <c r="B482" s="77" t="s">
        <v>291</v>
      </c>
      <c r="C482" s="53"/>
      <c r="D482" s="77"/>
      <c r="E482" s="53"/>
      <c r="F482" s="55"/>
      <c r="G482" s="53"/>
      <c r="H482" s="57"/>
      <c r="I482" s="56"/>
      <c r="J482" s="56"/>
      <c r="K482" s="36" t="s">
        <v>65</v>
      </c>
      <c r="L482" s="62">
        <v>482</v>
      </c>
      <c r="M482" s="62"/>
      <c r="N482" s="63"/>
    </row>
    <row r="483" spans="1:14" x14ac:dyDescent="0.3">
      <c r="A483" s="77" t="s">
        <v>397</v>
      </c>
      <c r="B483" s="77" t="s">
        <v>185</v>
      </c>
      <c r="C483" s="53"/>
      <c r="D483" s="77"/>
      <c r="E483" s="53"/>
      <c r="F483" s="55"/>
      <c r="G483" s="53"/>
      <c r="H483" s="57"/>
      <c r="I483" s="56"/>
      <c r="J483" s="56"/>
      <c r="K483" s="36" t="s">
        <v>65</v>
      </c>
      <c r="L483" s="62">
        <v>483</v>
      </c>
      <c r="M483" s="62"/>
      <c r="N483" s="63"/>
    </row>
    <row r="484" spans="1:14" x14ac:dyDescent="0.3">
      <c r="A484" s="77" t="s">
        <v>397</v>
      </c>
      <c r="B484" s="77" t="s">
        <v>398</v>
      </c>
      <c r="C484" s="53"/>
      <c r="D484" s="77"/>
      <c r="E484" s="53"/>
      <c r="F484" s="55"/>
      <c r="G484" s="53"/>
      <c r="H484" s="57"/>
      <c r="I484" s="56"/>
      <c r="J484" s="56"/>
      <c r="K484" s="36" t="s">
        <v>65</v>
      </c>
      <c r="L484" s="62">
        <v>484</v>
      </c>
      <c r="M484" s="62"/>
      <c r="N484" s="63"/>
    </row>
    <row r="485" spans="1:14" x14ac:dyDescent="0.3">
      <c r="A485" s="77" t="s">
        <v>397</v>
      </c>
      <c r="B485" s="77" t="s">
        <v>181</v>
      </c>
      <c r="C485" s="53"/>
      <c r="D485" s="77"/>
      <c r="E485" s="53"/>
      <c r="F485" s="55"/>
      <c r="G485" s="53"/>
      <c r="H485" s="57"/>
      <c r="I485" s="56"/>
      <c r="J485" s="56"/>
      <c r="K485" s="36" t="s">
        <v>65</v>
      </c>
      <c r="L485" s="62">
        <v>485</v>
      </c>
      <c r="M485" s="62"/>
      <c r="N485" s="63"/>
    </row>
    <row r="486" spans="1:14" x14ac:dyDescent="0.3">
      <c r="A486" s="77" t="s">
        <v>397</v>
      </c>
      <c r="B486" s="77" t="s">
        <v>175</v>
      </c>
      <c r="C486" s="53"/>
      <c r="D486" s="77"/>
      <c r="E486" s="53"/>
      <c r="F486" s="55"/>
      <c r="G486" s="53"/>
      <c r="H486" s="57"/>
      <c r="I486" s="56"/>
      <c r="J486" s="56"/>
      <c r="K486" s="36" t="s">
        <v>65</v>
      </c>
      <c r="L486" s="62">
        <v>486</v>
      </c>
      <c r="M486" s="62"/>
      <c r="N486" s="63"/>
    </row>
    <row r="487" spans="1:14" x14ac:dyDescent="0.3">
      <c r="A487" s="77" t="s">
        <v>397</v>
      </c>
      <c r="B487" s="77" t="s">
        <v>182</v>
      </c>
      <c r="C487" s="53"/>
      <c r="D487" s="77"/>
      <c r="E487" s="53"/>
      <c r="F487" s="55"/>
      <c r="G487" s="53"/>
      <c r="H487" s="57"/>
      <c r="I487" s="56"/>
      <c r="J487" s="56"/>
      <c r="K487" s="36" t="s">
        <v>65</v>
      </c>
      <c r="L487" s="62">
        <v>487</v>
      </c>
      <c r="M487" s="62"/>
      <c r="N487" s="63"/>
    </row>
    <row r="488" spans="1:14" x14ac:dyDescent="0.3">
      <c r="A488" s="77" t="s">
        <v>403</v>
      </c>
      <c r="B488" s="77" t="s">
        <v>185</v>
      </c>
      <c r="C488" s="53"/>
      <c r="D488" s="77"/>
      <c r="E488" s="53"/>
      <c r="F488" s="55"/>
      <c r="G488" s="53"/>
      <c r="H488" s="57"/>
      <c r="I488" s="56"/>
      <c r="J488" s="56"/>
      <c r="K488" s="36" t="s">
        <v>65</v>
      </c>
      <c r="L488" s="62">
        <v>488</v>
      </c>
      <c r="M488" s="62"/>
      <c r="N488" s="63"/>
    </row>
    <row r="489" spans="1:14" x14ac:dyDescent="0.3">
      <c r="A489" s="77" t="s">
        <v>403</v>
      </c>
      <c r="B489" s="77" t="s">
        <v>291</v>
      </c>
      <c r="C489" s="53"/>
      <c r="D489" s="77"/>
      <c r="E489" s="53"/>
      <c r="F489" s="55"/>
      <c r="G489" s="53"/>
      <c r="H489" s="57"/>
      <c r="I489" s="56"/>
      <c r="J489" s="56"/>
      <c r="K489" s="36" t="s">
        <v>65</v>
      </c>
      <c r="L489" s="62">
        <v>489</v>
      </c>
      <c r="M489" s="62"/>
      <c r="N489" s="63"/>
    </row>
    <row r="490" spans="1:14" x14ac:dyDescent="0.3">
      <c r="A490" s="77" t="s">
        <v>187</v>
      </c>
      <c r="B490" s="77" t="s">
        <v>291</v>
      </c>
      <c r="C490" s="53"/>
      <c r="D490" s="77"/>
      <c r="E490" s="53"/>
      <c r="F490" s="55"/>
      <c r="G490" s="53"/>
      <c r="H490" s="57"/>
      <c r="I490" s="56"/>
      <c r="J490" s="56"/>
      <c r="K490" s="36" t="s">
        <v>65</v>
      </c>
      <c r="L490" s="62">
        <v>490</v>
      </c>
      <c r="M490" s="62"/>
      <c r="N490" s="63"/>
    </row>
    <row r="491" spans="1:14" x14ac:dyDescent="0.3">
      <c r="A491" s="77" t="s">
        <v>218</v>
      </c>
      <c r="B491" s="77" t="s">
        <v>243</v>
      </c>
      <c r="C491" s="53"/>
      <c r="D491" s="77"/>
      <c r="E491" s="53"/>
      <c r="F491" s="55"/>
      <c r="G491" s="53"/>
      <c r="H491" s="57"/>
      <c r="I491" s="56"/>
      <c r="J491" s="56"/>
      <c r="K491" s="36" t="s">
        <v>65</v>
      </c>
      <c r="L491" s="62">
        <v>491</v>
      </c>
      <c r="M491" s="62"/>
      <c r="N491" s="63"/>
    </row>
    <row r="492" spans="1:14" x14ac:dyDescent="0.3">
      <c r="A492" s="77" t="s">
        <v>343</v>
      </c>
      <c r="B492" s="77" t="s">
        <v>284</v>
      </c>
      <c r="C492" s="53"/>
      <c r="D492" s="77"/>
      <c r="E492" s="53"/>
      <c r="F492" s="55"/>
      <c r="G492" s="53"/>
      <c r="H492" s="57"/>
      <c r="I492" s="56"/>
      <c r="J492" s="56"/>
      <c r="K492" s="36" t="s">
        <v>65</v>
      </c>
      <c r="L492" s="62">
        <v>492</v>
      </c>
      <c r="M492" s="62"/>
      <c r="N492" s="63"/>
    </row>
    <row r="493" spans="1:14" x14ac:dyDescent="0.3">
      <c r="A493" s="77" t="s">
        <v>185</v>
      </c>
      <c r="B493" s="77" t="s">
        <v>291</v>
      </c>
      <c r="C493" s="53"/>
      <c r="D493" s="77"/>
      <c r="E493" s="53"/>
      <c r="F493" s="55"/>
      <c r="G493" s="53"/>
      <c r="H493" s="57"/>
      <c r="I493" s="56"/>
      <c r="J493" s="56"/>
      <c r="K493" s="36" t="s">
        <v>65</v>
      </c>
      <c r="L493" s="62">
        <v>493</v>
      </c>
      <c r="M493" s="62"/>
      <c r="N493" s="63"/>
    </row>
    <row r="494" spans="1:14" x14ac:dyDescent="0.3">
      <c r="A494" s="77" t="s">
        <v>404</v>
      </c>
      <c r="B494" s="77" t="s">
        <v>185</v>
      </c>
      <c r="C494" s="53"/>
      <c r="D494" s="77"/>
      <c r="E494" s="53"/>
      <c r="F494" s="55"/>
      <c r="G494" s="53"/>
      <c r="H494" s="57"/>
      <c r="I494" s="56"/>
      <c r="J494" s="56"/>
      <c r="K494" s="36" t="s">
        <v>65</v>
      </c>
      <c r="L494" s="62">
        <v>494</v>
      </c>
      <c r="M494" s="62"/>
      <c r="N494" s="63"/>
    </row>
    <row r="495" spans="1:14" x14ac:dyDescent="0.3">
      <c r="A495" s="77" t="s">
        <v>209</v>
      </c>
      <c r="B495" s="77" t="s">
        <v>175</v>
      </c>
      <c r="C495" s="53"/>
      <c r="D495" s="77"/>
      <c r="E495" s="53"/>
      <c r="F495" s="55"/>
      <c r="G495" s="53"/>
      <c r="H495" s="57"/>
      <c r="I495" s="56"/>
      <c r="J495" s="56"/>
      <c r="K495" s="36" t="s">
        <v>65</v>
      </c>
      <c r="L495" s="62">
        <v>495</v>
      </c>
      <c r="M495" s="62"/>
      <c r="N495" s="63"/>
    </row>
    <row r="496" spans="1:14" x14ac:dyDescent="0.3">
      <c r="A496" s="77" t="s">
        <v>186</v>
      </c>
      <c r="B496" s="77" t="s">
        <v>405</v>
      </c>
      <c r="C496" s="53"/>
      <c r="D496" s="77"/>
      <c r="E496" s="53"/>
      <c r="F496" s="55"/>
      <c r="G496" s="53"/>
      <c r="H496" s="57"/>
      <c r="I496" s="56"/>
      <c r="J496" s="56"/>
      <c r="K496" s="36" t="s">
        <v>65</v>
      </c>
      <c r="L496" s="62">
        <v>496</v>
      </c>
      <c r="M496" s="62"/>
      <c r="N496" s="63"/>
    </row>
    <row r="497" spans="1:14" x14ac:dyDescent="0.3">
      <c r="A497" s="77" t="s">
        <v>406</v>
      </c>
      <c r="B497" s="77" t="s">
        <v>181</v>
      </c>
      <c r="C497" s="53"/>
      <c r="D497" s="77"/>
      <c r="E497" s="53"/>
      <c r="F497" s="55"/>
      <c r="G497" s="53"/>
      <c r="H497" s="57"/>
      <c r="I497" s="56"/>
      <c r="J497" s="56"/>
      <c r="K497" s="36" t="s">
        <v>65</v>
      </c>
      <c r="L497" s="62">
        <v>497</v>
      </c>
      <c r="M497" s="62"/>
      <c r="N497" s="63"/>
    </row>
    <row r="498" spans="1:14" x14ac:dyDescent="0.3">
      <c r="A498" s="77" t="s">
        <v>406</v>
      </c>
      <c r="B498" s="77" t="s">
        <v>175</v>
      </c>
      <c r="C498" s="53"/>
      <c r="D498" s="77"/>
      <c r="E498" s="53"/>
      <c r="F498" s="55"/>
      <c r="G498" s="53"/>
      <c r="H498" s="57"/>
      <c r="I498" s="56"/>
      <c r="J498" s="56"/>
      <c r="K498" s="36" t="s">
        <v>65</v>
      </c>
      <c r="L498" s="62">
        <v>498</v>
      </c>
      <c r="M498" s="62"/>
      <c r="N498" s="63"/>
    </row>
    <row r="499" spans="1:14" x14ac:dyDescent="0.3">
      <c r="A499" s="77" t="s">
        <v>406</v>
      </c>
      <c r="B499" s="77" t="s">
        <v>182</v>
      </c>
      <c r="C499" s="53"/>
      <c r="D499" s="77"/>
      <c r="E499" s="53"/>
      <c r="F499" s="55"/>
      <c r="G499" s="53"/>
      <c r="H499" s="57"/>
      <c r="I499" s="56"/>
      <c r="J499" s="56"/>
      <c r="K499" s="36" t="s">
        <v>65</v>
      </c>
      <c r="L499" s="62">
        <v>499</v>
      </c>
      <c r="M499" s="62"/>
      <c r="N499" s="63"/>
    </row>
    <row r="500" spans="1:14" x14ac:dyDescent="0.3">
      <c r="A500" s="77" t="s">
        <v>407</v>
      </c>
      <c r="B500" s="77" t="s">
        <v>185</v>
      </c>
      <c r="C500" s="53"/>
      <c r="D500" s="77"/>
      <c r="E500" s="53"/>
      <c r="F500" s="55"/>
      <c r="G500" s="53"/>
      <c r="H500" s="57"/>
      <c r="I500" s="56"/>
      <c r="J500" s="56"/>
      <c r="K500" s="36" t="s">
        <v>65</v>
      </c>
      <c r="L500" s="62">
        <v>500</v>
      </c>
      <c r="M500" s="62"/>
      <c r="N500" s="63"/>
    </row>
    <row r="501" spans="1:14" x14ac:dyDescent="0.3">
      <c r="A501" s="77" t="s">
        <v>181</v>
      </c>
      <c r="B501" s="77" t="s">
        <v>175</v>
      </c>
      <c r="C501" s="53"/>
      <c r="D501" s="77"/>
      <c r="E501" s="53"/>
      <c r="F501" s="55"/>
      <c r="G501" s="53"/>
      <c r="H501" s="57"/>
      <c r="I501" s="56"/>
      <c r="J501" s="56"/>
      <c r="K501" s="36" t="s">
        <v>65</v>
      </c>
      <c r="L501" s="62">
        <v>501</v>
      </c>
      <c r="M501" s="62"/>
      <c r="N501" s="63"/>
    </row>
    <row r="502" spans="1:14" x14ac:dyDescent="0.3">
      <c r="A502" s="77" t="s">
        <v>185</v>
      </c>
      <c r="B502" s="77" t="s">
        <v>243</v>
      </c>
      <c r="C502" s="53"/>
      <c r="D502" s="77"/>
      <c r="E502" s="53"/>
      <c r="F502" s="55"/>
      <c r="G502" s="53"/>
      <c r="H502" s="57"/>
      <c r="I502" s="56"/>
      <c r="J502" s="56"/>
      <c r="K502" s="36" t="s">
        <v>65</v>
      </c>
      <c r="L502" s="62">
        <v>502</v>
      </c>
      <c r="M502" s="62"/>
      <c r="N502" s="63"/>
    </row>
    <row r="503" spans="1:14" x14ac:dyDescent="0.3">
      <c r="A503" s="77" t="s">
        <v>187</v>
      </c>
      <c r="B503" s="77" t="s">
        <v>408</v>
      </c>
      <c r="C503" s="53"/>
      <c r="D503" s="77"/>
      <c r="E503" s="53"/>
      <c r="F503" s="55"/>
      <c r="G503" s="53"/>
      <c r="H503" s="57"/>
      <c r="I503" s="56"/>
      <c r="J503" s="56"/>
      <c r="K503" s="36" t="s">
        <v>65</v>
      </c>
      <c r="L503" s="62">
        <v>503</v>
      </c>
      <c r="M503" s="62"/>
      <c r="N503" s="63"/>
    </row>
    <row r="504" spans="1:14" x14ac:dyDescent="0.3">
      <c r="A504" s="77" t="s">
        <v>409</v>
      </c>
      <c r="B504" s="77" t="s">
        <v>185</v>
      </c>
      <c r="C504" s="53"/>
      <c r="D504" s="77"/>
      <c r="E504" s="53"/>
      <c r="F504" s="55"/>
      <c r="G504" s="53"/>
      <c r="H504" s="57"/>
      <c r="I504" s="56"/>
      <c r="J504" s="56"/>
      <c r="K504" s="36" t="s">
        <v>65</v>
      </c>
      <c r="L504" s="62">
        <v>504</v>
      </c>
      <c r="M504" s="62"/>
      <c r="N504" s="63"/>
    </row>
    <row r="505" spans="1:14" x14ac:dyDescent="0.3">
      <c r="A505" s="77" t="s">
        <v>410</v>
      </c>
      <c r="B505" s="77" t="s">
        <v>277</v>
      </c>
      <c r="C505" s="53"/>
      <c r="D505" s="77"/>
      <c r="E505" s="53"/>
      <c r="F505" s="55"/>
      <c r="G505" s="53"/>
      <c r="H505" s="57"/>
      <c r="I505" s="56"/>
      <c r="J505" s="56"/>
      <c r="K505" s="36" t="s">
        <v>65</v>
      </c>
      <c r="L505" s="62">
        <v>505</v>
      </c>
      <c r="M505" s="62"/>
      <c r="N505" s="63"/>
    </row>
    <row r="506" spans="1:14" x14ac:dyDescent="0.3">
      <c r="A506" s="77" t="s">
        <v>410</v>
      </c>
      <c r="B506" s="77" t="s">
        <v>250</v>
      </c>
      <c r="C506" s="53"/>
      <c r="D506" s="77"/>
      <c r="E506" s="53"/>
      <c r="F506" s="55"/>
      <c r="G506" s="53"/>
      <c r="H506" s="57"/>
      <c r="I506" s="56"/>
      <c r="J506" s="56"/>
      <c r="K506" s="36" t="s">
        <v>65</v>
      </c>
      <c r="L506" s="62">
        <v>506</v>
      </c>
      <c r="M506" s="62"/>
      <c r="N506" s="63"/>
    </row>
    <row r="507" spans="1:14" x14ac:dyDescent="0.3">
      <c r="A507" s="77" t="s">
        <v>187</v>
      </c>
      <c r="B507" s="77" t="s">
        <v>243</v>
      </c>
      <c r="C507" s="53"/>
      <c r="D507" s="77"/>
      <c r="E507" s="53"/>
      <c r="F507" s="55"/>
      <c r="G507" s="53"/>
      <c r="H507" s="57"/>
      <c r="I507" s="56"/>
      <c r="J507" s="56"/>
      <c r="K507" s="36" t="s">
        <v>65</v>
      </c>
      <c r="L507" s="62">
        <v>507</v>
      </c>
      <c r="M507" s="62"/>
      <c r="N507" s="63"/>
    </row>
    <row r="508" spans="1:14" x14ac:dyDescent="0.3">
      <c r="A508" s="77" t="s">
        <v>185</v>
      </c>
      <c r="B508" s="77" t="s">
        <v>281</v>
      </c>
      <c r="C508" s="53"/>
      <c r="D508" s="77"/>
      <c r="E508" s="53"/>
      <c r="F508" s="55"/>
      <c r="G508" s="53"/>
      <c r="H508" s="57"/>
      <c r="I508" s="56"/>
      <c r="J508" s="56"/>
      <c r="K508" s="36" t="s">
        <v>65</v>
      </c>
      <c r="L508" s="62">
        <v>508</v>
      </c>
      <c r="M508" s="62"/>
      <c r="N508" s="63"/>
    </row>
    <row r="509" spans="1:14" x14ac:dyDescent="0.3">
      <c r="A509" s="77" t="s">
        <v>207</v>
      </c>
      <c r="B509" s="77" t="s">
        <v>175</v>
      </c>
      <c r="C509" s="53"/>
      <c r="D509" s="77"/>
      <c r="E509" s="53"/>
      <c r="F509" s="55"/>
      <c r="G509" s="53"/>
      <c r="H509" s="57"/>
      <c r="I509" s="56"/>
      <c r="J509" s="56"/>
      <c r="K509" s="36" t="s">
        <v>65</v>
      </c>
      <c r="L509" s="62">
        <v>509</v>
      </c>
      <c r="M509" s="62"/>
      <c r="N509" s="63"/>
    </row>
    <row r="510" spans="1:14" x14ac:dyDescent="0.3">
      <c r="A510" s="77" t="s">
        <v>411</v>
      </c>
      <c r="B510" s="77" t="s">
        <v>181</v>
      </c>
      <c r="C510" s="53"/>
      <c r="D510" s="77"/>
      <c r="E510" s="53"/>
      <c r="F510" s="55"/>
      <c r="G510" s="53"/>
      <c r="H510" s="57"/>
      <c r="I510" s="56"/>
      <c r="J510" s="56"/>
      <c r="K510" s="36" t="s">
        <v>65</v>
      </c>
      <c r="L510" s="62">
        <v>510</v>
      </c>
      <c r="M510" s="62"/>
      <c r="N510" s="63"/>
    </row>
    <row r="511" spans="1:14" x14ac:dyDescent="0.3">
      <c r="A511" s="77" t="s">
        <v>412</v>
      </c>
      <c r="B511" s="77" t="s">
        <v>185</v>
      </c>
      <c r="C511" s="53"/>
      <c r="D511" s="77"/>
      <c r="E511" s="53"/>
      <c r="F511" s="55"/>
      <c r="G511" s="53"/>
      <c r="H511" s="57"/>
      <c r="I511" s="56"/>
      <c r="J511" s="56"/>
      <c r="K511" s="36" t="s">
        <v>65</v>
      </c>
      <c r="L511" s="62">
        <v>511</v>
      </c>
      <c r="M511" s="62"/>
      <c r="N511" s="63"/>
    </row>
    <row r="512" spans="1:14" x14ac:dyDescent="0.3">
      <c r="A512" s="77" t="s">
        <v>184</v>
      </c>
      <c r="B512" s="77" t="s">
        <v>175</v>
      </c>
      <c r="C512" s="53"/>
      <c r="D512" s="77"/>
      <c r="E512" s="53"/>
      <c r="F512" s="55"/>
      <c r="G512" s="53"/>
      <c r="H512" s="57"/>
      <c r="I512" s="56"/>
      <c r="J512" s="56"/>
      <c r="K512" s="36" t="s">
        <v>65</v>
      </c>
      <c r="L512" s="62">
        <v>512</v>
      </c>
      <c r="M512" s="62"/>
      <c r="N512" s="63"/>
    </row>
    <row r="513" spans="1:14" x14ac:dyDescent="0.3">
      <c r="A513" s="77" t="s">
        <v>391</v>
      </c>
      <c r="B513" s="77" t="s">
        <v>182</v>
      </c>
      <c r="C513" s="53"/>
      <c r="D513" s="77"/>
      <c r="E513" s="53"/>
      <c r="F513" s="55"/>
      <c r="G513" s="53"/>
      <c r="H513" s="57"/>
      <c r="I513" s="56"/>
      <c r="J513" s="56"/>
      <c r="K513" s="36" t="s">
        <v>65</v>
      </c>
      <c r="L513" s="62">
        <v>513</v>
      </c>
      <c r="M513" s="62"/>
      <c r="N513" s="63"/>
    </row>
    <row r="514" spans="1:14" x14ac:dyDescent="0.3">
      <c r="A514" s="77" t="s">
        <v>218</v>
      </c>
      <c r="B514" s="77" t="s">
        <v>175</v>
      </c>
      <c r="C514" s="53"/>
      <c r="D514" s="77"/>
      <c r="E514" s="53"/>
      <c r="F514" s="55"/>
      <c r="G514" s="53"/>
      <c r="H514" s="57"/>
      <c r="I514" s="56"/>
      <c r="J514" s="56"/>
      <c r="K514" s="36" t="s">
        <v>65</v>
      </c>
      <c r="L514" s="62">
        <v>514</v>
      </c>
      <c r="M514" s="62"/>
      <c r="N514" s="63"/>
    </row>
    <row r="515" spans="1:14" x14ac:dyDescent="0.3">
      <c r="A515" s="77" t="s">
        <v>212</v>
      </c>
      <c r="B515" s="77" t="s">
        <v>204</v>
      </c>
      <c r="C515" s="53"/>
      <c r="D515" s="77"/>
      <c r="E515" s="53"/>
      <c r="F515" s="55"/>
      <c r="G515" s="53"/>
      <c r="H515" s="57"/>
      <c r="I515" s="56"/>
      <c r="J515" s="56"/>
      <c r="K515" s="36" t="s">
        <v>65</v>
      </c>
      <c r="L515" s="62">
        <v>515</v>
      </c>
      <c r="M515" s="62"/>
      <c r="N515" s="63"/>
    </row>
    <row r="516" spans="1:14" x14ac:dyDescent="0.3">
      <c r="A516" s="77" t="s">
        <v>187</v>
      </c>
      <c r="B516" s="77" t="s">
        <v>413</v>
      </c>
      <c r="C516" s="53"/>
      <c r="D516" s="77"/>
      <c r="E516" s="53"/>
      <c r="F516" s="55"/>
      <c r="G516" s="53"/>
      <c r="H516" s="57"/>
      <c r="I516" s="56"/>
      <c r="J516" s="56"/>
      <c r="K516" s="36" t="s">
        <v>65</v>
      </c>
      <c r="L516" s="62">
        <v>516</v>
      </c>
      <c r="M516" s="62"/>
      <c r="N516" s="63"/>
    </row>
    <row r="517" spans="1:14" x14ac:dyDescent="0.3">
      <c r="A517" s="77" t="s">
        <v>204</v>
      </c>
      <c r="B517" s="77" t="s">
        <v>181</v>
      </c>
      <c r="C517" s="53"/>
      <c r="D517" s="77"/>
      <c r="E517" s="53"/>
      <c r="F517" s="55"/>
      <c r="G517" s="53"/>
      <c r="H517" s="57"/>
      <c r="I517" s="56"/>
      <c r="J517" s="56"/>
      <c r="K517" s="36" t="s">
        <v>66</v>
      </c>
      <c r="L517" s="62">
        <v>517</v>
      </c>
      <c r="M517" s="62"/>
      <c r="N517" s="63"/>
    </row>
    <row r="518" spans="1:14" x14ac:dyDescent="0.3">
      <c r="A518" s="77" t="s">
        <v>204</v>
      </c>
      <c r="B518" s="77" t="s">
        <v>175</v>
      </c>
      <c r="C518" s="53"/>
      <c r="D518" s="77"/>
      <c r="E518" s="53"/>
      <c r="F518" s="55"/>
      <c r="G518" s="53"/>
      <c r="H518" s="57"/>
      <c r="I518" s="56"/>
      <c r="J518" s="56"/>
      <c r="K518" s="36" t="s">
        <v>65</v>
      </c>
      <c r="L518" s="62">
        <v>518</v>
      </c>
      <c r="M518" s="62"/>
      <c r="N518" s="63"/>
    </row>
    <row r="519" spans="1:14" x14ac:dyDescent="0.3">
      <c r="A519" s="77" t="s">
        <v>204</v>
      </c>
      <c r="B519" s="77" t="s">
        <v>379</v>
      </c>
      <c r="C519" s="53"/>
      <c r="D519" s="77"/>
      <c r="E519" s="53"/>
      <c r="F519" s="55"/>
      <c r="G519" s="53"/>
      <c r="H519" s="57"/>
      <c r="I519" s="56"/>
      <c r="J519" s="56"/>
      <c r="K519" s="36" t="s">
        <v>65</v>
      </c>
      <c r="L519" s="62">
        <v>519</v>
      </c>
      <c r="M519" s="62"/>
      <c r="N519" s="63"/>
    </row>
    <row r="520" spans="1:14" x14ac:dyDescent="0.3">
      <c r="A520" s="77" t="s">
        <v>204</v>
      </c>
      <c r="B520" s="77" t="s">
        <v>182</v>
      </c>
      <c r="C520" s="53"/>
      <c r="D520" s="77"/>
      <c r="E520" s="53"/>
      <c r="F520" s="55"/>
      <c r="G520" s="53"/>
      <c r="H520" s="57"/>
      <c r="I520" s="56"/>
      <c r="J520" s="56"/>
      <c r="K520" s="36" t="s">
        <v>65</v>
      </c>
      <c r="L520" s="62">
        <v>520</v>
      </c>
      <c r="M520" s="62"/>
      <c r="N520" s="63"/>
    </row>
    <row r="521" spans="1:14" x14ac:dyDescent="0.3">
      <c r="A521" s="77" t="s">
        <v>204</v>
      </c>
      <c r="B521" s="77" t="s">
        <v>178</v>
      </c>
      <c r="C521" s="53"/>
      <c r="D521" s="77"/>
      <c r="E521" s="53"/>
      <c r="F521" s="55"/>
      <c r="G521" s="53"/>
      <c r="H521" s="57"/>
      <c r="I521" s="56"/>
      <c r="J521" s="56"/>
      <c r="K521" s="36" t="s">
        <v>65</v>
      </c>
      <c r="L521" s="62">
        <v>521</v>
      </c>
      <c r="M521" s="62"/>
      <c r="N521" s="63"/>
    </row>
    <row r="522" spans="1:14" x14ac:dyDescent="0.3">
      <c r="A522" s="77" t="s">
        <v>204</v>
      </c>
      <c r="B522" s="77" t="s">
        <v>355</v>
      </c>
      <c r="C522" s="53"/>
      <c r="D522" s="77"/>
      <c r="E522" s="53"/>
      <c r="F522" s="55"/>
      <c r="G522" s="53"/>
      <c r="H522" s="57"/>
      <c r="I522" s="56"/>
      <c r="J522" s="56"/>
      <c r="K522" s="36" t="s">
        <v>65</v>
      </c>
      <c r="L522" s="62">
        <v>522</v>
      </c>
      <c r="M522" s="62"/>
      <c r="N522" s="63"/>
    </row>
    <row r="523" spans="1:14" x14ac:dyDescent="0.3">
      <c r="A523" s="77" t="s">
        <v>187</v>
      </c>
      <c r="B523" s="77" t="s">
        <v>414</v>
      </c>
      <c r="C523" s="53"/>
      <c r="D523" s="77"/>
      <c r="E523" s="53"/>
      <c r="F523" s="55"/>
      <c r="G523" s="53"/>
      <c r="H523" s="57"/>
      <c r="I523" s="56"/>
      <c r="J523" s="56"/>
      <c r="K523" s="36" t="s">
        <v>65</v>
      </c>
      <c r="L523" s="62">
        <v>523</v>
      </c>
      <c r="M523" s="62"/>
      <c r="N523" s="63"/>
    </row>
    <row r="524" spans="1:14" x14ac:dyDescent="0.3">
      <c r="A524" s="77" t="s">
        <v>317</v>
      </c>
      <c r="B524" s="77" t="s">
        <v>415</v>
      </c>
      <c r="C524" s="53"/>
      <c r="D524" s="77"/>
      <c r="E524" s="53"/>
      <c r="F524" s="55"/>
      <c r="G524" s="53"/>
      <c r="H524" s="57"/>
      <c r="I524" s="56"/>
      <c r="J524" s="56"/>
      <c r="K524" s="36" t="s">
        <v>65</v>
      </c>
      <c r="L524" s="62">
        <v>524</v>
      </c>
      <c r="M524" s="62"/>
      <c r="N524" s="63"/>
    </row>
    <row r="525" spans="1:14" x14ac:dyDescent="0.3">
      <c r="A525" s="77" t="s">
        <v>187</v>
      </c>
      <c r="B525" s="77" t="s">
        <v>416</v>
      </c>
      <c r="C525" s="53"/>
      <c r="D525" s="77"/>
      <c r="E525" s="53"/>
      <c r="F525" s="55"/>
      <c r="G525" s="53"/>
      <c r="H525" s="57"/>
      <c r="I525" s="56"/>
      <c r="J525" s="56"/>
      <c r="K525" s="36" t="s">
        <v>65</v>
      </c>
      <c r="L525" s="62">
        <v>525</v>
      </c>
      <c r="M525" s="62"/>
      <c r="N525" s="63"/>
    </row>
    <row r="526" spans="1:14" x14ac:dyDescent="0.3">
      <c r="A526" s="77" t="s">
        <v>212</v>
      </c>
      <c r="B526" s="77" t="s">
        <v>182</v>
      </c>
      <c r="C526" s="53"/>
      <c r="D526" s="77"/>
      <c r="E526" s="53"/>
      <c r="F526" s="55"/>
      <c r="G526" s="53"/>
      <c r="H526" s="57"/>
      <c r="I526" s="56"/>
      <c r="J526" s="56"/>
      <c r="K526" s="36" t="s">
        <v>65</v>
      </c>
      <c r="L526" s="62">
        <v>526</v>
      </c>
      <c r="M526" s="62"/>
      <c r="N526" s="63"/>
    </row>
    <row r="527" spans="1:14" x14ac:dyDescent="0.3">
      <c r="A527" s="77" t="s">
        <v>209</v>
      </c>
      <c r="B527" s="77" t="s">
        <v>182</v>
      </c>
      <c r="C527" s="53"/>
      <c r="D527" s="77"/>
      <c r="E527" s="53"/>
      <c r="F527" s="55"/>
      <c r="G527" s="53"/>
      <c r="H527" s="57"/>
      <c r="I527" s="56"/>
      <c r="J527" s="56"/>
      <c r="K527" s="36" t="s">
        <v>65</v>
      </c>
      <c r="L527" s="62">
        <v>527</v>
      </c>
      <c r="M527" s="62"/>
      <c r="N527" s="63"/>
    </row>
    <row r="528" spans="1:14" x14ac:dyDescent="0.3">
      <c r="A528" s="77" t="s">
        <v>295</v>
      </c>
      <c r="B528" s="77" t="s">
        <v>175</v>
      </c>
      <c r="C528" s="53"/>
      <c r="D528" s="77"/>
      <c r="E528" s="53"/>
      <c r="F528" s="55"/>
      <c r="G528" s="53"/>
      <c r="H528" s="57"/>
      <c r="I528" s="56"/>
      <c r="J528" s="56"/>
      <c r="K528" s="36" t="s">
        <v>65</v>
      </c>
      <c r="L528" s="62">
        <v>528</v>
      </c>
      <c r="M528" s="62"/>
      <c r="N528" s="63"/>
    </row>
    <row r="529" spans="1:14" x14ac:dyDescent="0.3">
      <c r="A529" s="77" t="s">
        <v>417</v>
      </c>
      <c r="B529" s="77" t="s">
        <v>185</v>
      </c>
      <c r="C529" s="53"/>
      <c r="D529" s="77"/>
      <c r="E529" s="53"/>
      <c r="F529" s="55"/>
      <c r="G529" s="53"/>
      <c r="H529" s="57"/>
      <c r="I529" s="56"/>
      <c r="J529" s="56"/>
      <c r="K529" s="36" t="s">
        <v>65</v>
      </c>
      <c r="L529" s="62">
        <v>529</v>
      </c>
      <c r="M529" s="62"/>
      <c r="N529" s="63"/>
    </row>
    <row r="530" spans="1:14" x14ac:dyDescent="0.3">
      <c r="A530" s="77" t="s">
        <v>253</v>
      </c>
      <c r="B530" s="77" t="s">
        <v>175</v>
      </c>
      <c r="C530" s="53"/>
      <c r="D530" s="77"/>
      <c r="E530" s="53"/>
      <c r="F530" s="55"/>
      <c r="G530" s="53"/>
      <c r="H530" s="57"/>
      <c r="I530" s="56"/>
      <c r="J530" s="56"/>
      <c r="K530" s="36" t="s">
        <v>65</v>
      </c>
      <c r="L530" s="62">
        <v>530</v>
      </c>
      <c r="M530" s="62"/>
      <c r="N530" s="63"/>
    </row>
    <row r="531" spans="1:14" x14ac:dyDescent="0.3">
      <c r="A531" s="77" t="s">
        <v>212</v>
      </c>
      <c r="B531" s="77" t="s">
        <v>175</v>
      </c>
      <c r="C531" s="53"/>
      <c r="D531" s="77"/>
      <c r="E531" s="53"/>
      <c r="F531" s="55"/>
      <c r="G531" s="53"/>
      <c r="H531" s="57"/>
      <c r="I531" s="56"/>
      <c r="J531" s="56"/>
      <c r="K531" s="36" t="s">
        <v>65</v>
      </c>
      <c r="L531" s="62">
        <v>531</v>
      </c>
      <c r="M531" s="62"/>
      <c r="N531" s="63"/>
    </row>
    <row r="532" spans="1:14" x14ac:dyDescent="0.3">
      <c r="A532" s="77" t="s">
        <v>190</v>
      </c>
      <c r="B532" s="77" t="s">
        <v>418</v>
      </c>
      <c r="C532" s="53"/>
      <c r="D532" s="77"/>
      <c r="E532" s="53"/>
      <c r="F532" s="55"/>
      <c r="G532" s="53"/>
      <c r="H532" s="57"/>
      <c r="I532" s="56"/>
      <c r="J532" s="56"/>
      <c r="K532" s="36" t="s">
        <v>65</v>
      </c>
      <c r="L532" s="62">
        <v>532</v>
      </c>
      <c r="M532" s="62"/>
      <c r="N532" s="63"/>
    </row>
    <row r="533" spans="1:14" x14ac:dyDescent="0.3">
      <c r="A533" s="77" t="s">
        <v>339</v>
      </c>
      <c r="B533" s="77" t="s">
        <v>202</v>
      </c>
      <c r="C533" s="53"/>
      <c r="D533" s="77"/>
      <c r="E533" s="53"/>
      <c r="F533" s="55"/>
      <c r="G533" s="53"/>
      <c r="H533" s="57"/>
      <c r="I533" s="56"/>
      <c r="J533" s="56"/>
      <c r="K533" s="36" t="s">
        <v>65</v>
      </c>
      <c r="L533" s="62">
        <v>533</v>
      </c>
      <c r="M533" s="62"/>
      <c r="N533" s="63"/>
    </row>
    <row r="534" spans="1:14" x14ac:dyDescent="0.3">
      <c r="A534" s="77" t="s">
        <v>419</v>
      </c>
      <c r="B534" s="77" t="s">
        <v>185</v>
      </c>
      <c r="C534" s="53"/>
      <c r="D534" s="77"/>
      <c r="E534" s="53"/>
      <c r="F534" s="55"/>
      <c r="G534" s="53"/>
      <c r="H534" s="57"/>
      <c r="I534" s="56"/>
      <c r="J534" s="56"/>
      <c r="K534" s="36" t="s">
        <v>65</v>
      </c>
      <c r="L534" s="62">
        <v>534</v>
      </c>
      <c r="M534" s="62"/>
      <c r="N534" s="63"/>
    </row>
    <row r="535" spans="1:14" x14ac:dyDescent="0.3">
      <c r="A535" s="77" t="s">
        <v>253</v>
      </c>
      <c r="B535" s="77" t="s">
        <v>182</v>
      </c>
      <c r="C535" s="53"/>
      <c r="D535" s="77"/>
      <c r="E535" s="53"/>
      <c r="F535" s="55"/>
      <c r="G535" s="53"/>
      <c r="H535" s="57"/>
      <c r="I535" s="56"/>
      <c r="J535" s="56"/>
      <c r="K535" s="36" t="s">
        <v>65</v>
      </c>
      <c r="L535" s="62">
        <v>535</v>
      </c>
      <c r="M535" s="62"/>
      <c r="N535" s="63"/>
    </row>
    <row r="536" spans="1:14" x14ac:dyDescent="0.3">
      <c r="A536" s="77" t="s">
        <v>420</v>
      </c>
      <c r="B536" s="77" t="s">
        <v>181</v>
      </c>
      <c r="C536" s="53"/>
      <c r="D536" s="77"/>
      <c r="E536" s="53"/>
      <c r="F536" s="55"/>
      <c r="G536" s="53"/>
      <c r="H536" s="57"/>
      <c r="I536" s="56"/>
      <c r="J536" s="56"/>
      <c r="K536" s="36" t="s">
        <v>65</v>
      </c>
      <c r="L536" s="62">
        <v>536</v>
      </c>
      <c r="M536" s="62"/>
      <c r="N536" s="63"/>
    </row>
    <row r="537" spans="1:14" x14ac:dyDescent="0.3">
      <c r="A537" s="77" t="s">
        <v>420</v>
      </c>
      <c r="B537" s="77" t="s">
        <v>175</v>
      </c>
      <c r="C537" s="53"/>
      <c r="D537" s="77"/>
      <c r="E537" s="53"/>
      <c r="F537" s="55"/>
      <c r="G537" s="53"/>
      <c r="H537" s="57"/>
      <c r="I537" s="56"/>
      <c r="J537" s="56"/>
      <c r="K537" s="36" t="s">
        <v>65</v>
      </c>
      <c r="L537" s="62">
        <v>537</v>
      </c>
      <c r="M537" s="62"/>
      <c r="N537" s="63"/>
    </row>
    <row r="538" spans="1:14" x14ac:dyDescent="0.3">
      <c r="A538" s="77" t="s">
        <v>184</v>
      </c>
      <c r="B538" s="77" t="s">
        <v>182</v>
      </c>
      <c r="C538" s="53"/>
      <c r="D538" s="77"/>
      <c r="E538" s="53"/>
      <c r="F538" s="55"/>
      <c r="G538" s="53"/>
      <c r="H538" s="57"/>
      <c r="I538" s="56"/>
      <c r="J538" s="56"/>
      <c r="K538" s="36" t="s">
        <v>65</v>
      </c>
      <c r="L538" s="62">
        <v>538</v>
      </c>
      <c r="M538" s="62"/>
      <c r="N538" s="63"/>
    </row>
    <row r="539" spans="1:14" x14ac:dyDescent="0.3">
      <c r="A539" s="77" t="s">
        <v>192</v>
      </c>
      <c r="B539" s="77" t="s">
        <v>185</v>
      </c>
      <c r="C539" s="53"/>
      <c r="D539" s="77"/>
      <c r="E539" s="53"/>
      <c r="F539" s="55"/>
      <c r="G539" s="53"/>
      <c r="H539" s="57"/>
      <c r="I539" s="56"/>
      <c r="J539" s="56"/>
      <c r="K539" s="36" t="s">
        <v>66</v>
      </c>
      <c r="L539" s="62">
        <v>539</v>
      </c>
      <c r="M539" s="62"/>
      <c r="N539" s="63"/>
    </row>
    <row r="540" spans="1:14" x14ac:dyDescent="0.3">
      <c r="A540" s="77" t="s">
        <v>192</v>
      </c>
      <c r="B540" s="77" t="s">
        <v>190</v>
      </c>
      <c r="C540" s="53"/>
      <c r="D540" s="77"/>
      <c r="E540" s="53"/>
      <c r="F540" s="55"/>
      <c r="G540" s="53"/>
      <c r="H540" s="57"/>
      <c r="I540" s="56"/>
      <c r="J540" s="56"/>
      <c r="K540" s="36" t="s">
        <v>66</v>
      </c>
      <c r="L540" s="62">
        <v>540</v>
      </c>
      <c r="M540" s="62"/>
      <c r="N540" s="63"/>
    </row>
    <row r="541" spans="1:14" x14ac:dyDescent="0.3">
      <c r="A541" s="77" t="s">
        <v>192</v>
      </c>
      <c r="B541" s="77" t="s">
        <v>189</v>
      </c>
      <c r="C541" s="53"/>
      <c r="D541" s="77"/>
      <c r="E541" s="53"/>
      <c r="F541" s="55"/>
      <c r="G541" s="53"/>
      <c r="H541" s="57"/>
      <c r="I541" s="56"/>
      <c r="J541" s="56"/>
      <c r="K541" s="36" t="s">
        <v>66</v>
      </c>
      <c r="L541" s="62">
        <v>541</v>
      </c>
      <c r="M541" s="62"/>
      <c r="N541" s="63"/>
    </row>
    <row r="542" spans="1:14" x14ac:dyDescent="0.3">
      <c r="A542" s="77" t="s">
        <v>192</v>
      </c>
      <c r="B542" s="77" t="s">
        <v>191</v>
      </c>
      <c r="C542" s="53"/>
      <c r="D542" s="77"/>
      <c r="E542" s="53"/>
      <c r="F542" s="55"/>
      <c r="G542" s="53"/>
      <c r="H542" s="57"/>
      <c r="I542" s="56"/>
      <c r="J542" s="56"/>
      <c r="K542" s="36" t="s">
        <v>66</v>
      </c>
      <c r="L542" s="62">
        <v>542</v>
      </c>
      <c r="M542" s="62"/>
      <c r="N542" s="63"/>
    </row>
    <row r="543" spans="1:14" x14ac:dyDescent="0.3">
      <c r="A543" s="77" t="s">
        <v>192</v>
      </c>
      <c r="B543" s="77" t="s">
        <v>193</v>
      </c>
      <c r="C543" s="53"/>
      <c r="D543" s="77"/>
      <c r="E543" s="53"/>
      <c r="F543" s="55"/>
      <c r="G543" s="53"/>
      <c r="H543" s="57"/>
      <c r="I543" s="56"/>
      <c r="J543" s="56"/>
      <c r="K543" s="36" t="s">
        <v>65</v>
      </c>
      <c r="L543" s="62">
        <v>543</v>
      </c>
      <c r="M543" s="62"/>
      <c r="N543" s="63"/>
    </row>
    <row r="544" spans="1:14" x14ac:dyDescent="0.3">
      <c r="A544" s="77" t="s">
        <v>192</v>
      </c>
      <c r="B544" s="77" t="s">
        <v>194</v>
      </c>
      <c r="C544" s="53"/>
      <c r="D544" s="77"/>
      <c r="E544" s="53"/>
      <c r="F544" s="55"/>
      <c r="G544" s="53"/>
      <c r="H544" s="57"/>
      <c r="I544" s="56"/>
      <c r="J544" s="56"/>
      <c r="K544" s="36" t="s">
        <v>65</v>
      </c>
      <c r="L544" s="62">
        <v>544</v>
      </c>
      <c r="M544" s="62"/>
      <c r="N544" s="63"/>
    </row>
    <row r="545" spans="1:14" x14ac:dyDescent="0.3">
      <c r="A545" s="77" t="s">
        <v>192</v>
      </c>
      <c r="B545" s="77" t="s">
        <v>195</v>
      </c>
      <c r="C545" s="53"/>
      <c r="D545" s="77"/>
      <c r="E545" s="53"/>
      <c r="F545" s="55"/>
      <c r="G545" s="53"/>
      <c r="H545" s="57"/>
      <c r="I545" s="56"/>
      <c r="J545" s="56"/>
      <c r="K545" s="36" t="s">
        <v>65</v>
      </c>
      <c r="L545" s="62">
        <v>545</v>
      </c>
      <c r="M545" s="62"/>
      <c r="N545" s="63"/>
    </row>
    <row r="546" spans="1:14" x14ac:dyDescent="0.3">
      <c r="A546" s="77" t="s">
        <v>192</v>
      </c>
      <c r="B546" s="77" t="s">
        <v>196</v>
      </c>
      <c r="C546" s="53"/>
      <c r="D546" s="77"/>
      <c r="E546" s="53"/>
      <c r="F546" s="55"/>
      <c r="G546" s="53"/>
      <c r="H546" s="57"/>
      <c r="I546" s="56"/>
      <c r="J546" s="56"/>
      <c r="K546" s="36" t="s">
        <v>65</v>
      </c>
      <c r="L546" s="62">
        <v>546</v>
      </c>
      <c r="M546" s="62"/>
      <c r="N546" s="63"/>
    </row>
    <row r="547" spans="1:14" x14ac:dyDescent="0.3">
      <c r="A547" s="77" t="s">
        <v>192</v>
      </c>
      <c r="B547" s="77" t="s">
        <v>197</v>
      </c>
      <c r="C547" s="53"/>
      <c r="D547" s="77"/>
      <c r="E547" s="53"/>
      <c r="F547" s="55"/>
      <c r="G547" s="53"/>
      <c r="H547" s="57"/>
      <c r="I547" s="56"/>
      <c r="J547" s="56"/>
      <c r="K547" s="36" t="s">
        <v>65</v>
      </c>
      <c r="L547" s="62">
        <v>547</v>
      </c>
      <c r="M547" s="62"/>
      <c r="N547" s="63"/>
    </row>
    <row r="548" spans="1:14" x14ac:dyDescent="0.3">
      <c r="A548" s="77" t="s">
        <v>192</v>
      </c>
      <c r="B548" s="77" t="s">
        <v>198</v>
      </c>
      <c r="C548" s="53"/>
      <c r="D548" s="77"/>
      <c r="E548" s="53"/>
      <c r="F548" s="55"/>
      <c r="G548" s="53"/>
      <c r="H548" s="57"/>
      <c r="I548" s="56"/>
      <c r="J548" s="56"/>
      <c r="K548" s="36" t="s">
        <v>65</v>
      </c>
      <c r="L548" s="62">
        <v>548</v>
      </c>
      <c r="M548" s="62"/>
      <c r="N548" s="63"/>
    </row>
    <row r="549" spans="1:14" x14ac:dyDescent="0.3">
      <c r="A549" s="77" t="s">
        <v>192</v>
      </c>
      <c r="B549" s="77" t="s">
        <v>199</v>
      </c>
      <c r="C549" s="53"/>
      <c r="D549" s="77"/>
      <c r="E549" s="53"/>
      <c r="F549" s="55"/>
      <c r="G549" s="53"/>
      <c r="H549" s="57"/>
      <c r="I549" s="56"/>
      <c r="J549" s="56"/>
      <c r="K549" s="36" t="s">
        <v>65</v>
      </c>
      <c r="L549" s="62">
        <v>549</v>
      </c>
      <c r="M549" s="62"/>
      <c r="N549" s="63"/>
    </row>
    <row r="550" spans="1:14" x14ac:dyDescent="0.3">
      <c r="A550" s="77" t="s">
        <v>192</v>
      </c>
      <c r="B550" s="77" t="s">
        <v>200</v>
      </c>
      <c r="C550" s="53"/>
      <c r="D550" s="77"/>
      <c r="E550" s="53"/>
      <c r="F550" s="55"/>
      <c r="G550" s="53"/>
      <c r="H550" s="57"/>
      <c r="I550" s="56"/>
      <c r="J550" s="56"/>
      <c r="K550" s="36" t="s">
        <v>65</v>
      </c>
      <c r="L550" s="62">
        <v>550</v>
      </c>
      <c r="M550" s="62"/>
      <c r="N550" s="63"/>
    </row>
    <row r="551" spans="1:14" x14ac:dyDescent="0.3">
      <c r="A551" s="77" t="s">
        <v>421</v>
      </c>
      <c r="B551" s="77" t="s">
        <v>185</v>
      </c>
      <c r="C551" s="53"/>
      <c r="D551" s="77"/>
      <c r="E551" s="53"/>
      <c r="F551" s="55"/>
      <c r="G551" s="53"/>
      <c r="H551" s="57"/>
      <c r="I551" s="56"/>
      <c r="J551" s="56"/>
      <c r="K551" s="36" t="s">
        <v>65</v>
      </c>
      <c r="L551" s="62">
        <v>551</v>
      </c>
      <c r="M551" s="62"/>
      <c r="N551" s="63"/>
    </row>
    <row r="552" spans="1:14" x14ac:dyDescent="0.3">
      <c r="A552" s="77" t="s">
        <v>181</v>
      </c>
      <c r="B552" s="77" t="s">
        <v>182</v>
      </c>
      <c r="C552" s="53"/>
      <c r="D552" s="77"/>
      <c r="E552" s="53"/>
      <c r="F552" s="55"/>
      <c r="G552" s="53"/>
      <c r="H552" s="57"/>
      <c r="I552" s="56"/>
      <c r="J552" s="56"/>
      <c r="K552" s="36" t="s">
        <v>65</v>
      </c>
      <c r="L552" s="62">
        <v>552</v>
      </c>
      <c r="M552" s="62"/>
      <c r="N552" s="63"/>
    </row>
    <row r="553" spans="1:14" x14ac:dyDescent="0.3">
      <c r="A553" s="77" t="s">
        <v>187</v>
      </c>
      <c r="B553" s="77" t="s">
        <v>422</v>
      </c>
      <c r="C553" s="53"/>
      <c r="D553" s="77"/>
      <c r="E553" s="53"/>
      <c r="F553" s="55"/>
      <c r="G553" s="53"/>
      <c r="H553" s="57"/>
      <c r="I553" s="56"/>
      <c r="J553" s="56"/>
      <c r="K553" s="36" t="s">
        <v>65</v>
      </c>
      <c r="L553" s="62">
        <v>553</v>
      </c>
      <c r="M553" s="62"/>
      <c r="N553" s="63"/>
    </row>
    <row r="554" spans="1:14" x14ac:dyDescent="0.3">
      <c r="A554" s="77" t="s">
        <v>187</v>
      </c>
      <c r="B554" s="77" t="s">
        <v>423</v>
      </c>
      <c r="C554" s="53"/>
      <c r="D554" s="77"/>
      <c r="E554" s="53"/>
      <c r="F554" s="55"/>
      <c r="G554" s="53"/>
      <c r="H554" s="57"/>
      <c r="I554" s="56"/>
      <c r="J554" s="56"/>
      <c r="K554" s="36" t="s">
        <v>65</v>
      </c>
      <c r="L554" s="62">
        <v>554</v>
      </c>
      <c r="M554" s="62"/>
      <c r="N554" s="63"/>
    </row>
    <row r="555" spans="1:14" x14ac:dyDescent="0.3">
      <c r="A555" s="77" t="s">
        <v>185</v>
      </c>
      <c r="B555" s="77" t="s">
        <v>277</v>
      </c>
      <c r="C555" s="53"/>
      <c r="D555" s="77"/>
      <c r="E555" s="53"/>
      <c r="F555" s="55"/>
      <c r="G555" s="53"/>
      <c r="H555" s="57"/>
      <c r="I555" s="56"/>
      <c r="J555" s="56"/>
      <c r="K555" s="36" t="s">
        <v>65</v>
      </c>
      <c r="L555" s="62">
        <v>555</v>
      </c>
      <c r="M555" s="62"/>
      <c r="N555" s="63"/>
    </row>
    <row r="556" spans="1:14" x14ac:dyDescent="0.3">
      <c r="A556" s="77" t="s">
        <v>185</v>
      </c>
      <c r="B556" s="77" t="s">
        <v>250</v>
      </c>
      <c r="C556" s="53"/>
      <c r="D556" s="77"/>
      <c r="E556" s="53"/>
      <c r="F556" s="55"/>
      <c r="G556" s="53"/>
      <c r="H556" s="57"/>
      <c r="I556" s="56"/>
      <c r="J556" s="56"/>
      <c r="K556" s="36" t="s">
        <v>65</v>
      </c>
      <c r="L556" s="62">
        <v>556</v>
      </c>
      <c r="M556" s="62"/>
      <c r="N556" s="63"/>
    </row>
    <row r="557" spans="1:14" x14ac:dyDescent="0.3">
      <c r="A557" s="77" t="s">
        <v>187</v>
      </c>
      <c r="B557" s="77" t="s">
        <v>277</v>
      </c>
      <c r="C557" s="53"/>
      <c r="D557" s="77"/>
      <c r="E557" s="53"/>
      <c r="F557" s="55"/>
      <c r="G557" s="53"/>
      <c r="H557" s="57"/>
      <c r="I557" s="56"/>
      <c r="J557" s="56"/>
      <c r="K557" s="36" t="s">
        <v>65</v>
      </c>
      <c r="L557" s="62">
        <v>557</v>
      </c>
      <c r="M557" s="62"/>
      <c r="N557" s="63"/>
    </row>
    <row r="558" spans="1:14" x14ac:dyDescent="0.3">
      <c r="A558" s="77" t="s">
        <v>187</v>
      </c>
      <c r="B558" s="77" t="s">
        <v>250</v>
      </c>
      <c r="C558" s="53"/>
      <c r="D558" s="77"/>
      <c r="E558" s="53"/>
      <c r="F558" s="55"/>
      <c r="G558" s="53"/>
      <c r="H558" s="57"/>
      <c r="I558" s="56"/>
      <c r="J558" s="56"/>
      <c r="K558" s="36" t="s">
        <v>65</v>
      </c>
      <c r="L558" s="62">
        <v>558</v>
      </c>
      <c r="M558" s="62"/>
      <c r="N558" s="63"/>
    </row>
    <row r="559" spans="1:14" x14ac:dyDescent="0.3">
      <c r="A559" s="77" t="s">
        <v>413</v>
      </c>
      <c r="B559" s="77" t="s">
        <v>175</v>
      </c>
      <c r="C559" s="53"/>
      <c r="D559" s="77"/>
      <c r="E559" s="53"/>
      <c r="F559" s="55"/>
      <c r="G559" s="53"/>
      <c r="H559" s="57"/>
      <c r="I559" s="56"/>
      <c r="J559" s="56"/>
      <c r="K559" s="36" t="s">
        <v>65</v>
      </c>
      <c r="L559" s="62">
        <v>559</v>
      </c>
      <c r="M559" s="62"/>
      <c r="N559" s="63"/>
    </row>
    <row r="560" spans="1:14" x14ac:dyDescent="0.3">
      <c r="A560" s="77" t="s">
        <v>413</v>
      </c>
      <c r="B560" s="77" t="s">
        <v>182</v>
      </c>
      <c r="C560" s="53"/>
      <c r="D560" s="77"/>
      <c r="E560" s="53"/>
      <c r="F560" s="55"/>
      <c r="G560" s="53"/>
      <c r="H560" s="57"/>
      <c r="I560" s="56"/>
      <c r="J560" s="56"/>
      <c r="K560" s="36" t="s">
        <v>65</v>
      </c>
      <c r="L560" s="62">
        <v>560</v>
      </c>
      <c r="M560" s="62"/>
      <c r="N560" s="63"/>
    </row>
    <row r="561" spans="1:14" x14ac:dyDescent="0.3">
      <c r="A561" s="77" t="s">
        <v>248</v>
      </c>
      <c r="B561" s="77" t="s">
        <v>190</v>
      </c>
      <c r="C561" s="53"/>
      <c r="D561" s="77"/>
      <c r="E561" s="53"/>
      <c r="F561" s="55"/>
      <c r="G561" s="53"/>
      <c r="H561" s="57"/>
      <c r="I561" s="56"/>
      <c r="J561" s="56"/>
      <c r="K561" s="36" t="s">
        <v>65</v>
      </c>
      <c r="L561" s="62">
        <v>561</v>
      </c>
      <c r="M561" s="62"/>
      <c r="N561" s="63"/>
    </row>
    <row r="562" spans="1:14" x14ac:dyDescent="0.3">
      <c r="A562" s="77" t="s">
        <v>248</v>
      </c>
      <c r="B562" s="77" t="s">
        <v>189</v>
      </c>
      <c r="C562" s="53"/>
      <c r="D562" s="77"/>
      <c r="E562" s="53"/>
      <c r="F562" s="55"/>
      <c r="G562" s="53"/>
      <c r="H562" s="57"/>
      <c r="I562" s="56"/>
      <c r="J562" s="56"/>
      <c r="K562" s="36" t="s">
        <v>65</v>
      </c>
      <c r="L562" s="62">
        <v>562</v>
      </c>
      <c r="M562" s="62"/>
      <c r="N562" s="63"/>
    </row>
    <row r="563" spans="1:14" x14ac:dyDescent="0.3">
      <c r="A563" s="77" t="s">
        <v>248</v>
      </c>
      <c r="B563" s="77" t="s">
        <v>191</v>
      </c>
      <c r="C563" s="53"/>
      <c r="D563" s="77"/>
      <c r="E563" s="53"/>
      <c r="F563" s="55"/>
      <c r="G563" s="53"/>
      <c r="H563" s="57"/>
      <c r="I563" s="56"/>
      <c r="J563" s="56"/>
      <c r="K563" s="36" t="s">
        <v>65</v>
      </c>
      <c r="L563" s="62">
        <v>563</v>
      </c>
      <c r="M563" s="62"/>
      <c r="N563" s="63"/>
    </row>
    <row r="564" spans="1:14" x14ac:dyDescent="0.3">
      <c r="A564" s="77" t="s">
        <v>248</v>
      </c>
      <c r="B564" s="77" t="s">
        <v>193</v>
      </c>
      <c r="C564" s="53"/>
      <c r="D564" s="77"/>
      <c r="E564" s="53"/>
      <c r="F564" s="55"/>
      <c r="G564" s="53"/>
      <c r="H564" s="57"/>
      <c r="I564" s="56"/>
      <c r="J564" s="56"/>
      <c r="K564" s="36" t="s">
        <v>65</v>
      </c>
      <c r="L564" s="62">
        <v>564</v>
      </c>
      <c r="M564" s="62"/>
      <c r="N564" s="63"/>
    </row>
    <row r="565" spans="1:14" x14ac:dyDescent="0.3">
      <c r="A565" s="77" t="s">
        <v>248</v>
      </c>
      <c r="B565" s="77" t="s">
        <v>194</v>
      </c>
      <c r="C565" s="53"/>
      <c r="D565" s="77"/>
      <c r="E565" s="53"/>
      <c r="F565" s="55"/>
      <c r="G565" s="53"/>
      <c r="H565" s="57"/>
      <c r="I565" s="56"/>
      <c r="J565" s="56"/>
      <c r="K565" s="36" t="s">
        <v>65</v>
      </c>
      <c r="L565" s="62">
        <v>565</v>
      </c>
      <c r="M565" s="62"/>
      <c r="N565" s="63"/>
    </row>
    <row r="566" spans="1:14" x14ac:dyDescent="0.3">
      <c r="A566" s="77" t="s">
        <v>248</v>
      </c>
      <c r="B566" s="77" t="s">
        <v>195</v>
      </c>
      <c r="C566" s="53"/>
      <c r="D566" s="77"/>
      <c r="E566" s="53"/>
      <c r="F566" s="55"/>
      <c r="G566" s="53"/>
      <c r="H566" s="57"/>
      <c r="I566" s="56"/>
      <c r="J566" s="56"/>
      <c r="K566" s="36" t="s">
        <v>65</v>
      </c>
      <c r="L566" s="62">
        <v>566</v>
      </c>
      <c r="M566" s="62"/>
      <c r="N566" s="63"/>
    </row>
    <row r="567" spans="1:14" x14ac:dyDescent="0.3">
      <c r="A567" s="77" t="s">
        <v>248</v>
      </c>
      <c r="B567" s="77" t="s">
        <v>196</v>
      </c>
      <c r="C567" s="53"/>
      <c r="D567" s="77"/>
      <c r="E567" s="53"/>
      <c r="F567" s="55"/>
      <c r="G567" s="53"/>
      <c r="H567" s="57"/>
      <c r="I567" s="56"/>
      <c r="J567" s="56"/>
      <c r="K567" s="36" t="s">
        <v>65</v>
      </c>
      <c r="L567" s="62">
        <v>567</v>
      </c>
      <c r="M567" s="62"/>
      <c r="N567" s="63"/>
    </row>
    <row r="568" spans="1:14" x14ac:dyDescent="0.3">
      <c r="A568" s="77" t="s">
        <v>248</v>
      </c>
      <c r="B568" s="77" t="s">
        <v>197</v>
      </c>
      <c r="C568" s="53"/>
      <c r="D568" s="77"/>
      <c r="E568" s="53"/>
      <c r="F568" s="55"/>
      <c r="G568" s="53"/>
      <c r="H568" s="57"/>
      <c r="I568" s="56"/>
      <c r="J568" s="56"/>
      <c r="K568" s="36" t="s">
        <v>65</v>
      </c>
      <c r="L568" s="62">
        <v>568</v>
      </c>
      <c r="M568" s="62"/>
      <c r="N568" s="63"/>
    </row>
    <row r="569" spans="1:14" x14ac:dyDescent="0.3">
      <c r="A569" s="77" t="s">
        <v>248</v>
      </c>
      <c r="B569" s="77" t="s">
        <v>198</v>
      </c>
      <c r="C569" s="53"/>
      <c r="D569" s="77"/>
      <c r="E569" s="53"/>
      <c r="F569" s="55"/>
      <c r="G569" s="53"/>
      <c r="H569" s="57"/>
      <c r="I569" s="56"/>
      <c r="J569" s="56"/>
      <c r="K569" s="36" t="s">
        <v>65</v>
      </c>
      <c r="L569" s="62">
        <v>569</v>
      </c>
      <c r="M569" s="62"/>
      <c r="N569" s="63"/>
    </row>
    <row r="570" spans="1:14" x14ac:dyDescent="0.3">
      <c r="A570" s="77" t="s">
        <v>358</v>
      </c>
      <c r="B570" s="77" t="s">
        <v>175</v>
      </c>
      <c r="C570" s="53"/>
      <c r="D570" s="77"/>
      <c r="E570" s="53"/>
      <c r="F570" s="55"/>
      <c r="G570" s="53"/>
      <c r="H570" s="57"/>
      <c r="I570" s="56"/>
      <c r="J570" s="56"/>
      <c r="K570" s="36" t="s">
        <v>65</v>
      </c>
      <c r="L570" s="62">
        <v>570</v>
      </c>
      <c r="M570" s="62"/>
      <c r="N570" s="63"/>
    </row>
    <row r="571" spans="1:14" x14ac:dyDescent="0.3">
      <c r="A571" s="77" t="s">
        <v>358</v>
      </c>
      <c r="B571" s="77" t="s">
        <v>182</v>
      </c>
      <c r="C571" s="53"/>
      <c r="D571" s="77"/>
      <c r="E571" s="53"/>
      <c r="F571" s="55"/>
      <c r="G571" s="53"/>
      <c r="H571" s="57"/>
      <c r="I571" s="56"/>
      <c r="J571" s="56"/>
      <c r="K571" s="36" t="s">
        <v>65</v>
      </c>
      <c r="L571" s="62">
        <v>571</v>
      </c>
      <c r="M571" s="62"/>
      <c r="N571" s="63"/>
    </row>
    <row r="572" spans="1:14" x14ac:dyDescent="0.3">
      <c r="A572" s="77" t="s">
        <v>185</v>
      </c>
      <c r="B572" s="77" t="s">
        <v>424</v>
      </c>
      <c r="C572" s="53"/>
      <c r="D572" s="77"/>
      <c r="E572" s="53"/>
      <c r="F572" s="55"/>
      <c r="G572" s="53"/>
      <c r="H572" s="57"/>
      <c r="I572" s="56"/>
      <c r="J572" s="56"/>
      <c r="K572" s="36" t="s">
        <v>65</v>
      </c>
      <c r="L572" s="62">
        <v>572</v>
      </c>
      <c r="M572" s="62"/>
      <c r="N572" s="63"/>
    </row>
    <row r="573" spans="1:14" x14ac:dyDescent="0.3">
      <c r="A573" s="77" t="s">
        <v>425</v>
      </c>
      <c r="B573" s="77" t="s">
        <v>181</v>
      </c>
      <c r="C573" s="53"/>
      <c r="D573" s="77"/>
      <c r="E573" s="53"/>
      <c r="F573" s="55"/>
      <c r="G573" s="53"/>
      <c r="H573" s="57"/>
      <c r="I573" s="56"/>
      <c r="J573" s="56"/>
      <c r="K573" s="36" t="s">
        <v>65</v>
      </c>
      <c r="L573" s="62">
        <v>573</v>
      </c>
      <c r="M573" s="62"/>
      <c r="N573" s="63"/>
    </row>
    <row r="574" spans="1:14" x14ac:dyDescent="0.3">
      <c r="A574" s="77" t="s">
        <v>426</v>
      </c>
      <c r="B574" s="77" t="s">
        <v>185</v>
      </c>
      <c r="C574" s="53"/>
      <c r="D574" s="77"/>
      <c r="E574" s="53"/>
      <c r="F574" s="55"/>
      <c r="G574" s="53"/>
      <c r="H574" s="57"/>
      <c r="I574" s="56"/>
      <c r="J574" s="56"/>
      <c r="K574" s="36" t="s">
        <v>65</v>
      </c>
      <c r="L574" s="62">
        <v>574</v>
      </c>
      <c r="M574" s="62"/>
      <c r="N574" s="63"/>
    </row>
    <row r="575" spans="1:14" x14ac:dyDescent="0.3">
      <c r="A575" s="77" t="s">
        <v>176</v>
      </c>
      <c r="B575" s="77" t="s">
        <v>305</v>
      </c>
      <c r="C575" s="53"/>
      <c r="D575" s="77"/>
      <c r="E575" s="53"/>
      <c r="F575" s="55"/>
      <c r="G575" s="53"/>
      <c r="H575" s="57"/>
      <c r="I575" s="56"/>
      <c r="J575" s="56"/>
      <c r="K575" s="36" t="s">
        <v>65</v>
      </c>
      <c r="L575" s="62">
        <v>575</v>
      </c>
      <c r="M575" s="62"/>
      <c r="N575" s="63"/>
    </row>
    <row r="576" spans="1:14" x14ac:dyDescent="0.3">
      <c r="A576" s="77" t="s">
        <v>176</v>
      </c>
      <c r="B576" s="77" t="s">
        <v>427</v>
      </c>
      <c r="C576" s="53"/>
      <c r="D576" s="77"/>
      <c r="E576" s="53"/>
      <c r="F576" s="55"/>
      <c r="G576" s="53"/>
      <c r="H576" s="57"/>
      <c r="I576" s="56"/>
      <c r="J576" s="56"/>
      <c r="K576" s="36" t="s">
        <v>65</v>
      </c>
      <c r="L576" s="62">
        <v>576</v>
      </c>
      <c r="M576" s="62"/>
      <c r="N576" s="63"/>
    </row>
    <row r="577" spans="1:14" x14ac:dyDescent="0.3">
      <c r="A577" s="77" t="s">
        <v>221</v>
      </c>
      <c r="B577" s="77" t="s">
        <v>175</v>
      </c>
      <c r="C577" s="53"/>
      <c r="D577" s="77"/>
      <c r="E577" s="53"/>
      <c r="F577" s="55"/>
      <c r="G577" s="53"/>
      <c r="H577" s="57"/>
      <c r="I577" s="56"/>
      <c r="J577" s="56"/>
      <c r="K577" s="36" t="s">
        <v>65</v>
      </c>
      <c r="L577" s="62">
        <v>577</v>
      </c>
      <c r="M577" s="62"/>
      <c r="N577" s="63"/>
    </row>
    <row r="578" spans="1:14" x14ac:dyDescent="0.3">
      <c r="A578" s="77" t="s">
        <v>263</v>
      </c>
      <c r="B578" s="77" t="s">
        <v>175</v>
      </c>
      <c r="C578" s="53"/>
      <c r="D578" s="77"/>
      <c r="E578" s="53"/>
      <c r="F578" s="55"/>
      <c r="G578" s="53"/>
      <c r="H578" s="57"/>
      <c r="I578" s="56"/>
      <c r="J578" s="56"/>
      <c r="K578" s="36" t="s">
        <v>65</v>
      </c>
      <c r="L578" s="62">
        <v>578</v>
      </c>
      <c r="M578" s="62"/>
      <c r="N578" s="63"/>
    </row>
    <row r="579" spans="1:14" x14ac:dyDescent="0.3">
      <c r="A579" s="77" t="s">
        <v>238</v>
      </c>
      <c r="B579" s="77" t="s">
        <v>254</v>
      </c>
      <c r="C579" s="53"/>
      <c r="D579" s="77"/>
      <c r="E579" s="53"/>
      <c r="F579" s="55"/>
      <c r="G579" s="53"/>
      <c r="H579" s="57"/>
      <c r="I579" s="56"/>
      <c r="J579" s="56"/>
      <c r="K579" s="36" t="s">
        <v>65</v>
      </c>
      <c r="L579" s="62">
        <v>579</v>
      </c>
      <c r="M579" s="62"/>
      <c r="N579" s="63"/>
    </row>
    <row r="580" spans="1:14" x14ac:dyDescent="0.3">
      <c r="A580" s="77" t="s">
        <v>304</v>
      </c>
      <c r="B580" s="77" t="s">
        <v>181</v>
      </c>
      <c r="C580" s="53"/>
      <c r="D580" s="77"/>
      <c r="E580" s="53"/>
      <c r="F580" s="55"/>
      <c r="G580" s="53"/>
      <c r="H580" s="57"/>
      <c r="I580" s="56"/>
      <c r="J580" s="56"/>
      <c r="K580" s="36" t="s">
        <v>65</v>
      </c>
      <c r="L580" s="62">
        <v>580</v>
      </c>
      <c r="M580" s="62"/>
      <c r="N580" s="63"/>
    </row>
    <row r="581" spans="1:14" x14ac:dyDescent="0.3">
      <c r="A581" s="77" t="s">
        <v>304</v>
      </c>
      <c r="B581" s="77" t="s">
        <v>175</v>
      </c>
      <c r="C581" s="53"/>
      <c r="D581" s="77"/>
      <c r="E581" s="53"/>
      <c r="F581" s="55"/>
      <c r="G581" s="53"/>
      <c r="H581" s="57"/>
      <c r="I581" s="56"/>
      <c r="J581" s="56"/>
      <c r="K581" s="36" t="s">
        <v>65</v>
      </c>
      <c r="L581" s="62">
        <v>581</v>
      </c>
      <c r="M581" s="62"/>
      <c r="N581" s="63"/>
    </row>
    <row r="582" spans="1:14" x14ac:dyDescent="0.3">
      <c r="A582" s="77" t="s">
        <v>218</v>
      </c>
      <c r="B582" s="77" t="s">
        <v>182</v>
      </c>
      <c r="C582" s="53"/>
      <c r="D582" s="77"/>
      <c r="E582" s="53"/>
      <c r="F582" s="55"/>
      <c r="G582" s="53"/>
      <c r="H582" s="57"/>
      <c r="I582" s="56"/>
      <c r="J582" s="56"/>
      <c r="K582" s="36" t="s">
        <v>65</v>
      </c>
      <c r="L582" s="62">
        <v>582</v>
      </c>
      <c r="M582" s="62"/>
      <c r="N582" s="63"/>
    </row>
    <row r="583" spans="1:14" x14ac:dyDescent="0.3">
      <c r="A583" s="77" t="s">
        <v>185</v>
      </c>
      <c r="B583" s="77" t="s">
        <v>175</v>
      </c>
      <c r="C583" s="53"/>
      <c r="D583" s="77"/>
      <c r="E583" s="53"/>
      <c r="F583" s="55"/>
      <c r="G583" s="53"/>
      <c r="H583" s="57"/>
      <c r="I583" s="56"/>
      <c r="J583" s="56"/>
      <c r="K583" s="36" t="s">
        <v>65</v>
      </c>
      <c r="L583" s="62">
        <v>583</v>
      </c>
      <c r="M583" s="62"/>
      <c r="N583" s="63"/>
    </row>
    <row r="584" spans="1:14" x14ac:dyDescent="0.3">
      <c r="A584" s="77" t="s">
        <v>365</v>
      </c>
      <c r="B584" s="77" t="s">
        <v>235</v>
      </c>
      <c r="C584" s="53"/>
      <c r="D584" s="77"/>
      <c r="E584" s="53"/>
      <c r="F584" s="55"/>
      <c r="G584" s="53"/>
      <c r="H584" s="57"/>
      <c r="I584" s="56"/>
      <c r="J584" s="56"/>
      <c r="K584" s="36" t="s">
        <v>65</v>
      </c>
      <c r="L584" s="62">
        <v>584</v>
      </c>
      <c r="M584" s="62"/>
      <c r="N584" s="63"/>
    </row>
    <row r="585" spans="1:14" x14ac:dyDescent="0.3">
      <c r="A585" s="77" t="s">
        <v>226</v>
      </c>
      <c r="B585" s="77" t="s">
        <v>175</v>
      </c>
      <c r="C585" s="53"/>
      <c r="D585" s="77"/>
      <c r="E585" s="53"/>
      <c r="F585" s="55"/>
      <c r="G585" s="53"/>
      <c r="H585" s="57"/>
      <c r="I585" s="56"/>
      <c r="J585" s="56"/>
      <c r="K585" s="36" t="s">
        <v>65</v>
      </c>
      <c r="L585" s="62">
        <v>585</v>
      </c>
      <c r="M585" s="62"/>
      <c r="N585" s="63"/>
    </row>
    <row r="586" spans="1:14" x14ac:dyDescent="0.3">
      <c r="A586" s="77" t="s">
        <v>428</v>
      </c>
      <c r="B586" s="77" t="s">
        <v>429</v>
      </c>
      <c r="C586" s="53"/>
      <c r="D586" s="77"/>
      <c r="E586" s="53"/>
      <c r="F586" s="55"/>
      <c r="G586" s="53"/>
      <c r="H586" s="57"/>
      <c r="I586" s="56"/>
      <c r="J586" s="56"/>
      <c r="K586" s="36" t="s">
        <v>65</v>
      </c>
      <c r="L586" s="62">
        <v>586</v>
      </c>
      <c r="M586" s="62"/>
      <c r="N586" s="63"/>
    </row>
    <row r="587" spans="1:14" x14ac:dyDescent="0.3">
      <c r="A587" s="77" t="s">
        <v>430</v>
      </c>
      <c r="B587" s="77" t="s">
        <v>181</v>
      </c>
      <c r="C587" s="53"/>
      <c r="D587" s="77"/>
      <c r="E587" s="53"/>
      <c r="F587" s="55"/>
      <c r="G587" s="53"/>
      <c r="H587" s="57"/>
      <c r="I587" s="56"/>
      <c r="J587" s="56"/>
      <c r="K587" s="36" t="s">
        <v>65</v>
      </c>
      <c r="L587" s="62">
        <v>587</v>
      </c>
      <c r="M587" s="62"/>
      <c r="N587" s="63"/>
    </row>
    <row r="588" spans="1:14" x14ac:dyDescent="0.3">
      <c r="A588" s="77" t="s">
        <v>430</v>
      </c>
      <c r="B588" s="77" t="s">
        <v>175</v>
      </c>
      <c r="C588" s="53"/>
      <c r="D588" s="77"/>
      <c r="E588" s="53"/>
      <c r="F588" s="55"/>
      <c r="G588" s="53"/>
      <c r="H588" s="57"/>
      <c r="I588" s="56"/>
      <c r="J588" s="56"/>
      <c r="K588" s="36" t="s">
        <v>65</v>
      </c>
      <c r="L588" s="62">
        <v>588</v>
      </c>
      <c r="M588" s="62"/>
      <c r="N588" s="63"/>
    </row>
    <row r="589" spans="1:14" x14ac:dyDescent="0.3">
      <c r="A589" s="77" t="s">
        <v>185</v>
      </c>
      <c r="B589" s="77" t="s">
        <v>192</v>
      </c>
      <c r="C589" s="53"/>
      <c r="D589" s="77"/>
      <c r="E589" s="53"/>
      <c r="F589" s="55"/>
      <c r="G589" s="53"/>
      <c r="H589" s="57"/>
      <c r="I589" s="56"/>
      <c r="J589" s="56"/>
      <c r="K589" s="36" t="s">
        <v>66</v>
      </c>
      <c r="L589" s="62">
        <v>589</v>
      </c>
      <c r="M589" s="62"/>
      <c r="N589" s="63"/>
    </row>
    <row r="590" spans="1:14" x14ac:dyDescent="0.3">
      <c r="A590" s="77" t="s">
        <v>185</v>
      </c>
      <c r="B590" s="77" t="s">
        <v>190</v>
      </c>
      <c r="C590" s="53"/>
      <c r="D590" s="77"/>
      <c r="E590" s="53"/>
      <c r="F590" s="55"/>
      <c r="G590" s="53"/>
      <c r="H590" s="57"/>
      <c r="I590" s="56"/>
      <c r="J590" s="56"/>
      <c r="K590" s="36" t="s">
        <v>65</v>
      </c>
      <c r="L590" s="62">
        <v>590</v>
      </c>
      <c r="M590" s="62"/>
      <c r="N590" s="63"/>
    </row>
    <row r="591" spans="1:14" x14ac:dyDescent="0.3">
      <c r="A591" s="77" t="s">
        <v>185</v>
      </c>
      <c r="B591" s="77" t="s">
        <v>189</v>
      </c>
      <c r="C591" s="53"/>
      <c r="D591" s="77"/>
      <c r="E591" s="53"/>
      <c r="F591" s="55"/>
      <c r="G591" s="53"/>
      <c r="H591" s="57"/>
      <c r="I591" s="56"/>
      <c r="J591" s="56"/>
      <c r="K591" s="36" t="s">
        <v>65</v>
      </c>
      <c r="L591" s="62">
        <v>591</v>
      </c>
      <c r="M591" s="62"/>
      <c r="N591" s="63"/>
    </row>
    <row r="592" spans="1:14" x14ac:dyDescent="0.3">
      <c r="A592" s="77" t="s">
        <v>185</v>
      </c>
      <c r="B592" s="77" t="s">
        <v>191</v>
      </c>
      <c r="C592" s="53"/>
      <c r="D592" s="77"/>
      <c r="E592" s="53"/>
      <c r="F592" s="55"/>
      <c r="G592" s="53"/>
      <c r="H592" s="57"/>
      <c r="I592" s="56"/>
      <c r="J592" s="56"/>
      <c r="K592" s="36" t="s">
        <v>66</v>
      </c>
      <c r="L592" s="62">
        <v>592</v>
      </c>
      <c r="M592" s="62"/>
      <c r="N592" s="63"/>
    </row>
    <row r="593" spans="1:14" x14ac:dyDescent="0.3">
      <c r="A593" s="77" t="s">
        <v>185</v>
      </c>
      <c r="B593" s="77" t="s">
        <v>193</v>
      </c>
      <c r="C593" s="53"/>
      <c r="D593" s="77"/>
      <c r="E593" s="53"/>
      <c r="F593" s="55"/>
      <c r="G593" s="53"/>
      <c r="H593" s="57"/>
      <c r="I593" s="56"/>
      <c r="J593" s="56"/>
      <c r="K593" s="36" t="s">
        <v>65</v>
      </c>
      <c r="L593" s="62">
        <v>593</v>
      </c>
      <c r="M593" s="62"/>
      <c r="N593" s="63"/>
    </row>
    <row r="594" spans="1:14" x14ac:dyDescent="0.3">
      <c r="A594" s="77" t="s">
        <v>185</v>
      </c>
      <c r="B594" s="77" t="s">
        <v>194</v>
      </c>
      <c r="C594" s="53"/>
      <c r="D594" s="77"/>
      <c r="E594" s="53"/>
      <c r="F594" s="55"/>
      <c r="G594" s="53"/>
      <c r="H594" s="57"/>
      <c r="I594" s="56"/>
      <c r="J594" s="56"/>
      <c r="K594" s="36" t="s">
        <v>65</v>
      </c>
      <c r="L594" s="62">
        <v>594</v>
      </c>
      <c r="M594" s="62"/>
      <c r="N594" s="63"/>
    </row>
    <row r="595" spans="1:14" x14ac:dyDescent="0.3">
      <c r="A595" s="77" t="s">
        <v>185</v>
      </c>
      <c r="B595" s="77" t="s">
        <v>195</v>
      </c>
      <c r="C595" s="53"/>
      <c r="D595" s="77"/>
      <c r="E595" s="53"/>
      <c r="F595" s="55"/>
      <c r="G595" s="53"/>
      <c r="H595" s="57"/>
      <c r="I595" s="56"/>
      <c r="J595" s="56"/>
      <c r="K595" s="36" t="s">
        <v>65</v>
      </c>
      <c r="L595" s="62">
        <v>595</v>
      </c>
      <c r="M595" s="62"/>
      <c r="N595" s="63"/>
    </row>
    <row r="596" spans="1:14" x14ac:dyDescent="0.3">
      <c r="A596" s="77" t="s">
        <v>185</v>
      </c>
      <c r="B596" s="77" t="s">
        <v>196</v>
      </c>
      <c r="C596" s="53"/>
      <c r="D596" s="77"/>
      <c r="E596" s="53"/>
      <c r="F596" s="55"/>
      <c r="G596" s="53"/>
      <c r="H596" s="57"/>
      <c r="I596" s="56"/>
      <c r="J596" s="56"/>
      <c r="K596" s="36" t="s">
        <v>65</v>
      </c>
      <c r="L596" s="62">
        <v>596</v>
      </c>
      <c r="M596" s="62"/>
      <c r="N596" s="63"/>
    </row>
    <row r="597" spans="1:14" x14ac:dyDescent="0.3">
      <c r="A597" s="77" t="s">
        <v>185</v>
      </c>
      <c r="B597" s="77" t="s">
        <v>197</v>
      </c>
      <c r="C597" s="53"/>
      <c r="D597" s="77"/>
      <c r="E597" s="53"/>
      <c r="F597" s="55"/>
      <c r="G597" s="53"/>
      <c r="H597" s="57"/>
      <c r="I597" s="56"/>
      <c r="J597" s="56"/>
      <c r="K597" s="36" t="s">
        <v>65</v>
      </c>
      <c r="L597" s="62">
        <v>597</v>
      </c>
      <c r="M597" s="62"/>
      <c r="N597" s="63"/>
    </row>
    <row r="598" spans="1:14" x14ac:dyDescent="0.3">
      <c r="A598" s="77" t="s">
        <v>185</v>
      </c>
      <c r="B598" s="77" t="s">
        <v>198</v>
      </c>
      <c r="C598" s="53"/>
      <c r="D598" s="77"/>
      <c r="E598" s="53"/>
      <c r="F598" s="55"/>
      <c r="G598" s="53"/>
      <c r="H598" s="57"/>
      <c r="I598" s="56"/>
      <c r="J598" s="56"/>
      <c r="K598" s="36" t="s">
        <v>65</v>
      </c>
      <c r="L598" s="62">
        <v>598</v>
      </c>
      <c r="M598" s="62"/>
      <c r="N598" s="63"/>
    </row>
    <row r="599" spans="1:14" x14ac:dyDescent="0.3">
      <c r="A599" s="77" t="s">
        <v>185</v>
      </c>
      <c r="B599" s="77" t="s">
        <v>199</v>
      </c>
      <c r="C599" s="53"/>
      <c r="D599" s="77"/>
      <c r="E599" s="53"/>
      <c r="F599" s="55"/>
      <c r="G599" s="53"/>
      <c r="H599" s="57"/>
      <c r="I599" s="56"/>
      <c r="J599" s="56"/>
      <c r="K599" s="36" t="s">
        <v>65</v>
      </c>
      <c r="L599" s="62">
        <v>599</v>
      </c>
      <c r="M599" s="62"/>
      <c r="N599" s="63"/>
    </row>
    <row r="600" spans="1:14" x14ac:dyDescent="0.3">
      <c r="A600" s="77" t="s">
        <v>185</v>
      </c>
      <c r="B600" s="77" t="s">
        <v>200</v>
      </c>
      <c r="C600" s="53"/>
      <c r="D600" s="77"/>
      <c r="E600" s="53"/>
      <c r="F600" s="55"/>
      <c r="G600" s="53"/>
      <c r="H600" s="57"/>
      <c r="I600" s="56"/>
      <c r="J600" s="56"/>
      <c r="K600" s="36" t="s">
        <v>65</v>
      </c>
      <c r="L600" s="62">
        <v>600</v>
      </c>
      <c r="M600" s="62"/>
      <c r="N600" s="63"/>
    </row>
    <row r="601" spans="1:14" x14ac:dyDescent="0.3">
      <c r="A601" s="77" t="s">
        <v>187</v>
      </c>
      <c r="B601" s="77" t="s">
        <v>254</v>
      </c>
      <c r="C601" s="53"/>
      <c r="D601" s="77"/>
      <c r="E601" s="53"/>
      <c r="F601" s="55"/>
      <c r="G601" s="53"/>
      <c r="H601" s="57"/>
      <c r="I601" s="56"/>
      <c r="J601" s="56"/>
      <c r="K601" s="36" t="s">
        <v>65</v>
      </c>
      <c r="L601" s="62">
        <v>601</v>
      </c>
      <c r="M601" s="62"/>
      <c r="N601" s="63"/>
    </row>
    <row r="602" spans="1:14" x14ac:dyDescent="0.3">
      <c r="A602" s="77" t="s">
        <v>431</v>
      </c>
      <c r="B602" s="77" t="s">
        <v>185</v>
      </c>
      <c r="C602" s="53"/>
      <c r="D602" s="77"/>
      <c r="E602" s="53"/>
      <c r="F602" s="55"/>
      <c r="G602" s="53"/>
      <c r="H602" s="57"/>
      <c r="I602" s="56"/>
      <c r="J602" s="56"/>
      <c r="K602" s="36" t="s">
        <v>65</v>
      </c>
      <c r="L602" s="62">
        <v>602</v>
      </c>
      <c r="M602" s="62"/>
      <c r="N602" s="63"/>
    </row>
    <row r="603" spans="1:14" x14ac:dyDescent="0.3">
      <c r="A603" s="77" t="s">
        <v>432</v>
      </c>
      <c r="B603" s="77" t="s">
        <v>181</v>
      </c>
      <c r="C603" s="53"/>
      <c r="D603" s="77"/>
      <c r="E603" s="53"/>
      <c r="F603" s="55"/>
      <c r="G603" s="53"/>
      <c r="H603" s="57"/>
      <c r="I603" s="56"/>
      <c r="J603" s="56"/>
      <c r="K603" s="36" t="s">
        <v>65</v>
      </c>
      <c r="L603" s="62">
        <v>603</v>
      </c>
      <c r="M603" s="62"/>
      <c r="N603" s="63"/>
    </row>
    <row r="604" spans="1:14" x14ac:dyDescent="0.3">
      <c r="A604" s="77" t="s">
        <v>432</v>
      </c>
      <c r="B604" s="77" t="s">
        <v>175</v>
      </c>
      <c r="C604" s="53"/>
      <c r="D604" s="77"/>
      <c r="E604" s="53"/>
      <c r="F604" s="55"/>
      <c r="G604" s="53"/>
      <c r="H604" s="57"/>
      <c r="I604" s="56"/>
      <c r="J604" s="56"/>
      <c r="K604" s="36" t="s">
        <v>65</v>
      </c>
      <c r="L604" s="62">
        <v>604</v>
      </c>
      <c r="M604" s="62"/>
      <c r="N604" s="63"/>
    </row>
    <row r="605" spans="1:14" x14ac:dyDescent="0.3">
      <c r="A605" s="77" t="s">
        <v>432</v>
      </c>
      <c r="B605" s="77" t="s">
        <v>182</v>
      </c>
      <c r="C605" s="53"/>
      <c r="D605" s="77"/>
      <c r="E605" s="53"/>
      <c r="F605" s="55"/>
      <c r="G605" s="53"/>
      <c r="H605" s="57"/>
      <c r="I605" s="56"/>
      <c r="J605" s="56"/>
      <c r="K605" s="36" t="s">
        <v>65</v>
      </c>
      <c r="L605" s="62">
        <v>605</v>
      </c>
      <c r="M605" s="62"/>
      <c r="N605" s="63"/>
    </row>
    <row r="606" spans="1:14" x14ac:dyDescent="0.3">
      <c r="A606" s="77" t="s">
        <v>433</v>
      </c>
      <c r="B606" s="77" t="s">
        <v>185</v>
      </c>
      <c r="C606" s="53"/>
      <c r="D606" s="77"/>
      <c r="E606" s="53"/>
      <c r="F606" s="55"/>
      <c r="G606" s="53"/>
      <c r="H606" s="57"/>
      <c r="I606" s="56"/>
      <c r="J606" s="56"/>
      <c r="K606" s="36" t="s">
        <v>65</v>
      </c>
      <c r="L606" s="62">
        <v>606</v>
      </c>
      <c r="M606" s="62"/>
      <c r="N606" s="63"/>
    </row>
    <row r="607" spans="1:14" x14ac:dyDescent="0.3">
      <c r="A607" s="77" t="s">
        <v>187</v>
      </c>
      <c r="B607" s="77" t="s">
        <v>434</v>
      </c>
      <c r="C607" s="53"/>
      <c r="D607" s="77"/>
      <c r="E607" s="53"/>
      <c r="F607" s="55"/>
      <c r="G607" s="53"/>
      <c r="H607" s="57"/>
      <c r="I607" s="56"/>
      <c r="J607" s="56"/>
      <c r="K607" s="36" t="s">
        <v>65</v>
      </c>
      <c r="L607" s="62">
        <v>607</v>
      </c>
      <c r="M607" s="62"/>
      <c r="N607" s="63"/>
    </row>
    <row r="608" spans="1:14" x14ac:dyDescent="0.3">
      <c r="A608" s="77" t="s">
        <v>304</v>
      </c>
      <c r="B608" s="77" t="s">
        <v>188</v>
      </c>
      <c r="C608" s="53"/>
      <c r="D608" s="77"/>
      <c r="E608" s="53"/>
      <c r="F608" s="55"/>
      <c r="G608" s="53"/>
      <c r="H608" s="57"/>
      <c r="I608" s="56"/>
      <c r="J608" s="56"/>
      <c r="K608" s="36" t="s">
        <v>65</v>
      </c>
      <c r="L608" s="62">
        <v>608</v>
      </c>
      <c r="M608" s="62"/>
      <c r="N608" s="63"/>
    </row>
    <row r="609" spans="1:14" x14ac:dyDescent="0.3">
      <c r="A609" s="77" t="s">
        <v>433</v>
      </c>
      <c r="B609" s="77" t="s">
        <v>181</v>
      </c>
      <c r="C609" s="53"/>
      <c r="D609" s="77"/>
      <c r="E609" s="53"/>
      <c r="F609" s="55"/>
      <c r="G609" s="53"/>
      <c r="H609" s="57"/>
      <c r="I609" s="56"/>
      <c r="J609" s="56"/>
      <c r="K609" s="36" t="s">
        <v>65</v>
      </c>
      <c r="L609" s="62">
        <v>609</v>
      </c>
      <c r="M609" s="62"/>
      <c r="N609" s="63"/>
    </row>
    <row r="610" spans="1:14" x14ac:dyDescent="0.3">
      <c r="A610" s="77" t="s">
        <v>433</v>
      </c>
      <c r="B610" s="77" t="s">
        <v>175</v>
      </c>
      <c r="C610" s="53"/>
      <c r="D610" s="77"/>
      <c r="E610" s="53"/>
      <c r="F610" s="55"/>
      <c r="G610" s="53"/>
      <c r="H610" s="57"/>
      <c r="I610" s="56"/>
      <c r="J610" s="56"/>
      <c r="K610" s="36" t="s">
        <v>65</v>
      </c>
      <c r="L610" s="62">
        <v>610</v>
      </c>
      <c r="M610" s="62"/>
      <c r="N610" s="63"/>
    </row>
    <row r="611" spans="1:14" x14ac:dyDescent="0.3">
      <c r="A611" s="77" t="s">
        <v>433</v>
      </c>
      <c r="B611" s="77" t="s">
        <v>182</v>
      </c>
      <c r="C611" s="53"/>
      <c r="D611" s="77"/>
      <c r="E611" s="53"/>
      <c r="F611" s="55"/>
      <c r="G611" s="53"/>
      <c r="H611" s="57"/>
      <c r="I611" s="56"/>
      <c r="J611" s="56"/>
      <c r="K611" s="36" t="s">
        <v>65</v>
      </c>
      <c r="L611" s="62">
        <v>611</v>
      </c>
      <c r="M611" s="62"/>
      <c r="N611" s="63"/>
    </row>
    <row r="612" spans="1:14" x14ac:dyDescent="0.3">
      <c r="A612" s="77" t="s">
        <v>207</v>
      </c>
      <c r="B612" s="77" t="s">
        <v>182</v>
      </c>
      <c r="C612" s="53"/>
      <c r="D612" s="77"/>
      <c r="E612" s="53"/>
      <c r="F612" s="55"/>
      <c r="G612" s="53"/>
      <c r="H612" s="57"/>
      <c r="I612" s="56"/>
      <c r="J612" s="56"/>
      <c r="K612" s="36" t="s">
        <v>65</v>
      </c>
      <c r="L612" s="62">
        <v>612</v>
      </c>
      <c r="M612" s="62"/>
      <c r="N612" s="63"/>
    </row>
    <row r="613" spans="1:14" x14ac:dyDescent="0.3">
      <c r="A613" s="77" t="s">
        <v>221</v>
      </c>
      <c r="B613" s="77" t="s">
        <v>182</v>
      </c>
      <c r="C613" s="53"/>
      <c r="D613" s="77"/>
      <c r="E613" s="53"/>
      <c r="F613" s="55"/>
      <c r="G613" s="53"/>
      <c r="H613" s="57"/>
      <c r="I613" s="56"/>
      <c r="J613" s="56"/>
      <c r="K613" s="36" t="s">
        <v>65</v>
      </c>
      <c r="L613" s="62">
        <v>613</v>
      </c>
      <c r="M613" s="62"/>
      <c r="N613" s="63"/>
    </row>
    <row r="614" spans="1:14" x14ac:dyDescent="0.3">
      <c r="A614" s="77" t="s">
        <v>435</v>
      </c>
      <c r="B614" s="77" t="s">
        <v>223</v>
      </c>
      <c r="C614" s="53"/>
      <c r="D614" s="77"/>
      <c r="E614" s="53"/>
      <c r="F614" s="55"/>
      <c r="G614" s="53"/>
      <c r="H614" s="57"/>
      <c r="I614" s="56"/>
      <c r="J614" s="56"/>
      <c r="K614" s="36" t="s">
        <v>65</v>
      </c>
      <c r="L614" s="62">
        <v>614</v>
      </c>
      <c r="M614" s="62"/>
      <c r="N614" s="63"/>
    </row>
    <row r="615" spans="1:14" x14ac:dyDescent="0.3">
      <c r="A615" s="77" t="s">
        <v>248</v>
      </c>
      <c r="B615" s="77" t="s">
        <v>175</v>
      </c>
      <c r="C615" s="53"/>
      <c r="D615" s="77"/>
      <c r="E615" s="53"/>
      <c r="F615" s="55"/>
      <c r="G615" s="53"/>
      <c r="H615" s="57"/>
      <c r="I615" s="56"/>
      <c r="J615" s="56"/>
      <c r="K615" s="36" t="s">
        <v>65</v>
      </c>
      <c r="L615" s="62">
        <v>615</v>
      </c>
      <c r="M615" s="62"/>
      <c r="N615" s="63"/>
    </row>
    <row r="616" spans="1:14" x14ac:dyDescent="0.3">
      <c r="A616" s="77" t="s">
        <v>416</v>
      </c>
      <c r="B616" s="77" t="s">
        <v>185</v>
      </c>
      <c r="C616" s="53"/>
      <c r="D616" s="77"/>
      <c r="E616" s="53"/>
      <c r="F616" s="55"/>
      <c r="G616" s="53"/>
      <c r="H616" s="57"/>
      <c r="I616" s="56"/>
      <c r="J616" s="56"/>
      <c r="K616" s="36" t="s">
        <v>65</v>
      </c>
      <c r="L616" s="62">
        <v>616</v>
      </c>
      <c r="M616" s="62"/>
      <c r="N616" s="63"/>
    </row>
    <row r="617" spans="1:14" x14ac:dyDescent="0.3">
      <c r="A617" s="77" t="s">
        <v>206</v>
      </c>
      <c r="B617" s="77" t="s">
        <v>185</v>
      </c>
      <c r="C617" s="53"/>
      <c r="D617" s="77"/>
      <c r="E617" s="53"/>
      <c r="F617" s="55"/>
      <c r="G617" s="53"/>
      <c r="H617" s="57"/>
      <c r="I617" s="56"/>
      <c r="J617" s="56"/>
      <c r="K617" s="36" t="s">
        <v>65</v>
      </c>
      <c r="L617" s="62">
        <v>617</v>
      </c>
      <c r="M617" s="62"/>
      <c r="N617" s="63"/>
    </row>
    <row r="618" spans="1:14" x14ac:dyDescent="0.3">
      <c r="A618" s="77" t="s">
        <v>436</v>
      </c>
      <c r="B618" s="77" t="s">
        <v>223</v>
      </c>
      <c r="C618" s="53"/>
      <c r="D618" s="77"/>
      <c r="E618" s="53"/>
      <c r="F618" s="55"/>
      <c r="G618" s="53"/>
      <c r="H618" s="57"/>
      <c r="I618" s="56"/>
      <c r="J618" s="56"/>
      <c r="K618" s="36" t="s">
        <v>65</v>
      </c>
      <c r="L618" s="62">
        <v>618</v>
      </c>
      <c r="M618" s="62"/>
      <c r="N618" s="63"/>
    </row>
    <row r="619" spans="1:14" x14ac:dyDescent="0.3">
      <c r="A619" s="77" t="s">
        <v>437</v>
      </c>
      <c r="B619" s="77" t="s">
        <v>223</v>
      </c>
      <c r="C619" s="53"/>
      <c r="D619" s="77"/>
      <c r="E619" s="53"/>
      <c r="F619" s="55"/>
      <c r="G619" s="53"/>
      <c r="H619" s="57"/>
      <c r="I619" s="56"/>
      <c r="J619" s="56"/>
      <c r="K619" s="36" t="s">
        <v>65</v>
      </c>
      <c r="L619" s="62">
        <v>619</v>
      </c>
      <c r="M619" s="62"/>
      <c r="N619" s="63"/>
    </row>
    <row r="620" spans="1:14" x14ac:dyDescent="0.3">
      <c r="A620" s="77" t="s">
        <v>176</v>
      </c>
      <c r="B620" s="77" t="s">
        <v>438</v>
      </c>
      <c r="C620" s="53"/>
      <c r="D620" s="77"/>
      <c r="E620" s="53"/>
      <c r="F620" s="55"/>
      <c r="G620" s="53"/>
      <c r="H620" s="57"/>
      <c r="I620" s="56"/>
      <c r="J620" s="56"/>
      <c r="K620" s="36" t="s">
        <v>65</v>
      </c>
      <c r="L620" s="62">
        <v>620</v>
      </c>
      <c r="M620" s="62"/>
      <c r="N620" s="63"/>
    </row>
    <row r="621" spans="1:14" x14ac:dyDescent="0.3">
      <c r="A621" s="77" t="s">
        <v>423</v>
      </c>
      <c r="B621" s="77" t="s">
        <v>185</v>
      </c>
      <c r="C621" s="53"/>
      <c r="D621" s="77"/>
      <c r="E621" s="53"/>
      <c r="F621" s="55"/>
      <c r="G621" s="53"/>
      <c r="H621" s="57"/>
      <c r="I621" s="56"/>
      <c r="J621" s="56"/>
      <c r="K621" s="36" t="s">
        <v>65</v>
      </c>
      <c r="L621" s="62">
        <v>621</v>
      </c>
      <c r="M621" s="62"/>
      <c r="N621" s="63"/>
    </row>
    <row r="622" spans="1:14" x14ac:dyDescent="0.3">
      <c r="A622" s="77" t="s">
        <v>205</v>
      </c>
      <c r="B622" s="77" t="s">
        <v>185</v>
      </c>
      <c r="C622" s="53"/>
      <c r="D622" s="77"/>
      <c r="E622" s="53"/>
      <c r="F622" s="55"/>
      <c r="G622" s="53"/>
      <c r="H622" s="57"/>
      <c r="I622" s="56"/>
      <c r="J622" s="56"/>
      <c r="K622" s="36" t="s">
        <v>65</v>
      </c>
      <c r="L622" s="62">
        <v>622</v>
      </c>
      <c r="M622" s="62"/>
      <c r="N622" s="63"/>
    </row>
    <row r="623" spans="1:14" x14ac:dyDescent="0.3">
      <c r="A623" s="77" t="s">
        <v>439</v>
      </c>
      <c r="B623" s="77" t="s">
        <v>181</v>
      </c>
      <c r="C623" s="53"/>
      <c r="D623" s="77"/>
      <c r="E623" s="53"/>
      <c r="F623" s="55"/>
      <c r="G623" s="53"/>
      <c r="H623" s="57"/>
      <c r="I623" s="56"/>
      <c r="J623" s="56"/>
      <c r="K623" s="36" t="s">
        <v>65</v>
      </c>
      <c r="L623" s="62">
        <v>623</v>
      </c>
      <c r="M623" s="62"/>
      <c r="N623" s="63"/>
    </row>
    <row r="624" spans="1:14" x14ac:dyDescent="0.3">
      <c r="A624" s="77" t="s">
        <v>202</v>
      </c>
      <c r="B624" s="77" t="s">
        <v>440</v>
      </c>
      <c r="C624" s="53"/>
      <c r="D624" s="77"/>
      <c r="E624" s="53"/>
      <c r="F624" s="55"/>
      <c r="G624" s="53"/>
      <c r="H624" s="57"/>
      <c r="I624" s="56"/>
      <c r="J624" s="56"/>
      <c r="K624" s="36" t="s">
        <v>65</v>
      </c>
      <c r="L624" s="62">
        <v>624</v>
      </c>
      <c r="M624" s="62"/>
      <c r="N624" s="63"/>
    </row>
    <row r="625" spans="1:14" x14ac:dyDescent="0.3">
      <c r="A625" s="77" t="s">
        <v>441</v>
      </c>
      <c r="B625" s="77" t="s">
        <v>442</v>
      </c>
      <c r="C625" s="53"/>
      <c r="D625" s="77"/>
      <c r="E625" s="53"/>
      <c r="F625" s="55"/>
      <c r="G625" s="53"/>
      <c r="H625" s="57"/>
      <c r="I625" s="56"/>
      <c r="J625" s="56"/>
      <c r="K625" s="36" t="s">
        <v>65</v>
      </c>
      <c r="L625" s="62">
        <v>625</v>
      </c>
      <c r="M625" s="62"/>
      <c r="N625" s="63"/>
    </row>
    <row r="626" spans="1:14" x14ac:dyDescent="0.3">
      <c r="A626" s="77" t="s">
        <v>443</v>
      </c>
      <c r="B626" s="77" t="s">
        <v>192</v>
      </c>
      <c r="C626" s="53"/>
      <c r="D626" s="77"/>
      <c r="E626" s="53"/>
      <c r="F626" s="55"/>
      <c r="G626" s="53"/>
      <c r="H626" s="57"/>
      <c r="I626" s="56"/>
      <c r="J626" s="56"/>
      <c r="K626" s="36" t="s">
        <v>65</v>
      </c>
      <c r="L626" s="62">
        <v>626</v>
      </c>
      <c r="M626" s="62"/>
      <c r="N626" s="63"/>
    </row>
    <row r="627" spans="1:14" x14ac:dyDescent="0.3">
      <c r="A627" s="77" t="s">
        <v>229</v>
      </c>
      <c r="B627" s="77" t="s">
        <v>181</v>
      </c>
      <c r="C627" s="53"/>
      <c r="D627" s="77"/>
      <c r="E627" s="53"/>
      <c r="F627" s="55"/>
      <c r="G627" s="53"/>
      <c r="H627" s="57"/>
      <c r="I627" s="56"/>
      <c r="J627" s="56"/>
      <c r="K627" s="36" t="s">
        <v>65</v>
      </c>
      <c r="L627" s="62">
        <v>627</v>
      </c>
      <c r="M627" s="62"/>
      <c r="N627" s="63"/>
    </row>
    <row r="628" spans="1:14" x14ac:dyDescent="0.3">
      <c r="A628" s="77" t="s">
        <v>444</v>
      </c>
      <c r="B628" s="77" t="s">
        <v>185</v>
      </c>
      <c r="C628" s="53"/>
      <c r="D628" s="77"/>
      <c r="E628" s="53"/>
      <c r="F628" s="55"/>
      <c r="G628" s="53"/>
      <c r="H628" s="57"/>
      <c r="I628" s="56"/>
      <c r="J628" s="56"/>
      <c r="K628" s="36" t="s">
        <v>65</v>
      </c>
      <c r="L628" s="62">
        <v>628</v>
      </c>
      <c r="M628" s="62"/>
      <c r="N628" s="63"/>
    </row>
    <row r="629" spans="1:14" x14ac:dyDescent="0.3">
      <c r="A629" s="77" t="s">
        <v>365</v>
      </c>
      <c r="B629" s="77" t="s">
        <v>405</v>
      </c>
      <c r="C629" s="53"/>
      <c r="D629" s="77"/>
      <c r="E629" s="53"/>
      <c r="F629" s="55"/>
      <c r="G629" s="53"/>
      <c r="H629" s="57"/>
      <c r="I629" s="56"/>
      <c r="J629" s="56"/>
      <c r="K629" s="36" t="s">
        <v>65</v>
      </c>
      <c r="L629" s="62">
        <v>629</v>
      </c>
      <c r="M629" s="62"/>
      <c r="N629" s="63"/>
    </row>
    <row r="630" spans="1:14" x14ac:dyDescent="0.3">
      <c r="A630" s="77" t="s">
        <v>188</v>
      </c>
      <c r="B630" s="77" t="s">
        <v>185</v>
      </c>
      <c r="C630" s="53"/>
      <c r="D630" s="77"/>
      <c r="E630" s="53"/>
      <c r="F630" s="55"/>
      <c r="G630" s="53"/>
      <c r="H630" s="57"/>
      <c r="I630" s="56"/>
      <c r="J630" s="56"/>
      <c r="K630" s="36" t="s">
        <v>65</v>
      </c>
      <c r="L630" s="62">
        <v>630</v>
      </c>
      <c r="M630" s="62"/>
      <c r="N630" s="63"/>
    </row>
    <row r="631" spans="1:14" x14ac:dyDescent="0.3">
      <c r="A631" s="77" t="s">
        <v>187</v>
      </c>
      <c r="B631" s="77" t="s">
        <v>442</v>
      </c>
      <c r="C631" s="53"/>
      <c r="D631" s="77"/>
      <c r="E631" s="53"/>
      <c r="F631" s="55"/>
      <c r="G631" s="53"/>
      <c r="H631" s="57"/>
      <c r="I631" s="56"/>
      <c r="J631" s="56"/>
      <c r="K631" s="36" t="s">
        <v>65</v>
      </c>
      <c r="L631" s="62">
        <v>631</v>
      </c>
      <c r="M631" s="62"/>
      <c r="N631" s="63"/>
    </row>
    <row r="632" spans="1:14" x14ac:dyDescent="0.3">
      <c r="A632" s="77" t="s">
        <v>358</v>
      </c>
      <c r="B632" s="77" t="s">
        <v>185</v>
      </c>
      <c r="C632" s="53"/>
      <c r="D632" s="77"/>
      <c r="E632" s="53"/>
      <c r="F632" s="55"/>
      <c r="G632" s="53"/>
      <c r="H632" s="57"/>
      <c r="I632" s="56"/>
      <c r="J632" s="56"/>
      <c r="K632" s="36" t="s">
        <v>65</v>
      </c>
      <c r="L632" s="62">
        <v>632</v>
      </c>
      <c r="M632" s="62"/>
      <c r="N632" s="63"/>
    </row>
    <row r="633" spans="1:14" x14ac:dyDescent="0.3">
      <c r="A633" s="77" t="s">
        <v>445</v>
      </c>
      <c r="B633" s="77" t="s">
        <v>181</v>
      </c>
      <c r="C633" s="53"/>
      <c r="D633" s="77"/>
      <c r="E633" s="53"/>
      <c r="F633" s="55"/>
      <c r="G633" s="53"/>
      <c r="H633" s="57"/>
      <c r="I633" s="56"/>
      <c r="J633" s="56"/>
      <c r="K633" s="36" t="s">
        <v>65</v>
      </c>
      <c r="L633" s="62">
        <v>633</v>
      </c>
      <c r="M633" s="62"/>
      <c r="N633" s="63"/>
    </row>
    <row r="634" spans="1:14" x14ac:dyDescent="0.3">
      <c r="A634" s="77" t="s">
        <v>445</v>
      </c>
      <c r="B634" s="77" t="s">
        <v>175</v>
      </c>
      <c r="C634" s="53"/>
      <c r="D634" s="77"/>
      <c r="E634" s="53"/>
      <c r="F634" s="55"/>
      <c r="G634" s="53"/>
      <c r="H634" s="57"/>
      <c r="I634" s="56"/>
      <c r="J634" s="56"/>
      <c r="K634" s="36" t="s">
        <v>65</v>
      </c>
      <c r="L634" s="62">
        <v>634</v>
      </c>
      <c r="M634" s="62"/>
      <c r="N634" s="63"/>
    </row>
    <row r="635" spans="1:14" x14ac:dyDescent="0.3">
      <c r="A635" s="77" t="s">
        <v>445</v>
      </c>
      <c r="B635" s="77" t="s">
        <v>182</v>
      </c>
      <c r="C635" s="53"/>
      <c r="D635" s="77"/>
      <c r="E635" s="53"/>
      <c r="F635" s="55"/>
      <c r="G635" s="53"/>
      <c r="H635" s="57"/>
      <c r="I635" s="56"/>
      <c r="J635" s="56"/>
      <c r="K635" s="36" t="s">
        <v>65</v>
      </c>
      <c r="L635" s="62">
        <v>635</v>
      </c>
      <c r="M635" s="62"/>
      <c r="N635" s="63"/>
    </row>
    <row r="636" spans="1:14" x14ac:dyDescent="0.3">
      <c r="A636" s="77" t="s">
        <v>217</v>
      </c>
      <c r="B636" s="77" t="s">
        <v>238</v>
      </c>
      <c r="C636" s="53"/>
      <c r="D636" s="77"/>
      <c r="E636" s="53"/>
      <c r="F636" s="55"/>
      <c r="G636" s="53"/>
      <c r="H636" s="57"/>
      <c r="I636" s="56"/>
      <c r="J636" s="56"/>
      <c r="K636" s="36" t="s">
        <v>66</v>
      </c>
      <c r="L636" s="62">
        <v>636</v>
      </c>
      <c r="M636" s="62"/>
      <c r="N636" s="63"/>
    </row>
    <row r="637" spans="1:14" x14ac:dyDescent="0.3">
      <c r="A637" s="77" t="s">
        <v>446</v>
      </c>
      <c r="B637" s="77" t="s">
        <v>185</v>
      </c>
      <c r="C637" s="53"/>
      <c r="D637" s="77"/>
      <c r="E637" s="53"/>
      <c r="F637" s="55"/>
      <c r="G637" s="53"/>
      <c r="H637" s="57"/>
      <c r="I637" s="56"/>
      <c r="J637" s="56"/>
      <c r="K637" s="36" t="s">
        <v>65</v>
      </c>
      <c r="L637" s="62">
        <v>637</v>
      </c>
      <c r="M637" s="62"/>
      <c r="N637" s="63"/>
    </row>
    <row r="638" spans="1:14" x14ac:dyDescent="0.3">
      <c r="A638" s="77" t="s">
        <v>447</v>
      </c>
      <c r="B638" s="77" t="s">
        <v>185</v>
      </c>
      <c r="C638" s="53"/>
      <c r="D638" s="77"/>
      <c r="E638" s="53"/>
      <c r="F638" s="55"/>
      <c r="G638" s="53"/>
      <c r="H638" s="57"/>
      <c r="I638" s="56"/>
      <c r="J638" s="56"/>
      <c r="K638" s="36" t="s">
        <v>65</v>
      </c>
      <c r="L638" s="62">
        <v>638</v>
      </c>
      <c r="M638" s="62"/>
      <c r="N638" s="63"/>
    </row>
    <row r="639" spans="1:14" x14ac:dyDescent="0.3">
      <c r="A639" s="77" t="s">
        <v>448</v>
      </c>
      <c r="B639" s="77" t="s">
        <v>185</v>
      </c>
      <c r="C639" s="53"/>
      <c r="D639" s="77"/>
      <c r="E639" s="53"/>
      <c r="F639" s="55"/>
      <c r="G639" s="53"/>
      <c r="H639" s="57"/>
      <c r="I639" s="56"/>
      <c r="J639" s="56"/>
      <c r="K639" s="36" t="s">
        <v>65</v>
      </c>
      <c r="L639" s="62">
        <v>639</v>
      </c>
      <c r="M639" s="62"/>
      <c r="N639" s="63"/>
    </row>
    <row r="640" spans="1:14" x14ac:dyDescent="0.3">
      <c r="A640" s="77" t="s">
        <v>183</v>
      </c>
      <c r="B640" s="77" t="s">
        <v>187</v>
      </c>
      <c r="C640" s="53"/>
      <c r="D640" s="77"/>
      <c r="E640" s="53"/>
      <c r="F640" s="55"/>
      <c r="G640" s="53"/>
      <c r="H640" s="57"/>
      <c r="I640" s="56"/>
      <c r="J640" s="56"/>
      <c r="K640" s="36" t="s">
        <v>65</v>
      </c>
      <c r="L640" s="62">
        <v>640</v>
      </c>
      <c r="M640" s="62"/>
      <c r="N640" s="63"/>
    </row>
    <row r="641" spans="1:14" x14ac:dyDescent="0.3">
      <c r="A641" s="77" t="s">
        <v>449</v>
      </c>
      <c r="B641" s="77" t="s">
        <v>185</v>
      </c>
      <c r="C641" s="53"/>
      <c r="D641" s="77"/>
      <c r="E641" s="53"/>
      <c r="F641" s="55"/>
      <c r="G641" s="53"/>
      <c r="H641" s="57"/>
      <c r="I641" s="56"/>
      <c r="J641" s="56"/>
      <c r="K641" s="36" t="s">
        <v>65</v>
      </c>
      <c r="L641" s="62">
        <v>641</v>
      </c>
      <c r="M641" s="62"/>
      <c r="N641" s="63"/>
    </row>
    <row r="642" spans="1:14" x14ac:dyDescent="0.3">
      <c r="A642" s="77" t="s">
        <v>449</v>
      </c>
      <c r="B642" s="77" t="s">
        <v>182</v>
      </c>
      <c r="C642" s="53"/>
      <c r="D642" s="77"/>
      <c r="E642" s="53"/>
      <c r="F642" s="55"/>
      <c r="G642" s="53"/>
      <c r="H642" s="57"/>
      <c r="I642" s="56"/>
      <c r="J642" s="56"/>
      <c r="K642" s="36" t="s">
        <v>65</v>
      </c>
      <c r="L642" s="62">
        <v>642</v>
      </c>
      <c r="M642" s="62"/>
      <c r="N642" s="63"/>
    </row>
    <row r="643" spans="1:14" x14ac:dyDescent="0.3">
      <c r="A643" s="77" t="s">
        <v>450</v>
      </c>
      <c r="B643" s="77" t="s">
        <v>182</v>
      </c>
      <c r="C643" s="53"/>
      <c r="D643" s="77"/>
      <c r="E643" s="53"/>
      <c r="F643" s="55"/>
      <c r="G643" s="53"/>
      <c r="H643" s="57"/>
      <c r="I643" s="56"/>
      <c r="J643" s="56"/>
      <c r="K643" s="36" t="s">
        <v>65</v>
      </c>
      <c r="L643" s="62">
        <v>643</v>
      </c>
      <c r="M643" s="62"/>
      <c r="N643" s="63"/>
    </row>
    <row r="644" spans="1:14" x14ac:dyDescent="0.3">
      <c r="A644" s="77" t="s">
        <v>450</v>
      </c>
      <c r="B644" s="77" t="s">
        <v>175</v>
      </c>
      <c r="C644" s="53"/>
      <c r="D644" s="77"/>
      <c r="E644" s="53"/>
      <c r="F644" s="55"/>
      <c r="G644" s="53"/>
      <c r="H644" s="57"/>
      <c r="I644" s="56"/>
      <c r="J644" s="56"/>
      <c r="K644" s="36" t="s">
        <v>65</v>
      </c>
      <c r="L644" s="62">
        <v>644</v>
      </c>
      <c r="M644" s="62"/>
      <c r="N644" s="63"/>
    </row>
    <row r="645" spans="1:14" x14ac:dyDescent="0.3">
      <c r="A645" s="77" t="s">
        <v>451</v>
      </c>
      <c r="B645" s="77" t="s">
        <v>185</v>
      </c>
      <c r="C645" s="53"/>
      <c r="D645" s="77"/>
      <c r="E645" s="53"/>
      <c r="F645" s="55"/>
      <c r="G645" s="53"/>
      <c r="H645" s="57"/>
      <c r="I645" s="56"/>
      <c r="J645" s="56"/>
      <c r="K645" s="36" t="s">
        <v>65</v>
      </c>
      <c r="L645" s="62">
        <v>645</v>
      </c>
      <c r="M645" s="62"/>
      <c r="N645" s="63"/>
    </row>
    <row r="646" spans="1:14" x14ac:dyDescent="0.3">
      <c r="A646" s="77" t="s">
        <v>183</v>
      </c>
      <c r="B646" s="77" t="s">
        <v>237</v>
      </c>
      <c r="C646" s="53"/>
      <c r="D646" s="77"/>
      <c r="E646" s="53"/>
      <c r="F646" s="55"/>
      <c r="G646" s="53"/>
      <c r="H646" s="57"/>
      <c r="I646" s="56"/>
      <c r="J646" s="56"/>
      <c r="K646" s="36" t="s">
        <v>65</v>
      </c>
      <c r="L646" s="62">
        <v>646</v>
      </c>
      <c r="M646" s="62"/>
      <c r="N646" s="63"/>
    </row>
    <row r="647" spans="1:14" x14ac:dyDescent="0.3">
      <c r="A647" s="77" t="s">
        <v>183</v>
      </c>
      <c r="B647" s="77" t="s">
        <v>238</v>
      </c>
      <c r="C647" s="53"/>
      <c r="D647" s="77"/>
      <c r="E647" s="53"/>
      <c r="F647" s="55"/>
      <c r="G647" s="53"/>
      <c r="H647" s="57"/>
      <c r="I647" s="56"/>
      <c r="J647" s="56"/>
      <c r="K647" s="36" t="s">
        <v>65</v>
      </c>
      <c r="L647" s="62">
        <v>647</v>
      </c>
      <c r="M647" s="62"/>
      <c r="N647" s="63"/>
    </row>
    <row r="648" spans="1:14" x14ac:dyDescent="0.3">
      <c r="A648" s="77" t="s">
        <v>248</v>
      </c>
      <c r="B648" s="77" t="s">
        <v>187</v>
      </c>
      <c r="C648" s="53"/>
      <c r="D648" s="77"/>
      <c r="E648" s="53"/>
      <c r="F648" s="55"/>
      <c r="G648" s="53"/>
      <c r="H648" s="57"/>
      <c r="I648" s="56"/>
      <c r="J648" s="56"/>
      <c r="K648" s="36" t="s">
        <v>65</v>
      </c>
      <c r="L648" s="62">
        <v>648</v>
      </c>
      <c r="M648" s="62"/>
      <c r="N648" s="63"/>
    </row>
    <row r="649" spans="1:14" x14ac:dyDescent="0.3">
      <c r="A649" s="77" t="s">
        <v>248</v>
      </c>
      <c r="B649" s="77" t="s">
        <v>237</v>
      </c>
      <c r="C649" s="53"/>
      <c r="D649" s="77"/>
      <c r="E649" s="53"/>
      <c r="F649" s="55"/>
      <c r="G649" s="53"/>
      <c r="H649" s="57"/>
      <c r="I649" s="56"/>
      <c r="J649" s="56"/>
      <c r="K649" s="36" t="s">
        <v>65</v>
      </c>
      <c r="L649" s="62">
        <v>649</v>
      </c>
      <c r="M649" s="62"/>
      <c r="N649" s="63"/>
    </row>
    <row r="650" spans="1:14" x14ac:dyDescent="0.3">
      <c r="A650" s="77" t="s">
        <v>452</v>
      </c>
      <c r="B650" s="77" t="s">
        <v>181</v>
      </c>
      <c r="C650" s="53"/>
      <c r="D650" s="77"/>
      <c r="E650" s="53"/>
      <c r="F650" s="55"/>
      <c r="G650" s="53"/>
      <c r="H650" s="57"/>
      <c r="I650" s="56"/>
      <c r="J650" s="56"/>
      <c r="K650" s="36" t="s">
        <v>65</v>
      </c>
      <c r="L650" s="62">
        <v>650</v>
      </c>
      <c r="M650" s="62"/>
      <c r="N650" s="63"/>
    </row>
    <row r="651" spans="1:14" x14ac:dyDescent="0.3">
      <c r="A651" s="77" t="s">
        <v>452</v>
      </c>
      <c r="B651" s="77" t="s">
        <v>175</v>
      </c>
      <c r="C651" s="53"/>
      <c r="D651" s="77"/>
      <c r="E651" s="53"/>
      <c r="F651" s="55"/>
      <c r="G651" s="53"/>
      <c r="H651" s="57"/>
      <c r="I651" s="56"/>
      <c r="J651" s="56"/>
      <c r="K651" s="36" t="s">
        <v>65</v>
      </c>
      <c r="L651" s="62">
        <v>651</v>
      </c>
      <c r="M651" s="62"/>
      <c r="N651" s="63"/>
    </row>
    <row r="652" spans="1:14" x14ac:dyDescent="0.3">
      <c r="A652" s="77" t="s">
        <v>452</v>
      </c>
      <c r="B652" s="77" t="s">
        <v>182</v>
      </c>
      <c r="C652" s="53"/>
      <c r="D652" s="77"/>
      <c r="E652" s="53"/>
      <c r="F652" s="55"/>
      <c r="G652" s="53"/>
      <c r="H652" s="57"/>
      <c r="I652" s="56"/>
      <c r="J652" s="56"/>
      <c r="K652" s="36" t="s">
        <v>65</v>
      </c>
      <c r="L652" s="62">
        <v>652</v>
      </c>
      <c r="M652" s="62"/>
      <c r="N652" s="63"/>
    </row>
    <row r="653" spans="1:14" x14ac:dyDescent="0.3">
      <c r="A653" s="77" t="s">
        <v>248</v>
      </c>
      <c r="B653" s="77" t="s">
        <v>217</v>
      </c>
      <c r="C653" s="53"/>
      <c r="D653" s="77"/>
      <c r="E653" s="53"/>
      <c r="F653" s="55"/>
      <c r="G653" s="53"/>
      <c r="H653" s="57"/>
      <c r="I653" s="56"/>
      <c r="J653" s="56"/>
      <c r="K653" s="36" t="s">
        <v>65</v>
      </c>
      <c r="L653" s="62">
        <v>653</v>
      </c>
      <c r="M653" s="62"/>
      <c r="N653" s="63"/>
    </row>
    <row r="654" spans="1:14" x14ac:dyDescent="0.3">
      <c r="A654" s="77" t="s">
        <v>256</v>
      </c>
      <c r="B654" s="77" t="s">
        <v>181</v>
      </c>
      <c r="C654" s="53"/>
      <c r="D654" s="77"/>
      <c r="E654" s="53"/>
      <c r="F654" s="55"/>
      <c r="G654" s="53"/>
      <c r="H654" s="57"/>
      <c r="I654" s="56"/>
      <c r="J654" s="56"/>
      <c r="K654" s="36" t="s">
        <v>65</v>
      </c>
      <c r="L654" s="62">
        <v>654</v>
      </c>
      <c r="M654" s="62"/>
      <c r="N654" s="63"/>
    </row>
    <row r="655" spans="1:14" x14ac:dyDescent="0.3">
      <c r="A655" s="77" t="s">
        <v>256</v>
      </c>
      <c r="B655" s="77" t="s">
        <v>175</v>
      </c>
      <c r="C655" s="53"/>
      <c r="D655" s="77"/>
      <c r="E655" s="53"/>
      <c r="F655" s="55"/>
      <c r="G655" s="53"/>
      <c r="H655" s="57"/>
      <c r="I655" s="56"/>
      <c r="J655" s="56"/>
      <c r="K655" s="36" t="s">
        <v>65</v>
      </c>
      <c r="L655" s="62">
        <v>655</v>
      </c>
      <c r="M655" s="62"/>
      <c r="N655" s="63"/>
    </row>
    <row r="656" spans="1:14" x14ac:dyDescent="0.3">
      <c r="A656" s="77" t="s">
        <v>256</v>
      </c>
      <c r="B656" s="77" t="s">
        <v>182</v>
      </c>
      <c r="C656" s="53"/>
      <c r="D656" s="77"/>
      <c r="E656" s="53"/>
      <c r="F656" s="55"/>
      <c r="G656" s="53"/>
      <c r="H656" s="57"/>
      <c r="I656" s="56"/>
      <c r="J656" s="56"/>
      <c r="K656" s="36" t="s">
        <v>65</v>
      </c>
      <c r="L656" s="62">
        <v>656</v>
      </c>
      <c r="M656" s="62"/>
      <c r="N656" s="63"/>
    </row>
    <row r="657" spans="1:14" x14ac:dyDescent="0.3">
      <c r="A657" s="77" t="s">
        <v>449</v>
      </c>
      <c r="B657" s="77" t="s">
        <v>181</v>
      </c>
      <c r="C657" s="53"/>
      <c r="D657" s="77"/>
      <c r="E657" s="53"/>
      <c r="F657" s="55"/>
      <c r="G657" s="53"/>
      <c r="H657" s="57"/>
      <c r="I657" s="56"/>
      <c r="J657" s="56"/>
      <c r="K657" s="36" t="s">
        <v>65</v>
      </c>
      <c r="L657" s="62">
        <v>657</v>
      </c>
      <c r="M657" s="62"/>
      <c r="N657" s="63"/>
    </row>
    <row r="658" spans="1:14" x14ac:dyDescent="0.3">
      <c r="A658" s="77" t="s">
        <v>453</v>
      </c>
      <c r="B658" s="77" t="s">
        <v>181</v>
      </c>
      <c r="C658" s="53"/>
      <c r="D658" s="77"/>
      <c r="E658" s="53"/>
      <c r="F658" s="55"/>
      <c r="G658" s="53"/>
      <c r="H658" s="57"/>
      <c r="I658" s="56"/>
      <c r="J658" s="56"/>
      <c r="K658" s="36" t="s">
        <v>65</v>
      </c>
      <c r="L658" s="62">
        <v>658</v>
      </c>
      <c r="M658" s="62"/>
      <c r="N658" s="63"/>
    </row>
    <row r="659" spans="1:14" x14ac:dyDescent="0.3">
      <c r="A659" s="77" t="s">
        <v>453</v>
      </c>
      <c r="B659" s="77" t="s">
        <v>175</v>
      </c>
      <c r="C659" s="53"/>
      <c r="D659" s="77"/>
      <c r="E659" s="53"/>
      <c r="F659" s="55"/>
      <c r="G659" s="53"/>
      <c r="H659" s="57"/>
      <c r="I659" s="56"/>
      <c r="J659" s="56"/>
      <c r="K659" s="36" t="s">
        <v>65</v>
      </c>
      <c r="L659" s="62">
        <v>659</v>
      </c>
      <c r="M659" s="62"/>
      <c r="N659" s="63"/>
    </row>
    <row r="660" spans="1:14" x14ac:dyDescent="0.3">
      <c r="A660" s="77" t="s">
        <v>453</v>
      </c>
      <c r="B660" s="77" t="s">
        <v>182</v>
      </c>
      <c r="C660" s="53"/>
      <c r="D660" s="77"/>
      <c r="E660" s="53"/>
      <c r="F660" s="55"/>
      <c r="G660" s="53"/>
      <c r="H660" s="57"/>
      <c r="I660" s="56"/>
      <c r="J660" s="56"/>
      <c r="K660" s="36" t="s">
        <v>65</v>
      </c>
      <c r="L660" s="62">
        <v>660</v>
      </c>
      <c r="M660" s="62"/>
      <c r="N660" s="63"/>
    </row>
    <row r="661" spans="1:14" x14ac:dyDescent="0.3">
      <c r="A661" s="77" t="s">
        <v>248</v>
      </c>
      <c r="B661" s="77" t="s">
        <v>454</v>
      </c>
      <c r="C661" s="53"/>
      <c r="D661" s="77"/>
      <c r="E661" s="53"/>
      <c r="F661" s="55"/>
      <c r="G661" s="53"/>
      <c r="H661" s="57"/>
      <c r="I661" s="56"/>
      <c r="J661" s="56"/>
      <c r="K661" s="36" t="s">
        <v>65</v>
      </c>
      <c r="L661" s="62">
        <v>661</v>
      </c>
      <c r="M661" s="62"/>
      <c r="N661" s="63"/>
    </row>
    <row r="662" spans="1:14" x14ac:dyDescent="0.3">
      <c r="A662" s="77" t="s">
        <v>226</v>
      </c>
      <c r="B662" s="77" t="s">
        <v>217</v>
      </c>
      <c r="C662" s="53"/>
      <c r="D662" s="77"/>
      <c r="E662" s="53"/>
      <c r="F662" s="55"/>
      <c r="G662" s="53"/>
      <c r="H662" s="57"/>
      <c r="I662" s="56"/>
      <c r="J662" s="56"/>
      <c r="K662" s="36" t="s">
        <v>65</v>
      </c>
      <c r="L662" s="62">
        <v>662</v>
      </c>
      <c r="M662" s="62"/>
      <c r="N662" s="63"/>
    </row>
    <row r="663" spans="1:14" x14ac:dyDescent="0.3">
      <c r="A663" s="77" t="s">
        <v>455</v>
      </c>
      <c r="B663" s="77" t="s">
        <v>185</v>
      </c>
      <c r="C663" s="53"/>
      <c r="D663" s="77"/>
      <c r="E663" s="53"/>
      <c r="F663" s="55"/>
      <c r="G663" s="53"/>
      <c r="H663" s="57"/>
      <c r="I663" s="56"/>
      <c r="J663" s="56"/>
      <c r="K663" s="36" t="s">
        <v>65</v>
      </c>
      <c r="L663" s="62">
        <v>663</v>
      </c>
      <c r="M663" s="62"/>
      <c r="N663" s="63"/>
    </row>
    <row r="664" spans="1:14" x14ac:dyDescent="0.3">
      <c r="A664" s="77" t="s">
        <v>327</v>
      </c>
      <c r="B664" s="77" t="s">
        <v>202</v>
      </c>
      <c r="C664" s="53"/>
      <c r="D664" s="77"/>
      <c r="E664" s="53"/>
      <c r="F664" s="55"/>
      <c r="G664" s="53"/>
      <c r="H664" s="57"/>
      <c r="I664" s="56"/>
      <c r="J664" s="56"/>
      <c r="K664" s="36" t="s">
        <v>66</v>
      </c>
      <c r="L664" s="62">
        <v>664</v>
      </c>
      <c r="M664" s="62"/>
      <c r="N664" s="63"/>
    </row>
    <row r="665" spans="1:14" x14ac:dyDescent="0.3">
      <c r="A665" s="77" t="s">
        <v>238</v>
      </c>
      <c r="B665" s="77" t="s">
        <v>187</v>
      </c>
      <c r="C665" s="53"/>
      <c r="D665" s="77"/>
      <c r="E665" s="53"/>
      <c r="F665" s="55"/>
      <c r="G665" s="53"/>
      <c r="H665" s="57"/>
      <c r="I665" s="56"/>
      <c r="J665" s="56"/>
      <c r="K665" s="36" t="s">
        <v>66</v>
      </c>
      <c r="L665" s="62">
        <v>665</v>
      </c>
      <c r="M665" s="62"/>
      <c r="N665" s="63"/>
    </row>
    <row r="666" spans="1:14" x14ac:dyDescent="0.3">
      <c r="A666" s="77" t="s">
        <v>238</v>
      </c>
      <c r="B666" s="77" t="s">
        <v>217</v>
      </c>
      <c r="C666" s="53"/>
      <c r="D666" s="77"/>
      <c r="E666" s="53"/>
      <c r="F666" s="55"/>
      <c r="G666" s="53"/>
      <c r="H666" s="57"/>
      <c r="I666" s="56"/>
      <c r="J666" s="56"/>
      <c r="K666" s="36" t="s">
        <v>66</v>
      </c>
      <c r="L666" s="62">
        <v>666</v>
      </c>
      <c r="M666" s="62"/>
      <c r="N666" s="63"/>
    </row>
    <row r="667" spans="1:14" x14ac:dyDescent="0.3">
      <c r="A667" s="77" t="s">
        <v>332</v>
      </c>
      <c r="B667" s="77" t="s">
        <v>181</v>
      </c>
      <c r="C667" s="53"/>
      <c r="D667" s="77"/>
      <c r="E667" s="53"/>
      <c r="F667" s="55"/>
      <c r="G667" s="53"/>
      <c r="H667" s="57"/>
      <c r="I667" s="56"/>
      <c r="J667" s="56"/>
      <c r="K667" s="36" t="s">
        <v>65</v>
      </c>
      <c r="L667" s="62">
        <v>667</v>
      </c>
      <c r="M667" s="62"/>
      <c r="N667" s="63"/>
    </row>
    <row r="668" spans="1:14" x14ac:dyDescent="0.3">
      <c r="A668" s="77" t="s">
        <v>332</v>
      </c>
      <c r="B668" s="77" t="s">
        <v>175</v>
      </c>
      <c r="C668" s="53"/>
      <c r="D668" s="77"/>
      <c r="E668" s="53"/>
      <c r="F668" s="55"/>
      <c r="G668" s="53"/>
      <c r="H668" s="57"/>
      <c r="I668" s="56"/>
      <c r="J668" s="56"/>
      <c r="K668" s="36" t="s">
        <v>65</v>
      </c>
      <c r="L668" s="62">
        <v>668</v>
      </c>
      <c r="M668" s="62"/>
      <c r="N668" s="63"/>
    </row>
    <row r="669" spans="1:14" x14ac:dyDescent="0.3">
      <c r="A669" s="77" t="s">
        <v>332</v>
      </c>
      <c r="B669" s="77" t="s">
        <v>182</v>
      </c>
      <c r="C669" s="53"/>
      <c r="D669" s="77"/>
      <c r="E669" s="53"/>
      <c r="F669" s="55"/>
      <c r="G669" s="53"/>
      <c r="H669" s="57"/>
      <c r="I669" s="56"/>
      <c r="J669" s="56"/>
      <c r="K669" s="36" t="s">
        <v>65</v>
      </c>
      <c r="L669" s="62">
        <v>669</v>
      </c>
      <c r="M669" s="62"/>
      <c r="N669" s="63"/>
    </row>
    <row r="670" spans="1:14" x14ac:dyDescent="0.3">
      <c r="A670" s="77" t="s">
        <v>238</v>
      </c>
      <c r="B670" s="77" t="s">
        <v>237</v>
      </c>
      <c r="C670" s="53"/>
      <c r="D670" s="77"/>
      <c r="E670" s="53"/>
      <c r="F670" s="55"/>
      <c r="G670" s="53"/>
      <c r="H670" s="57"/>
      <c r="I670" s="56"/>
      <c r="J670" s="56"/>
      <c r="K670" s="36" t="s">
        <v>66</v>
      </c>
      <c r="L670" s="62">
        <v>670</v>
      </c>
      <c r="M670" s="62"/>
      <c r="N670" s="63"/>
    </row>
    <row r="671" spans="1:14" x14ac:dyDescent="0.3">
      <c r="A671" s="77" t="s">
        <v>248</v>
      </c>
      <c r="B671" s="77" t="s">
        <v>427</v>
      </c>
      <c r="C671" s="53"/>
      <c r="D671" s="77"/>
      <c r="E671" s="53"/>
      <c r="F671" s="55"/>
      <c r="G671" s="53"/>
      <c r="H671" s="57"/>
      <c r="I671" s="56"/>
      <c r="J671" s="56"/>
      <c r="K671" s="36" t="s">
        <v>65</v>
      </c>
      <c r="L671" s="62">
        <v>671</v>
      </c>
      <c r="M671" s="62"/>
      <c r="N671" s="63"/>
    </row>
    <row r="672" spans="1:14" x14ac:dyDescent="0.3">
      <c r="A672" s="77" t="s">
        <v>456</v>
      </c>
      <c r="B672" s="77" t="s">
        <v>457</v>
      </c>
      <c r="C672" s="53"/>
      <c r="D672" s="77"/>
      <c r="E672" s="53"/>
      <c r="F672" s="55"/>
      <c r="G672" s="53"/>
      <c r="H672" s="57"/>
      <c r="I672" s="56"/>
      <c r="J672" s="56"/>
      <c r="K672" s="36" t="s">
        <v>65</v>
      </c>
      <c r="L672" s="62">
        <v>672</v>
      </c>
      <c r="M672" s="62"/>
      <c r="N672" s="63"/>
    </row>
    <row r="673" spans="1:14" x14ac:dyDescent="0.3">
      <c r="A673" s="77" t="s">
        <v>339</v>
      </c>
      <c r="B673" s="77" t="s">
        <v>305</v>
      </c>
      <c r="C673" s="53"/>
      <c r="D673" s="77"/>
      <c r="E673" s="53"/>
      <c r="F673" s="55"/>
      <c r="G673" s="53"/>
      <c r="H673" s="57"/>
      <c r="I673" s="56"/>
      <c r="J673" s="56"/>
      <c r="K673" s="36" t="s">
        <v>65</v>
      </c>
      <c r="L673" s="62">
        <v>673</v>
      </c>
      <c r="M673" s="62"/>
      <c r="N673" s="63"/>
    </row>
    <row r="674" spans="1:14" x14ac:dyDescent="0.3">
      <c r="A674" s="77" t="s">
        <v>339</v>
      </c>
      <c r="B674" s="77" t="s">
        <v>427</v>
      </c>
      <c r="C674" s="53"/>
      <c r="D674" s="77"/>
      <c r="E674" s="53"/>
      <c r="F674" s="55"/>
      <c r="G674" s="53"/>
      <c r="H674" s="57"/>
      <c r="I674" s="56"/>
      <c r="J674" s="56"/>
      <c r="K674" s="36" t="s">
        <v>65</v>
      </c>
      <c r="L674" s="62">
        <v>674</v>
      </c>
      <c r="M674" s="62"/>
      <c r="N674" s="63"/>
    </row>
    <row r="675" spans="1:14" x14ac:dyDescent="0.3">
      <c r="A675" s="77" t="s">
        <v>391</v>
      </c>
      <c r="B675" s="77" t="s">
        <v>223</v>
      </c>
      <c r="C675" s="53"/>
      <c r="D675" s="77"/>
      <c r="E675" s="53"/>
      <c r="F675" s="55"/>
      <c r="G675" s="53"/>
      <c r="H675" s="57"/>
      <c r="I675" s="56"/>
      <c r="J675" s="56"/>
      <c r="K675" s="36" t="s">
        <v>65</v>
      </c>
      <c r="L675" s="62">
        <v>675</v>
      </c>
      <c r="M675" s="62"/>
      <c r="N675" s="63"/>
    </row>
    <row r="676" spans="1:14" x14ac:dyDescent="0.3">
      <c r="A676" s="77" t="s">
        <v>458</v>
      </c>
      <c r="B676" s="77" t="s">
        <v>181</v>
      </c>
      <c r="C676" s="53"/>
      <c r="D676" s="77"/>
      <c r="E676" s="53"/>
      <c r="F676" s="55"/>
      <c r="G676" s="53"/>
      <c r="H676" s="57"/>
      <c r="I676" s="56"/>
      <c r="J676" s="56"/>
      <c r="K676" s="36" t="s">
        <v>65</v>
      </c>
      <c r="L676" s="62">
        <v>676</v>
      </c>
      <c r="M676" s="62"/>
      <c r="N676" s="63"/>
    </row>
    <row r="677" spans="1:14" x14ac:dyDescent="0.3">
      <c r="A677" s="77" t="s">
        <v>305</v>
      </c>
      <c r="B677" s="77" t="s">
        <v>427</v>
      </c>
      <c r="C677" s="53"/>
      <c r="D677" s="77"/>
      <c r="E677" s="53"/>
      <c r="F677" s="55"/>
      <c r="G677" s="53"/>
      <c r="H677" s="57"/>
      <c r="I677" s="56"/>
      <c r="J677" s="56"/>
      <c r="K677" s="36" t="s">
        <v>65</v>
      </c>
      <c r="L677" s="62">
        <v>677</v>
      </c>
      <c r="M677" s="62"/>
      <c r="N677" s="63"/>
    </row>
    <row r="678" spans="1:14" x14ac:dyDescent="0.3">
      <c r="A678" s="77" t="s">
        <v>187</v>
      </c>
      <c r="B678" s="77" t="s">
        <v>393</v>
      </c>
      <c r="C678" s="53"/>
      <c r="D678" s="77"/>
      <c r="E678" s="53"/>
      <c r="F678" s="55"/>
      <c r="G678" s="53"/>
      <c r="H678" s="57"/>
      <c r="I678" s="56"/>
      <c r="J678" s="56"/>
      <c r="K678" s="36" t="s">
        <v>65</v>
      </c>
      <c r="L678" s="62">
        <v>678</v>
      </c>
      <c r="M678" s="62"/>
      <c r="N678" s="63"/>
    </row>
    <row r="679" spans="1:14" x14ac:dyDescent="0.3">
      <c r="A679" s="77" t="s">
        <v>459</v>
      </c>
      <c r="B679" s="77" t="s">
        <v>185</v>
      </c>
      <c r="C679" s="53"/>
      <c r="D679" s="77"/>
      <c r="E679" s="53"/>
      <c r="F679" s="55"/>
      <c r="G679" s="53"/>
      <c r="H679" s="57"/>
      <c r="I679" s="56"/>
      <c r="J679" s="56"/>
      <c r="K679" s="36" t="s">
        <v>65</v>
      </c>
      <c r="L679" s="62">
        <v>679</v>
      </c>
      <c r="M679" s="62"/>
      <c r="N679" s="63"/>
    </row>
    <row r="680" spans="1:14" x14ac:dyDescent="0.3">
      <c r="A680" s="77" t="s">
        <v>459</v>
      </c>
      <c r="B680" s="77" t="s">
        <v>174</v>
      </c>
      <c r="C680" s="53"/>
      <c r="D680" s="77"/>
      <c r="E680" s="53"/>
      <c r="F680" s="55"/>
      <c r="G680" s="53"/>
      <c r="H680" s="57"/>
      <c r="I680" s="56"/>
      <c r="J680" s="56"/>
      <c r="K680" s="36" t="s">
        <v>65</v>
      </c>
      <c r="L680" s="62">
        <v>680</v>
      </c>
      <c r="M680" s="62"/>
      <c r="N680" s="63"/>
    </row>
    <row r="681" spans="1:14" x14ac:dyDescent="0.3">
      <c r="A681" s="77" t="s">
        <v>237</v>
      </c>
      <c r="B681" s="77" t="s">
        <v>181</v>
      </c>
      <c r="C681" s="53"/>
      <c r="D681" s="77"/>
      <c r="E681" s="53"/>
      <c r="F681" s="55"/>
      <c r="G681" s="53"/>
      <c r="H681" s="57"/>
      <c r="I681" s="56"/>
      <c r="J681" s="56"/>
      <c r="K681" s="36" t="s">
        <v>65</v>
      </c>
      <c r="L681" s="62">
        <v>681</v>
      </c>
      <c r="M681" s="62"/>
      <c r="N681" s="63"/>
    </row>
    <row r="682" spans="1:14" x14ac:dyDescent="0.3">
      <c r="A682" s="77" t="s">
        <v>237</v>
      </c>
      <c r="B682" s="77" t="s">
        <v>175</v>
      </c>
      <c r="C682" s="53"/>
      <c r="D682" s="77"/>
      <c r="E682" s="53"/>
      <c r="F682" s="55"/>
      <c r="G682" s="53"/>
      <c r="H682" s="57"/>
      <c r="I682" s="56"/>
      <c r="J682" s="56"/>
      <c r="K682" s="36" t="s">
        <v>65</v>
      </c>
      <c r="L682" s="62">
        <v>682</v>
      </c>
      <c r="M682" s="62"/>
      <c r="N682" s="63"/>
    </row>
    <row r="683" spans="1:14" x14ac:dyDescent="0.3">
      <c r="A683" s="77" t="s">
        <v>237</v>
      </c>
      <c r="B683" s="77" t="s">
        <v>182</v>
      </c>
      <c r="C683" s="53"/>
      <c r="D683" s="77"/>
      <c r="E683" s="53"/>
      <c r="F683" s="55"/>
      <c r="G683" s="53"/>
      <c r="H683" s="57"/>
      <c r="I683" s="56"/>
      <c r="J683" s="56"/>
      <c r="K683" s="36" t="s">
        <v>65</v>
      </c>
      <c r="L683" s="62">
        <v>683</v>
      </c>
      <c r="M683" s="62"/>
      <c r="N683" s="63"/>
    </row>
    <row r="684" spans="1:14" x14ac:dyDescent="0.3">
      <c r="A684" s="77" t="s">
        <v>460</v>
      </c>
      <c r="B684" s="77" t="s">
        <v>461</v>
      </c>
      <c r="C684" s="53"/>
      <c r="D684" s="77"/>
      <c r="E684" s="53"/>
      <c r="F684" s="55"/>
      <c r="G684" s="53"/>
      <c r="H684" s="57"/>
      <c r="I684" s="56"/>
      <c r="J684" s="56"/>
      <c r="K684" s="36" t="s">
        <v>65</v>
      </c>
      <c r="L684" s="62">
        <v>684</v>
      </c>
      <c r="M684" s="62"/>
      <c r="N684" s="63"/>
    </row>
    <row r="685" spans="1:14" x14ac:dyDescent="0.3">
      <c r="A685" s="77" t="s">
        <v>203</v>
      </c>
      <c r="B685" s="77" t="s">
        <v>192</v>
      </c>
      <c r="C685" s="53"/>
      <c r="D685" s="77"/>
      <c r="E685" s="53"/>
      <c r="F685" s="55"/>
      <c r="G685" s="53"/>
      <c r="H685" s="57"/>
      <c r="I685" s="56"/>
      <c r="J685" s="56"/>
      <c r="K685" s="36" t="s">
        <v>65</v>
      </c>
      <c r="L685" s="62">
        <v>685</v>
      </c>
      <c r="M685" s="62"/>
      <c r="N685" s="63"/>
    </row>
    <row r="686" spans="1:14" x14ac:dyDescent="0.3">
      <c r="A686" s="77" t="s">
        <v>305</v>
      </c>
      <c r="B686" s="77" t="s">
        <v>188</v>
      </c>
      <c r="C686" s="53"/>
      <c r="D686" s="77"/>
      <c r="E686" s="53"/>
      <c r="F686" s="55"/>
      <c r="G686" s="53"/>
      <c r="H686" s="57"/>
      <c r="I686" s="56"/>
      <c r="J686" s="56"/>
      <c r="K686" s="36" t="s">
        <v>66</v>
      </c>
      <c r="L686" s="62">
        <v>686</v>
      </c>
      <c r="M686" s="62"/>
      <c r="N686" s="63"/>
    </row>
    <row r="687" spans="1:14" x14ac:dyDescent="0.3">
      <c r="A687" s="77" t="s">
        <v>176</v>
      </c>
      <c r="B687" s="77" t="s">
        <v>462</v>
      </c>
      <c r="C687" s="53"/>
      <c r="D687" s="77"/>
      <c r="E687" s="53"/>
      <c r="F687" s="55"/>
      <c r="G687" s="53"/>
      <c r="H687" s="57"/>
      <c r="I687" s="56"/>
      <c r="J687" s="56"/>
      <c r="K687" s="36" t="s">
        <v>65</v>
      </c>
      <c r="L687" s="62">
        <v>687</v>
      </c>
      <c r="M687" s="62"/>
      <c r="N687" s="63"/>
    </row>
    <row r="688" spans="1:14" x14ac:dyDescent="0.3">
      <c r="A688" s="77" t="s">
        <v>187</v>
      </c>
      <c r="B688" s="77" t="s">
        <v>463</v>
      </c>
      <c r="C688" s="53"/>
      <c r="D688" s="77"/>
      <c r="E688" s="53"/>
      <c r="F688" s="55"/>
      <c r="G688" s="53"/>
      <c r="H688" s="57"/>
      <c r="I688" s="56"/>
      <c r="J688" s="56"/>
      <c r="K688" s="36" t="s">
        <v>65</v>
      </c>
      <c r="L688" s="62">
        <v>688</v>
      </c>
      <c r="M688" s="62"/>
      <c r="N688" s="63"/>
    </row>
    <row r="689" spans="1:14" x14ac:dyDescent="0.3">
      <c r="A689" s="77" t="s">
        <v>187</v>
      </c>
      <c r="B689" s="77" t="s">
        <v>462</v>
      </c>
      <c r="C689" s="53"/>
      <c r="D689" s="77"/>
      <c r="E689" s="53"/>
      <c r="F689" s="55"/>
      <c r="G689" s="53"/>
      <c r="H689" s="57"/>
      <c r="I689" s="56"/>
      <c r="J689" s="56"/>
      <c r="K689" s="36" t="s">
        <v>65</v>
      </c>
      <c r="L689" s="62">
        <v>689</v>
      </c>
      <c r="M689" s="62"/>
      <c r="N689" s="63"/>
    </row>
    <row r="690" spans="1:14" x14ac:dyDescent="0.3">
      <c r="A690" s="77" t="s">
        <v>349</v>
      </c>
      <c r="B690" s="77" t="s">
        <v>464</v>
      </c>
      <c r="C690" s="53"/>
      <c r="D690" s="77"/>
      <c r="E690" s="53"/>
      <c r="F690" s="55"/>
      <c r="G690" s="53"/>
      <c r="H690" s="57"/>
      <c r="I690" s="56"/>
      <c r="J690" s="56"/>
      <c r="K690" s="36" t="s">
        <v>65</v>
      </c>
      <c r="L690" s="62">
        <v>690</v>
      </c>
      <c r="M690" s="62"/>
      <c r="N690" s="63"/>
    </row>
    <row r="691" spans="1:14" x14ac:dyDescent="0.3">
      <c r="A691" s="77" t="s">
        <v>349</v>
      </c>
      <c r="B691" s="77" t="s">
        <v>465</v>
      </c>
      <c r="C691" s="53"/>
      <c r="D691" s="77"/>
      <c r="E691" s="53"/>
      <c r="F691" s="55"/>
      <c r="G691" s="53"/>
      <c r="H691" s="57"/>
      <c r="I691" s="56"/>
      <c r="J691" s="56"/>
      <c r="K691" s="36" t="s">
        <v>65</v>
      </c>
      <c r="L691" s="62">
        <v>691</v>
      </c>
      <c r="M691" s="62"/>
      <c r="N691" s="63"/>
    </row>
    <row r="692" spans="1:14" x14ac:dyDescent="0.3">
      <c r="A692" s="77" t="s">
        <v>466</v>
      </c>
      <c r="B692" s="77" t="s">
        <v>467</v>
      </c>
      <c r="C692" s="53"/>
      <c r="D692" s="77"/>
      <c r="E692" s="53"/>
      <c r="F692" s="55"/>
      <c r="G692" s="53"/>
      <c r="H692" s="57"/>
      <c r="I692" s="56"/>
      <c r="J692" s="56"/>
      <c r="K692" s="36" t="s">
        <v>65</v>
      </c>
      <c r="L692" s="62">
        <v>692</v>
      </c>
      <c r="M692" s="62"/>
      <c r="N692" s="63"/>
    </row>
    <row r="693" spans="1:14" x14ac:dyDescent="0.3">
      <c r="A693" s="77" t="s">
        <v>468</v>
      </c>
      <c r="B693" s="77" t="s">
        <v>469</v>
      </c>
      <c r="C693" s="53"/>
      <c r="D693" s="77"/>
      <c r="E693" s="53"/>
      <c r="F693" s="55"/>
      <c r="G693" s="53"/>
      <c r="H693" s="57"/>
      <c r="I693" s="56"/>
      <c r="J693" s="56"/>
      <c r="K693" s="36" t="s">
        <v>65</v>
      </c>
      <c r="L693" s="62">
        <v>693</v>
      </c>
      <c r="M693" s="62"/>
      <c r="N693" s="63"/>
    </row>
    <row r="694" spans="1:14" x14ac:dyDescent="0.3">
      <c r="A694" s="77" t="s">
        <v>363</v>
      </c>
      <c r="B694" s="77" t="s">
        <v>185</v>
      </c>
      <c r="C694" s="53"/>
      <c r="D694" s="77"/>
      <c r="E694" s="53"/>
      <c r="F694" s="55"/>
      <c r="G694" s="53"/>
      <c r="H694" s="57"/>
      <c r="I694" s="56"/>
      <c r="J694" s="56"/>
      <c r="K694" s="36" t="s">
        <v>65</v>
      </c>
      <c r="L694" s="62">
        <v>694</v>
      </c>
      <c r="M694" s="62"/>
      <c r="N694" s="63"/>
    </row>
    <row r="695" spans="1:14" x14ac:dyDescent="0.3">
      <c r="A695" s="77" t="s">
        <v>187</v>
      </c>
      <c r="B695" s="77" t="s">
        <v>252</v>
      </c>
      <c r="C695" s="53"/>
      <c r="D695" s="77"/>
      <c r="E695" s="53"/>
      <c r="F695" s="55"/>
      <c r="G695" s="53"/>
      <c r="H695" s="57"/>
      <c r="I695" s="56"/>
      <c r="J695" s="56"/>
      <c r="K695" s="36" t="s">
        <v>65</v>
      </c>
      <c r="L695" s="62">
        <v>695</v>
      </c>
      <c r="M695" s="62"/>
      <c r="N695" s="63"/>
    </row>
    <row r="696" spans="1:14" x14ac:dyDescent="0.3">
      <c r="A696" s="77" t="s">
        <v>470</v>
      </c>
      <c r="B696" s="77" t="s">
        <v>280</v>
      </c>
      <c r="C696" s="53"/>
      <c r="D696" s="77"/>
      <c r="E696" s="53"/>
      <c r="F696" s="55"/>
      <c r="G696" s="53"/>
      <c r="H696" s="57"/>
      <c r="I696" s="56"/>
      <c r="J696" s="56"/>
      <c r="K696" s="36" t="s">
        <v>65</v>
      </c>
      <c r="L696" s="62">
        <v>696</v>
      </c>
      <c r="M696" s="62"/>
      <c r="N696" s="63"/>
    </row>
    <row r="697" spans="1:14" x14ac:dyDescent="0.3">
      <c r="A697" s="77" t="s">
        <v>470</v>
      </c>
      <c r="B697" s="77" t="s">
        <v>471</v>
      </c>
      <c r="C697" s="53"/>
      <c r="D697" s="77"/>
      <c r="E697" s="53"/>
      <c r="F697" s="55"/>
      <c r="G697" s="53"/>
      <c r="H697" s="57"/>
      <c r="I697" s="56"/>
      <c r="J697" s="56"/>
      <c r="K697" s="36" t="s">
        <v>65</v>
      </c>
      <c r="L697" s="62">
        <v>697</v>
      </c>
      <c r="M697" s="62"/>
      <c r="N697" s="63"/>
    </row>
    <row r="698" spans="1:14" x14ac:dyDescent="0.3">
      <c r="A698" s="77" t="s">
        <v>470</v>
      </c>
      <c r="B698" s="77" t="s">
        <v>472</v>
      </c>
      <c r="C698" s="53"/>
      <c r="D698" s="77"/>
      <c r="E698" s="53"/>
      <c r="F698" s="55"/>
      <c r="G698" s="53"/>
      <c r="H698" s="57"/>
      <c r="I698" s="56"/>
      <c r="J698" s="56"/>
      <c r="K698" s="36" t="s">
        <v>65</v>
      </c>
      <c r="L698" s="62">
        <v>698</v>
      </c>
      <c r="M698" s="62"/>
      <c r="N698" s="63"/>
    </row>
    <row r="699" spans="1:14" x14ac:dyDescent="0.3">
      <c r="A699" s="77" t="s">
        <v>339</v>
      </c>
      <c r="B699" s="77" t="s">
        <v>237</v>
      </c>
      <c r="C699" s="53"/>
      <c r="D699" s="77"/>
      <c r="E699" s="53"/>
      <c r="F699" s="55"/>
      <c r="G699" s="53"/>
      <c r="H699" s="57"/>
      <c r="I699" s="56"/>
      <c r="J699" s="56"/>
      <c r="K699" s="36" t="s">
        <v>65</v>
      </c>
      <c r="L699" s="62">
        <v>699</v>
      </c>
      <c r="M699" s="62"/>
      <c r="N699" s="63"/>
    </row>
    <row r="700" spans="1:14" x14ac:dyDescent="0.3">
      <c r="A700" s="77" t="s">
        <v>473</v>
      </c>
      <c r="B700" s="77" t="s">
        <v>185</v>
      </c>
      <c r="C700" s="53"/>
      <c r="D700" s="77"/>
      <c r="E700" s="53"/>
      <c r="F700" s="55"/>
      <c r="G700" s="53"/>
      <c r="H700" s="57"/>
      <c r="I700" s="56"/>
      <c r="J700" s="56"/>
      <c r="K700" s="36" t="s">
        <v>65</v>
      </c>
      <c r="L700" s="62">
        <v>700</v>
      </c>
      <c r="M700" s="62"/>
      <c r="N700" s="63"/>
    </row>
    <row r="701" spans="1:14" x14ac:dyDescent="0.3">
      <c r="A701" s="77" t="s">
        <v>474</v>
      </c>
      <c r="B701" s="77" t="s">
        <v>185</v>
      </c>
      <c r="C701" s="53"/>
      <c r="D701" s="77"/>
      <c r="E701" s="53"/>
      <c r="F701" s="55"/>
      <c r="G701" s="53"/>
      <c r="H701" s="57"/>
      <c r="I701" s="56"/>
      <c r="J701" s="56"/>
      <c r="K701" s="36" t="s">
        <v>65</v>
      </c>
      <c r="L701" s="62">
        <v>701</v>
      </c>
      <c r="M701" s="62"/>
      <c r="N701" s="63"/>
    </row>
    <row r="702" spans="1:14" x14ac:dyDescent="0.3">
      <c r="A702" s="77" t="s">
        <v>474</v>
      </c>
      <c r="B702" s="77" t="s">
        <v>250</v>
      </c>
      <c r="C702" s="53"/>
      <c r="D702" s="77"/>
      <c r="E702" s="53"/>
      <c r="F702" s="55"/>
      <c r="G702" s="53"/>
      <c r="H702" s="57"/>
      <c r="I702" s="56"/>
      <c r="J702" s="56"/>
      <c r="K702" s="36" t="s">
        <v>65</v>
      </c>
      <c r="L702" s="62">
        <v>702</v>
      </c>
      <c r="M702" s="62"/>
      <c r="N702" s="63"/>
    </row>
    <row r="703" spans="1:14" x14ac:dyDescent="0.3">
      <c r="A703" s="77" t="s">
        <v>475</v>
      </c>
      <c r="B703" s="77" t="s">
        <v>185</v>
      </c>
      <c r="C703" s="53"/>
      <c r="D703" s="77"/>
      <c r="E703" s="53"/>
      <c r="F703" s="55"/>
      <c r="G703" s="53"/>
      <c r="H703" s="57"/>
      <c r="I703" s="56"/>
      <c r="J703" s="56"/>
      <c r="K703" s="36" t="s">
        <v>65</v>
      </c>
      <c r="L703" s="62">
        <v>703</v>
      </c>
      <c r="M703" s="62"/>
      <c r="N703" s="63"/>
    </row>
    <row r="704" spans="1:14" x14ac:dyDescent="0.3">
      <c r="A704" s="77" t="s">
        <v>248</v>
      </c>
      <c r="B704" s="77" t="s">
        <v>223</v>
      </c>
      <c r="C704" s="53"/>
      <c r="D704" s="77"/>
      <c r="E704" s="53"/>
      <c r="F704" s="55"/>
      <c r="G704" s="53"/>
      <c r="H704" s="57"/>
      <c r="I704" s="56"/>
      <c r="J704" s="56"/>
      <c r="K704" s="36" t="s">
        <v>65</v>
      </c>
      <c r="L704" s="62">
        <v>704</v>
      </c>
      <c r="M704" s="62"/>
      <c r="N704" s="63"/>
    </row>
    <row r="705" spans="1:14" x14ac:dyDescent="0.3">
      <c r="A705" s="77" t="s">
        <v>476</v>
      </c>
      <c r="B705" s="77" t="s">
        <v>185</v>
      </c>
      <c r="C705" s="53"/>
      <c r="D705" s="77"/>
      <c r="E705" s="53"/>
      <c r="F705" s="55"/>
      <c r="G705" s="53"/>
      <c r="H705" s="57"/>
      <c r="I705" s="56"/>
      <c r="J705" s="56"/>
      <c r="K705" s="36" t="s">
        <v>65</v>
      </c>
      <c r="L705" s="62">
        <v>705</v>
      </c>
      <c r="M705" s="62"/>
      <c r="N705" s="63"/>
    </row>
    <row r="706" spans="1:14" x14ac:dyDescent="0.3">
      <c r="A706" s="77" t="s">
        <v>477</v>
      </c>
      <c r="B706" s="77" t="s">
        <v>181</v>
      </c>
      <c r="C706" s="53"/>
      <c r="D706" s="77"/>
      <c r="E706" s="53"/>
      <c r="F706" s="55"/>
      <c r="G706" s="53"/>
      <c r="H706" s="57"/>
      <c r="I706" s="56"/>
      <c r="J706" s="56"/>
      <c r="K706" s="36" t="s">
        <v>65</v>
      </c>
      <c r="L706" s="62">
        <v>706</v>
      </c>
      <c r="M706" s="62"/>
      <c r="N706" s="63"/>
    </row>
    <row r="707" spans="1:14" x14ac:dyDescent="0.3">
      <c r="A707" s="77" t="s">
        <v>292</v>
      </c>
      <c r="B707" s="77" t="s">
        <v>185</v>
      </c>
      <c r="C707" s="53"/>
      <c r="D707" s="77"/>
      <c r="E707" s="53"/>
      <c r="F707" s="55"/>
      <c r="G707" s="53"/>
      <c r="H707" s="57"/>
      <c r="I707" s="56"/>
      <c r="J707" s="56"/>
      <c r="K707" s="36" t="s">
        <v>66</v>
      </c>
      <c r="L707" s="62">
        <v>707</v>
      </c>
      <c r="M707" s="62"/>
      <c r="N707" s="63"/>
    </row>
    <row r="708" spans="1:14" x14ac:dyDescent="0.3">
      <c r="A708" s="77" t="s">
        <v>204</v>
      </c>
      <c r="B708" s="77" t="s">
        <v>204</v>
      </c>
      <c r="C708" s="53"/>
      <c r="D708" s="77"/>
      <c r="E708" s="53"/>
      <c r="F708" s="55"/>
      <c r="G708" s="53"/>
      <c r="H708" s="57"/>
      <c r="I708" s="56"/>
      <c r="J708" s="56"/>
      <c r="K708" s="36" t="s">
        <v>65</v>
      </c>
      <c r="L708" s="62">
        <v>708</v>
      </c>
      <c r="M708" s="62"/>
      <c r="N708" s="63"/>
    </row>
    <row r="709" spans="1:14" x14ac:dyDescent="0.3">
      <c r="A709" s="77" t="s">
        <v>204</v>
      </c>
      <c r="B709" s="77" t="s">
        <v>294</v>
      </c>
      <c r="C709" s="53"/>
      <c r="D709" s="77"/>
      <c r="E709" s="53"/>
      <c r="F709" s="55"/>
      <c r="G709" s="53"/>
      <c r="H709" s="57"/>
      <c r="I709" s="56"/>
      <c r="J709" s="56"/>
      <c r="K709" s="36" t="s">
        <v>65</v>
      </c>
      <c r="L709" s="62">
        <v>709</v>
      </c>
      <c r="M709" s="62"/>
      <c r="N709" s="63"/>
    </row>
    <row r="710" spans="1:14" x14ac:dyDescent="0.3">
      <c r="A710" s="77" t="s">
        <v>478</v>
      </c>
      <c r="B710" s="77" t="s">
        <v>181</v>
      </c>
      <c r="C710" s="53"/>
      <c r="D710" s="77"/>
      <c r="E710" s="53"/>
      <c r="F710" s="55"/>
      <c r="G710" s="53"/>
      <c r="H710" s="57"/>
      <c r="I710" s="56"/>
      <c r="J710" s="56"/>
      <c r="K710" s="36" t="s">
        <v>65</v>
      </c>
      <c r="L710" s="62">
        <v>710</v>
      </c>
      <c r="M710" s="62"/>
      <c r="N710" s="63"/>
    </row>
    <row r="711" spans="1:14" x14ac:dyDescent="0.3">
      <c r="A711" s="77" t="s">
        <v>187</v>
      </c>
      <c r="B711" s="77" t="s">
        <v>305</v>
      </c>
      <c r="C711" s="53"/>
      <c r="D711" s="77"/>
      <c r="E711" s="53"/>
      <c r="F711" s="55"/>
      <c r="G711" s="53"/>
      <c r="H711" s="57"/>
      <c r="I711" s="56"/>
      <c r="J711" s="56"/>
      <c r="K711" s="36" t="s">
        <v>65</v>
      </c>
      <c r="L711" s="62">
        <v>711</v>
      </c>
      <c r="M711" s="62"/>
      <c r="N711" s="63"/>
    </row>
    <row r="712" spans="1:14" x14ac:dyDescent="0.3">
      <c r="A712" s="77" t="s">
        <v>176</v>
      </c>
      <c r="B712" s="77" t="s">
        <v>451</v>
      </c>
      <c r="C712" s="53"/>
      <c r="D712" s="77"/>
      <c r="E712" s="53"/>
      <c r="F712" s="55"/>
      <c r="G712" s="53"/>
      <c r="H712" s="57"/>
      <c r="I712" s="56"/>
      <c r="J712" s="56"/>
      <c r="K712" s="36" t="s">
        <v>65</v>
      </c>
      <c r="L712" s="62">
        <v>712</v>
      </c>
      <c r="M712" s="62"/>
      <c r="N712" s="63"/>
    </row>
    <row r="713" spans="1:14" x14ac:dyDescent="0.3">
      <c r="A713" s="77" t="s">
        <v>177</v>
      </c>
      <c r="B713" s="77" t="s">
        <v>185</v>
      </c>
      <c r="C713" s="53"/>
      <c r="D713" s="77"/>
      <c r="E713" s="53"/>
      <c r="F713" s="55"/>
      <c r="G713" s="53"/>
      <c r="H713" s="57"/>
      <c r="I713" s="56"/>
      <c r="J713" s="56"/>
      <c r="K713" s="36" t="s">
        <v>65</v>
      </c>
      <c r="L713" s="62">
        <v>713</v>
      </c>
      <c r="M713" s="62"/>
      <c r="N713" s="63"/>
    </row>
    <row r="714" spans="1:14" x14ac:dyDescent="0.3">
      <c r="A714" s="77" t="s">
        <v>479</v>
      </c>
      <c r="B714" s="77" t="s">
        <v>185</v>
      </c>
      <c r="C714" s="53"/>
      <c r="D714" s="77"/>
      <c r="E714" s="53"/>
      <c r="F714" s="55"/>
      <c r="G714" s="53"/>
      <c r="H714" s="57"/>
      <c r="I714" s="56"/>
      <c r="J714" s="56"/>
      <c r="K714" s="36" t="s">
        <v>65</v>
      </c>
      <c r="L714" s="62">
        <v>714</v>
      </c>
      <c r="M714" s="62"/>
      <c r="N714" s="63"/>
    </row>
    <row r="715" spans="1:14" x14ac:dyDescent="0.3">
      <c r="A715" s="77" t="s">
        <v>445</v>
      </c>
      <c r="B715" s="77" t="s">
        <v>438</v>
      </c>
      <c r="C715" s="53"/>
      <c r="D715" s="77"/>
      <c r="E715" s="53"/>
      <c r="F715" s="55"/>
      <c r="G715" s="53"/>
      <c r="H715" s="57"/>
      <c r="I715" s="56"/>
      <c r="J715" s="56"/>
      <c r="K715" s="36" t="s">
        <v>65</v>
      </c>
      <c r="L715" s="62">
        <v>715</v>
      </c>
      <c r="M715" s="62"/>
      <c r="N715" s="63"/>
    </row>
    <row r="716" spans="1:14" x14ac:dyDescent="0.3">
      <c r="A716" s="77" t="s">
        <v>480</v>
      </c>
      <c r="B716" s="77" t="s">
        <v>185</v>
      </c>
      <c r="C716" s="53"/>
      <c r="D716" s="77"/>
      <c r="E716" s="53"/>
      <c r="F716" s="55"/>
      <c r="G716" s="53"/>
      <c r="H716" s="57"/>
      <c r="I716" s="56"/>
      <c r="J716" s="56"/>
      <c r="K716" s="36" t="s">
        <v>65</v>
      </c>
      <c r="L716" s="62">
        <v>716</v>
      </c>
      <c r="M716" s="62"/>
      <c r="N716" s="63"/>
    </row>
    <row r="717" spans="1:14" x14ac:dyDescent="0.3">
      <c r="A717" s="77" t="s">
        <v>481</v>
      </c>
      <c r="B717" s="77" t="s">
        <v>185</v>
      </c>
      <c r="C717" s="53"/>
      <c r="D717" s="77"/>
      <c r="E717" s="53"/>
      <c r="F717" s="55"/>
      <c r="G717" s="53"/>
      <c r="H717" s="57"/>
      <c r="I717" s="56"/>
      <c r="J717" s="56"/>
      <c r="K717" s="36" t="s">
        <v>65</v>
      </c>
      <c r="L717" s="62">
        <v>717</v>
      </c>
      <c r="M717" s="62"/>
      <c r="N717" s="63"/>
    </row>
    <row r="718" spans="1:14" x14ac:dyDescent="0.3">
      <c r="A718" s="77" t="s">
        <v>365</v>
      </c>
      <c r="B718" s="77" t="s">
        <v>261</v>
      </c>
      <c r="C718" s="53"/>
      <c r="D718" s="77"/>
      <c r="E718" s="53"/>
      <c r="F718" s="55"/>
      <c r="G718" s="53"/>
      <c r="H718" s="57"/>
      <c r="I718" s="56"/>
      <c r="J718" s="56"/>
      <c r="K718" s="36" t="s">
        <v>65</v>
      </c>
      <c r="L718" s="62">
        <v>718</v>
      </c>
      <c r="M718" s="62"/>
      <c r="N718" s="63"/>
    </row>
    <row r="719" spans="1:14" x14ac:dyDescent="0.3">
      <c r="A719" s="77" t="s">
        <v>482</v>
      </c>
      <c r="B719" s="77" t="s">
        <v>181</v>
      </c>
      <c r="C719" s="53"/>
      <c r="D719" s="77"/>
      <c r="E719" s="53"/>
      <c r="F719" s="55"/>
      <c r="G719" s="53"/>
      <c r="H719" s="57"/>
      <c r="I719" s="56"/>
      <c r="J719" s="56"/>
      <c r="K719" s="36" t="s">
        <v>65</v>
      </c>
      <c r="L719" s="62">
        <v>719</v>
      </c>
      <c r="M719" s="62"/>
      <c r="N719" s="63"/>
    </row>
    <row r="720" spans="1:14" x14ac:dyDescent="0.3">
      <c r="A720" s="77" t="s">
        <v>483</v>
      </c>
      <c r="B720" s="77" t="s">
        <v>181</v>
      </c>
      <c r="C720" s="53"/>
      <c r="D720" s="77"/>
      <c r="E720" s="53"/>
      <c r="F720" s="55"/>
      <c r="G720" s="53"/>
      <c r="H720" s="57"/>
      <c r="I720" s="56"/>
      <c r="J720" s="56"/>
      <c r="K720" s="36" t="s">
        <v>65</v>
      </c>
      <c r="L720" s="62">
        <v>720</v>
      </c>
      <c r="M720" s="62"/>
      <c r="N720" s="63"/>
    </row>
    <row r="721" spans="1:14" x14ac:dyDescent="0.3">
      <c r="A721" s="77" t="s">
        <v>305</v>
      </c>
      <c r="B721" s="77" t="s">
        <v>372</v>
      </c>
      <c r="C721" s="53"/>
      <c r="D721" s="77"/>
      <c r="E721" s="53"/>
      <c r="F721" s="55"/>
      <c r="G721" s="53"/>
      <c r="H721" s="57"/>
      <c r="I721" s="56"/>
      <c r="J721" s="56"/>
      <c r="K721" s="36" t="s">
        <v>65</v>
      </c>
      <c r="L721" s="62">
        <v>721</v>
      </c>
      <c r="M721" s="62"/>
      <c r="N721" s="63"/>
    </row>
    <row r="722" spans="1:14" x14ac:dyDescent="0.3">
      <c r="A722" s="77" t="s">
        <v>268</v>
      </c>
      <c r="B722" s="77" t="s">
        <v>181</v>
      </c>
      <c r="C722" s="53"/>
      <c r="D722" s="77"/>
      <c r="E722" s="53"/>
      <c r="F722" s="55"/>
      <c r="G722" s="53"/>
      <c r="H722" s="57"/>
      <c r="I722" s="56"/>
      <c r="J722" s="56"/>
      <c r="K722" s="36" t="s">
        <v>66</v>
      </c>
      <c r="L722" s="62">
        <v>722</v>
      </c>
      <c r="M722" s="62"/>
      <c r="N722" s="63"/>
    </row>
    <row r="723" spans="1:14" x14ac:dyDescent="0.3">
      <c r="A723" s="77" t="s">
        <v>484</v>
      </c>
      <c r="B723" s="77" t="s">
        <v>181</v>
      </c>
      <c r="C723" s="53"/>
      <c r="D723" s="77"/>
      <c r="E723" s="53"/>
      <c r="F723" s="55"/>
      <c r="G723" s="53"/>
      <c r="H723" s="57"/>
      <c r="I723" s="56"/>
      <c r="J723" s="56"/>
      <c r="K723" s="36" t="s">
        <v>65</v>
      </c>
      <c r="L723" s="62">
        <v>723</v>
      </c>
      <c r="M723" s="62"/>
      <c r="N723" s="63"/>
    </row>
    <row r="724" spans="1:14" x14ac:dyDescent="0.3">
      <c r="A724" s="77" t="s">
        <v>485</v>
      </c>
      <c r="B724" s="77" t="s">
        <v>185</v>
      </c>
      <c r="C724" s="53"/>
      <c r="D724" s="77"/>
      <c r="E724" s="53"/>
      <c r="F724" s="55"/>
      <c r="G724" s="53"/>
      <c r="H724" s="57"/>
      <c r="I724" s="56"/>
      <c r="J724" s="56"/>
      <c r="K724" s="36" t="s">
        <v>65</v>
      </c>
      <c r="L724" s="62">
        <v>724</v>
      </c>
      <c r="M724" s="62"/>
      <c r="N724" s="63"/>
    </row>
    <row r="725" spans="1:14" x14ac:dyDescent="0.3">
      <c r="A725" s="77" t="s">
        <v>486</v>
      </c>
      <c r="B725" s="77" t="s">
        <v>185</v>
      </c>
      <c r="C725" s="53"/>
      <c r="D725" s="77"/>
      <c r="E725" s="53"/>
      <c r="F725" s="55"/>
      <c r="G725" s="53"/>
      <c r="H725" s="57"/>
      <c r="I725" s="56"/>
      <c r="J725" s="56"/>
      <c r="K725" s="36" t="s">
        <v>65</v>
      </c>
      <c r="L725" s="62">
        <v>725</v>
      </c>
      <c r="M725" s="62"/>
      <c r="N725" s="63"/>
    </row>
    <row r="726" spans="1:14" x14ac:dyDescent="0.3">
      <c r="A726" s="77" t="s">
        <v>365</v>
      </c>
      <c r="B726" s="77" t="s">
        <v>305</v>
      </c>
      <c r="C726" s="53"/>
      <c r="D726" s="77"/>
      <c r="E726" s="53"/>
      <c r="F726" s="55"/>
      <c r="G726" s="53"/>
      <c r="H726" s="57"/>
      <c r="I726" s="56"/>
      <c r="J726" s="56"/>
      <c r="K726" s="36" t="s">
        <v>65</v>
      </c>
      <c r="L726" s="62">
        <v>726</v>
      </c>
      <c r="M726" s="62"/>
      <c r="N726" s="63"/>
    </row>
    <row r="727" spans="1:14" x14ac:dyDescent="0.3">
      <c r="A727" s="77" t="s">
        <v>358</v>
      </c>
      <c r="B727" s="77" t="s">
        <v>372</v>
      </c>
      <c r="C727" s="53"/>
      <c r="D727" s="77"/>
      <c r="E727" s="53"/>
      <c r="F727" s="55"/>
      <c r="G727" s="53"/>
      <c r="H727" s="57"/>
      <c r="I727" s="56"/>
      <c r="J727" s="56"/>
      <c r="K727" s="36" t="s">
        <v>65</v>
      </c>
      <c r="L727" s="62">
        <v>727</v>
      </c>
      <c r="M727" s="62"/>
      <c r="N727" s="63"/>
    </row>
    <row r="728" spans="1:14" x14ac:dyDescent="0.3">
      <c r="A728" s="77" t="s">
        <v>487</v>
      </c>
      <c r="B728" s="77" t="s">
        <v>488</v>
      </c>
      <c r="C728" s="53"/>
      <c r="D728" s="77"/>
      <c r="E728" s="53"/>
      <c r="F728" s="55"/>
      <c r="G728" s="53"/>
      <c r="H728" s="57"/>
      <c r="I728" s="56"/>
      <c r="J728" s="56"/>
      <c r="K728" s="36" t="s">
        <v>65</v>
      </c>
      <c r="L728" s="62">
        <v>728</v>
      </c>
      <c r="M728" s="62"/>
      <c r="N728" s="63"/>
    </row>
    <row r="729" spans="1:14" x14ac:dyDescent="0.3">
      <c r="A729" s="77" t="s">
        <v>489</v>
      </c>
      <c r="B729" s="77" t="s">
        <v>490</v>
      </c>
      <c r="C729" s="53"/>
      <c r="D729" s="77"/>
      <c r="E729" s="53"/>
      <c r="F729" s="55"/>
      <c r="G729" s="53"/>
      <c r="H729" s="57"/>
      <c r="I729" s="56"/>
      <c r="J729" s="56"/>
      <c r="K729" s="36" t="s">
        <v>65</v>
      </c>
      <c r="L729" s="62">
        <v>729</v>
      </c>
      <c r="M729" s="62"/>
      <c r="N729" s="63"/>
    </row>
    <row r="730" spans="1:14" x14ac:dyDescent="0.3">
      <c r="A730" s="77" t="s">
        <v>491</v>
      </c>
      <c r="B730" s="77" t="s">
        <v>185</v>
      </c>
      <c r="C730" s="53"/>
      <c r="D730" s="77"/>
      <c r="E730" s="53"/>
      <c r="F730" s="55"/>
      <c r="G730" s="53"/>
      <c r="H730" s="57"/>
      <c r="I730" s="56"/>
      <c r="J730" s="56"/>
      <c r="K730" s="36" t="s">
        <v>65</v>
      </c>
      <c r="L730" s="62">
        <v>730</v>
      </c>
      <c r="M730" s="62"/>
      <c r="N730" s="63"/>
    </row>
    <row r="731" spans="1:14" x14ac:dyDescent="0.3">
      <c r="A731" s="77" t="s">
        <v>187</v>
      </c>
      <c r="B731" s="77" t="s">
        <v>451</v>
      </c>
      <c r="C731" s="53"/>
      <c r="D731" s="77"/>
      <c r="E731" s="53"/>
      <c r="F731" s="55"/>
      <c r="G731" s="53"/>
      <c r="H731" s="57"/>
      <c r="I731" s="56"/>
      <c r="J731" s="56"/>
      <c r="K731" s="36" t="s">
        <v>65</v>
      </c>
      <c r="L731" s="62">
        <v>731</v>
      </c>
      <c r="M731" s="62"/>
      <c r="N731" s="63"/>
    </row>
    <row r="732" spans="1:14" x14ac:dyDescent="0.3">
      <c r="A732" s="77" t="s">
        <v>187</v>
      </c>
      <c r="B732" s="77" t="s">
        <v>190</v>
      </c>
      <c r="C732" s="53"/>
      <c r="D732" s="77"/>
      <c r="E732" s="53"/>
      <c r="F732" s="55"/>
      <c r="G732" s="53"/>
      <c r="H732" s="57"/>
      <c r="I732" s="56"/>
      <c r="J732" s="56"/>
      <c r="K732" s="36" t="s">
        <v>65</v>
      </c>
      <c r="L732" s="62">
        <v>732</v>
      </c>
      <c r="M732" s="62"/>
      <c r="N732" s="63"/>
    </row>
    <row r="733" spans="1:14" x14ac:dyDescent="0.3">
      <c r="A733" s="77" t="s">
        <v>187</v>
      </c>
      <c r="B733" s="77" t="s">
        <v>189</v>
      </c>
      <c r="C733" s="53"/>
      <c r="D733" s="77"/>
      <c r="E733" s="53"/>
      <c r="F733" s="55"/>
      <c r="G733" s="53"/>
      <c r="H733" s="57"/>
      <c r="I733" s="56"/>
      <c r="J733" s="56"/>
      <c r="K733" s="36" t="s">
        <v>65</v>
      </c>
      <c r="L733" s="62">
        <v>733</v>
      </c>
      <c r="M733" s="62"/>
      <c r="N733" s="63"/>
    </row>
    <row r="734" spans="1:14" x14ac:dyDescent="0.3">
      <c r="A734" s="77" t="s">
        <v>187</v>
      </c>
      <c r="B734" s="77" t="s">
        <v>193</v>
      </c>
      <c r="C734" s="53"/>
      <c r="D734" s="77"/>
      <c r="E734" s="53"/>
      <c r="F734" s="55"/>
      <c r="G734" s="53"/>
      <c r="H734" s="57"/>
      <c r="I734" s="56"/>
      <c r="J734" s="56"/>
      <c r="K734" s="36" t="s">
        <v>65</v>
      </c>
      <c r="L734" s="62">
        <v>734</v>
      </c>
      <c r="M734" s="62"/>
      <c r="N734" s="63"/>
    </row>
    <row r="735" spans="1:14" x14ac:dyDescent="0.3">
      <c r="A735" s="77" t="s">
        <v>187</v>
      </c>
      <c r="B735" s="77" t="s">
        <v>194</v>
      </c>
      <c r="C735" s="53"/>
      <c r="D735" s="77"/>
      <c r="E735" s="53"/>
      <c r="F735" s="55"/>
      <c r="G735" s="53"/>
      <c r="H735" s="57"/>
      <c r="I735" s="56"/>
      <c r="J735" s="56"/>
      <c r="K735" s="36" t="s">
        <v>65</v>
      </c>
      <c r="L735" s="62">
        <v>735</v>
      </c>
      <c r="M735" s="62"/>
      <c r="N735" s="63"/>
    </row>
    <row r="736" spans="1:14" x14ac:dyDescent="0.3">
      <c r="A736" s="77" t="s">
        <v>187</v>
      </c>
      <c r="B736" s="77" t="s">
        <v>195</v>
      </c>
      <c r="C736" s="53"/>
      <c r="D736" s="77"/>
      <c r="E736" s="53"/>
      <c r="F736" s="55"/>
      <c r="G736" s="53"/>
      <c r="H736" s="57"/>
      <c r="I736" s="56"/>
      <c r="J736" s="56"/>
      <c r="K736" s="36" t="s">
        <v>65</v>
      </c>
      <c r="L736" s="62">
        <v>736</v>
      </c>
      <c r="M736" s="62"/>
      <c r="N736" s="63"/>
    </row>
    <row r="737" spans="1:14" x14ac:dyDescent="0.3">
      <c r="A737" s="77" t="s">
        <v>187</v>
      </c>
      <c r="B737" s="77" t="s">
        <v>196</v>
      </c>
      <c r="C737" s="53"/>
      <c r="D737" s="77"/>
      <c r="E737" s="53"/>
      <c r="F737" s="55"/>
      <c r="G737" s="53"/>
      <c r="H737" s="57"/>
      <c r="I737" s="56"/>
      <c r="J737" s="56"/>
      <c r="K737" s="36" t="s">
        <v>65</v>
      </c>
      <c r="L737" s="62">
        <v>737</v>
      </c>
      <c r="M737" s="62"/>
      <c r="N737" s="63"/>
    </row>
    <row r="738" spans="1:14" x14ac:dyDescent="0.3">
      <c r="A738" s="77" t="s">
        <v>187</v>
      </c>
      <c r="B738" s="77" t="s">
        <v>197</v>
      </c>
      <c r="C738" s="53"/>
      <c r="D738" s="77"/>
      <c r="E738" s="53"/>
      <c r="F738" s="55"/>
      <c r="G738" s="53"/>
      <c r="H738" s="57"/>
      <c r="I738" s="56"/>
      <c r="J738" s="56"/>
      <c r="K738" s="36" t="s">
        <v>65</v>
      </c>
      <c r="L738" s="62">
        <v>738</v>
      </c>
      <c r="M738" s="62"/>
      <c r="N738" s="63"/>
    </row>
    <row r="739" spans="1:14" x14ac:dyDescent="0.3">
      <c r="A739" s="77" t="s">
        <v>187</v>
      </c>
      <c r="B739" s="77" t="s">
        <v>198</v>
      </c>
      <c r="C739" s="53"/>
      <c r="D739" s="77"/>
      <c r="E739" s="53"/>
      <c r="F739" s="55"/>
      <c r="G739" s="53"/>
      <c r="H739" s="57"/>
      <c r="I739" s="56"/>
      <c r="J739" s="56"/>
      <c r="K739" s="36" t="s">
        <v>65</v>
      </c>
      <c r="L739" s="62">
        <v>739</v>
      </c>
      <c r="M739" s="62"/>
      <c r="N739" s="63"/>
    </row>
    <row r="740" spans="1:14" x14ac:dyDescent="0.3">
      <c r="A740" s="77" t="s">
        <v>492</v>
      </c>
      <c r="B740" s="77" t="s">
        <v>185</v>
      </c>
      <c r="C740" s="53"/>
      <c r="D740" s="77"/>
      <c r="E740" s="53"/>
      <c r="F740" s="55"/>
      <c r="G740" s="53"/>
      <c r="H740" s="57"/>
      <c r="I740" s="56"/>
      <c r="J740" s="56"/>
      <c r="K740" s="36" t="s">
        <v>65</v>
      </c>
      <c r="L740" s="62">
        <v>740</v>
      </c>
      <c r="M740" s="62"/>
      <c r="N740" s="63"/>
    </row>
    <row r="741" spans="1:14" x14ac:dyDescent="0.3">
      <c r="A741" s="77" t="s">
        <v>493</v>
      </c>
      <c r="B741" s="77" t="s">
        <v>284</v>
      </c>
      <c r="C741" s="53"/>
      <c r="D741" s="77"/>
      <c r="E741" s="53"/>
      <c r="F741" s="55"/>
      <c r="G741" s="53"/>
      <c r="H741" s="57"/>
      <c r="I741" s="56"/>
      <c r="J741" s="56"/>
      <c r="K741" s="36" t="s">
        <v>65</v>
      </c>
      <c r="L741" s="62">
        <v>741</v>
      </c>
      <c r="M741" s="62"/>
      <c r="N741" s="63"/>
    </row>
    <row r="742" spans="1:14" x14ac:dyDescent="0.3">
      <c r="A742" s="77" t="s">
        <v>493</v>
      </c>
      <c r="B742" s="77" t="s">
        <v>185</v>
      </c>
      <c r="C742" s="53"/>
      <c r="D742" s="77"/>
      <c r="E742" s="53"/>
      <c r="F742" s="55"/>
      <c r="G742" s="53"/>
      <c r="H742" s="57"/>
      <c r="I742" s="56"/>
      <c r="J742" s="56"/>
      <c r="K742" s="36" t="s">
        <v>65</v>
      </c>
      <c r="L742" s="62">
        <v>742</v>
      </c>
      <c r="M742" s="62"/>
      <c r="N742" s="63"/>
    </row>
    <row r="743" spans="1:14" x14ac:dyDescent="0.3">
      <c r="A743" s="77" t="s">
        <v>493</v>
      </c>
      <c r="B743" s="77" t="s">
        <v>182</v>
      </c>
      <c r="C743" s="53"/>
      <c r="D743" s="77"/>
      <c r="E743" s="53"/>
      <c r="F743" s="55"/>
      <c r="G743" s="53"/>
      <c r="H743" s="57"/>
      <c r="I743" s="56"/>
      <c r="J743" s="56"/>
      <c r="K743" s="36" t="s">
        <v>65</v>
      </c>
      <c r="L743" s="62">
        <v>743</v>
      </c>
      <c r="M743" s="62"/>
      <c r="N743" s="63"/>
    </row>
    <row r="744" spans="1:14" x14ac:dyDescent="0.3">
      <c r="A744" s="77" t="s">
        <v>494</v>
      </c>
      <c r="B744" s="77" t="s">
        <v>238</v>
      </c>
      <c r="C744" s="53"/>
      <c r="D744" s="77"/>
      <c r="E744" s="53"/>
      <c r="F744" s="55"/>
      <c r="G744" s="53"/>
      <c r="H744" s="57"/>
      <c r="I744" s="56"/>
      <c r="J744" s="56"/>
      <c r="K744" s="36" t="s">
        <v>65</v>
      </c>
      <c r="L744" s="62">
        <v>744</v>
      </c>
      <c r="M744" s="62"/>
      <c r="N744" s="63"/>
    </row>
    <row r="745" spans="1:14" x14ac:dyDescent="0.3">
      <c r="A745" s="77" t="s">
        <v>495</v>
      </c>
      <c r="B745" s="77" t="s">
        <v>185</v>
      </c>
      <c r="C745" s="53"/>
      <c r="D745" s="77"/>
      <c r="E745" s="53"/>
      <c r="F745" s="55"/>
      <c r="G745" s="53"/>
      <c r="H745" s="57"/>
      <c r="I745" s="56"/>
      <c r="J745" s="56"/>
      <c r="K745" s="36" t="s">
        <v>65</v>
      </c>
      <c r="L745" s="62">
        <v>745</v>
      </c>
      <c r="M745" s="62"/>
      <c r="N745" s="63"/>
    </row>
    <row r="746" spans="1:14" x14ac:dyDescent="0.3">
      <c r="A746" s="77" t="s">
        <v>496</v>
      </c>
      <c r="B746" s="77" t="s">
        <v>185</v>
      </c>
      <c r="C746" s="53"/>
      <c r="D746" s="77"/>
      <c r="E746" s="53"/>
      <c r="F746" s="55"/>
      <c r="G746" s="53"/>
      <c r="H746" s="57"/>
      <c r="I746" s="56"/>
      <c r="J746" s="56"/>
      <c r="K746" s="36" t="s">
        <v>65</v>
      </c>
      <c r="L746" s="62">
        <v>746</v>
      </c>
      <c r="M746" s="62"/>
      <c r="N746" s="63"/>
    </row>
    <row r="747" spans="1:14" x14ac:dyDescent="0.3">
      <c r="A747" s="77" t="s">
        <v>497</v>
      </c>
      <c r="B747" s="77" t="s">
        <v>185</v>
      </c>
      <c r="C747" s="53"/>
      <c r="D747" s="77"/>
      <c r="E747" s="53"/>
      <c r="F747" s="55"/>
      <c r="G747" s="53"/>
      <c r="H747" s="57"/>
      <c r="I747" s="56"/>
      <c r="J747" s="56"/>
      <c r="K747" s="36" t="s">
        <v>65</v>
      </c>
      <c r="L747" s="62">
        <v>747</v>
      </c>
      <c r="M747" s="62"/>
      <c r="N747" s="63"/>
    </row>
    <row r="748" spans="1:14" x14ac:dyDescent="0.3">
      <c r="A748" s="77" t="s">
        <v>498</v>
      </c>
      <c r="B748" s="77" t="s">
        <v>185</v>
      </c>
      <c r="C748" s="53"/>
      <c r="D748" s="77"/>
      <c r="E748" s="53"/>
      <c r="F748" s="55"/>
      <c r="G748" s="53"/>
      <c r="H748" s="57"/>
      <c r="I748" s="56"/>
      <c r="J748" s="56"/>
      <c r="K748" s="36" t="s">
        <v>65</v>
      </c>
      <c r="L748" s="62">
        <v>748</v>
      </c>
      <c r="M748" s="62"/>
      <c r="N748" s="63"/>
    </row>
    <row r="749" spans="1:14" x14ac:dyDescent="0.3">
      <c r="A749" s="77" t="s">
        <v>282</v>
      </c>
      <c r="B749" s="77" t="s">
        <v>174</v>
      </c>
      <c r="C749" s="53"/>
      <c r="D749" s="77"/>
      <c r="E749" s="53"/>
      <c r="F749" s="55"/>
      <c r="G749" s="53"/>
      <c r="H749" s="57"/>
      <c r="I749" s="56"/>
      <c r="J749" s="56"/>
      <c r="K749" s="36" t="s">
        <v>65</v>
      </c>
      <c r="L749" s="62">
        <v>749</v>
      </c>
      <c r="M749" s="62"/>
      <c r="N749" s="63"/>
    </row>
    <row r="750" spans="1:14" x14ac:dyDescent="0.3">
      <c r="A750" s="77" t="s">
        <v>499</v>
      </c>
      <c r="B750" s="77" t="s">
        <v>223</v>
      </c>
      <c r="C750" s="53"/>
      <c r="D750" s="77"/>
      <c r="E750" s="53"/>
      <c r="F750" s="55"/>
      <c r="G750" s="53"/>
      <c r="H750" s="57"/>
      <c r="I750" s="56"/>
      <c r="J750" s="56"/>
      <c r="K750" s="36" t="s">
        <v>65</v>
      </c>
      <c r="L750" s="62">
        <v>750</v>
      </c>
      <c r="M750" s="62"/>
      <c r="N750" s="63"/>
    </row>
    <row r="751" spans="1:14" x14ac:dyDescent="0.3">
      <c r="A751" s="77" t="s">
        <v>230</v>
      </c>
      <c r="B751" s="77" t="s">
        <v>330</v>
      </c>
      <c r="C751" s="53"/>
      <c r="D751" s="77"/>
      <c r="E751" s="53"/>
      <c r="F751" s="55"/>
      <c r="G751" s="53"/>
      <c r="H751" s="57"/>
      <c r="I751" s="56"/>
      <c r="J751" s="56"/>
      <c r="K751" s="36" t="s">
        <v>65</v>
      </c>
      <c r="L751" s="62">
        <v>751</v>
      </c>
      <c r="M751" s="62"/>
      <c r="N751" s="63"/>
    </row>
    <row r="752" spans="1:14" x14ac:dyDescent="0.3">
      <c r="A752" s="77" t="s">
        <v>500</v>
      </c>
      <c r="B752" s="77" t="s">
        <v>192</v>
      </c>
      <c r="C752" s="53"/>
      <c r="D752" s="77"/>
      <c r="E752" s="53"/>
      <c r="F752" s="55"/>
      <c r="G752" s="53"/>
      <c r="H752" s="57"/>
      <c r="I752" s="56"/>
      <c r="J752" s="56"/>
      <c r="K752" s="36" t="s">
        <v>65</v>
      </c>
      <c r="L752" s="62">
        <v>752</v>
      </c>
      <c r="M752" s="62"/>
      <c r="N752" s="63"/>
    </row>
    <row r="753" spans="1:14" x14ac:dyDescent="0.3">
      <c r="A753" s="77" t="s">
        <v>305</v>
      </c>
      <c r="B753" s="77" t="s">
        <v>304</v>
      </c>
      <c r="C753" s="53"/>
      <c r="D753" s="77"/>
      <c r="E753" s="53"/>
      <c r="F753" s="55"/>
      <c r="G753" s="53"/>
      <c r="H753" s="57"/>
      <c r="I753" s="56"/>
      <c r="J753" s="56"/>
      <c r="K753" s="36" t="s">
        <v>66</v>
      </c>
      <c r="L753" s="62">
        <v>753</v>
      </c>
      <c r="M753" s="62"/>
      <c r="N753" s="63"/>
    </row>
    <row r="754" spans="1:14" x14ac:dyDescent="0.3">
      <c r="A754" s="77" t="s">
        <v>305</v>
      </c>
      <c r="B754" s="77" t="s">
        <v>501</v>
      </c>
      <c r="C754" s="53"/>
      <c r="D754" s="77"/>
      <c r="E754" s="53"/>
      <c r="F754" s="55"/>
      <c r="G754" s="53"/>
      <c r="H754" s="57"/>
      <c r="I754" s="56"/>
      <c r="J754" s="56"/>
      <c r="K754" s="36" t="s">
        <v>65</v>
      </c>
      <c r="L754" s="62">
        <v>754</v>
      </c>
      <c r="M754" s="62"/>
      <c r="N754" s="63"/>
    </row>
    <row r="755" spans="1:14" x14ac:dyDescent="0.3">
      <c r="A755" s="77" t="s">
        <v>502</v>
      </c>
      <c r="B755" s="77" t="s">
        <v>185</v>
      </c>
      <c r="C755" s="53"/>
      <c r="D755" s="77"/>
      <c r="E755" s="53"/>
      <c r="F755" s="55"/>
      <c r="G755" s="53"/>
      <c r="H755" s="57"/>
      <c r="I755" s="56"/>
      <c r="J755" s="56"/>
      <c r="K755" s="36" t="s">
        <v>65</v>
      </c>
      <c r="L755" s="62">
        <v>755</v>
      </c>
      <c r="M755" s="62"/>
      <c r="N755" s="63"/>
    </row>
    <row r="756" spans="1:14" x14ac:dyDescent="0.3">
      <c r="A756" s="77" t="s">
        <v>503</v>
      </c>
      <c r="B756" s="77" t="s">
        <v>185</v>
      </c>
      <c r="C756" s="53"/>
      <c r="D756" s="77"/>
      <c r="E756" s="53"/>
      <c r="F756" s="55"/>
      <c r="G756" s="53"/>
      <c r="H756" s="57"/>
      <c r="I756" s="56"/>
      <c r="J756" s="56"/>
      <c r="K756" s="36" t="s">
        <v>65</v>
      </c>
      <c r="L756" s="62">
        <v>756</v>
      </c>
      <c r="M756" s="62"/>
      <c r="N756" s="63"/>
    </row>
    <row r="757" spans="1:14" x14ac:dyDescent="0.3">
      <c r="A757" s="77" t="s">
        <v>504</v>
      </c>
      <c r="B757" s="77" t="s">
        <v>238</v>
      </c>
      <c r="C757" s="53"/>
      <c r="D757" s="77"/>
      <c r="E757" s="53"/>
      <c r="F757" s="55"/>
      <c r="G757" s="53"/>
      <c r="H757" s="57"/>
      <c r="I757" s="56"/>
      <c r="J757" s="56"/>
      <c r="K757" s="36" t="s">
        <v>65</v>
      </c>
      <c r="L757" s="62">
        <v>757</v>
      </c>
      <c r="M757" s="62"/>
      <c r="N757" s="63"/>
    </row>
    <row r="758" spans="1:14" x14ac:dyDescent="0.3">
      <c r="A758" s="77" t="s">
        <v>452</v>
      </c>
      <c r="B758" s="77" t="s">
        <v>185</v>
      </c>
      <c r="C758" s="53"/>
      <c r="D758" s="77"/>
      <c r="E758" s="53"/>
      <c r="F758" s="55"/>
      <c r="G758" s="53"/>
      <c r="H758" s="57"/>
      <c r="I758" s="56"/>
      <c r="J758" s="56"/>
      <c r="K758" s="36" t="s">
        <v>65</v>
      </c>
      <c r="L758" s="62">
        <v>758</v>
      </c>
      <c r="M758" s="62"/>
      <c r="N758" s="63"/>
    </row>
    <row r="759" spans="1:14" x14ac:dyDescent="0.3">
      <c r="A759" s="77" t="s">
        <v>176</v>
      </c>
      <c r="B759" s="77" t="s">
        <v>272</v>
      </c>
      <c r="C759" s="53"/>
      <c r="D759" s="77"/>
      <c r="E759" s="53"/>
      <c r="F759" s="55"/>
      <c r="G759" s="53"/>
      <c r="H759" s="57"/>
      <c r="I759" s="56"/>
      <c r="J759" s="56"/>
      <c r="K759" s="36" t="s">
        <v>65</v>
      </c>
      <c r="L759" s="62">
        <v>759</v>
      </c>
      <c r="M759" s="62"/>
      <c r="N759" s="63"/>
    </row>
    <row r="760" spans="1:14" x14ac:dyDescent="0.3">
      <c r="A760" s="77" t="s">
        <v>394</v>
      </c>
      <c r="B760" s="77" t="s">
        <v>505</v>
      </c>
      <c r="C760" s="53"/>
      <c r="D760" s="77"/>
      <c r="E760" s="53"/>
      <c r="F760" s="55"/>
      <c r="G760" s="53"/>
      <c r="H760" s="57"/>
      <c r="I760" s="56"/>
      <c r="J760" s="56"/>
      <c r="K760" s="36" t="s">
        <v>65</v>
      </c>
      <c r="L760" s="62">
        <v>760</v>
      </c>
      <c r="M760" s="62"/>
      <c r="N760" s="63"/>
    </row>
    <row r="761" spans="1:14" x14ac:dyDescent="0.3">
      <c r="A761" s="77" t="s">
        <v>506</v>
      </c>
      <c r="B761" s="77" t="s">
        <v>182</v>
      </c>
      <c r="C761" s="53"/>
      <c r="D761" s="77"/>
      <c r="E761" s="53"/>
      <c r="F761" s="55"/>
      <c r="G761" s="53"/>
      <c r="H761" s="57"/>
      <c r="I761" s="56"/>
      <c r="J761" s="56"/>
      <c r="K761" s="36" t="s">
        <v>65</v>
      </c>
      <c r="L761" s="62">
        <v>761</v>
      </c>
      <c r="M761" s="62"/>
      <c r="N761" s="63"/>
    </row>
    <row r="762" spans="1:14" x14ac:dyDescent="0.3">
      <c r="A762" s="77" t="s">
        <v>506</v>
      </c>
      <c r="B762" s="77" t="s">
        <v>175</v>
      </c>
      <c r="C762" s="53"/>
      <c r="D762" s="77"/>
      <c r="E762" s="53"/>
      <c r="F762" s="55"/>
      <c r="G762" s="53"/>
      <c r="H762" s="57"/>
      <c r="I762" s="56"/>
      <c r="J762" s="56"/>
      <c r="K762" s="36" t="s">
        <v>65</v>
      </c>
      <c r="L762" s="62">
        <v>762</v>
      </c>
      <c r="M762" s="62"/>
      <c r="N762" s="63"/>
    </row>
    <row r="763" spans="1:14" x14ac:dyDescent="0.3">
      <c r="A763" s="77" t="s">
        <v>507</v>
      </c>
      <c r="B763" s="77" t="s">
        <v>181</v>
      </c>
      <c r="C763" s="53"/>
      <c r="D763" s="77"/>
      <c r="E763" s="53"/>
      <c r="F763" s="55"/>
      <c r="G763" s="53"/>
      <c r="H763" s="57"/>
      <c r="I763" s="56"/>
      <c r="J763" s="56"/>
      <c r="K763" s="36" t="s">
        <v>65</v>
      </c>
      <c r="L763" s="62">
        <v>763</v>
      </c>
      <c r="M763" s="62"/>
      <c r="N763" s="63"/>
    </row>
    <row r="764" spans="1:14" x14ac:dyDescent="0.3">
      <c r="A764" s="77" t="s">
        <v>282</v>
      </c>
      <c r="B764" s="77" t="s">
        <v>178</v>
      </c>
      <c r="C764" s="53"/>
      <c r="D764" s="77"/>
      <c r="E764" s="53"/>
      <c r="F764" s="55"/>
      <c r="G764" s="53"/>
      <c r="H764" s="57"/>
      <c r="I764" s="56"/>
      <c r="J764" s="56"/>
      <c r="K764" s="36" t="s">
        <v>65</v>
      </c>
      <c r="L764" s="62">
        <v>764</v>
      </c>
      <c r="M764" s="62"/>
      <c r="N764" s="63"/>
    </row>
    <row r="765" spans="1:14" x14ac:dyDescent="0.3">
      <c r="A765" s="77" t="s">
        <v>282</v>
      </c>
      <c r="B765" s="77" t="s">
        <v>379</v>
      </c>
      <c r="C765" s="53"/>
      <c r="D765" s="77"/>
      <c r="E765" s="53"/>
      <c r="F765" s="55"/>
      <c r="G765" s="53"/>
      <c r="H765" s="57"/>
      <c r="I765" s="56"/>
      <c r="J765" s="56"/>
      <c r="K765" s="36" t="s">
        <v>65</v>
      </c>
      <c r="L765" s="62">
        <v>765</v>
      </c>
      <c r="M765" s="62"/>
      <c r="N765" s="63"/>
    </row>
    <row r="766" spans="1:14" x14ac:dyDescent="0.3">
      <c r="A766" s="77" t="s">
        <v>217</v>
      </c>
      <c r="B766" s="77" t="s">
        <v>185</v>
      </c>
      <c r="C766" s="53"/>
      <c r="D766" s="77"/>
      <c r="E766" s="53"/>
      <c r="F766" s="55"/>
      <c r="G766" s="53"/>
      <c r="H766" s="57"/>
      <c r="I766" s="56"/>
      <c r="J766" s="56"/>
      <c r="K766" s="36" t="s">
        <v>65</v>
      </c>
      <c r="L766" s="62">
        <v>766</v>
      </c>
      <c r="M766" s="62"/>
      <c r="N766" s="63"/>
    </row>
    <row r="767" spans="1:14" x14ac:dyDescent="0.3">
      <c r="A767" s="77" t="s">
        <v>203</v>
      </c>
      <c r="B767" s="77" t="s">
        <v>223</v>
      </c>
      <c r="C767" s="53"/>
      <c r="D767" s="77"/>
      <c r="E767" s="53"/>
      <c r="F767" s="55"/>
      <c r="G767" s="53"/>
      <c r="H767" s="57"/>
      <c r="I767" s="56"/>
      <c r="J767" s="56"/>
      <c r="K767" s="36" t="s">
        <v>65</v>
      </c>
      <c r="L767" s="62">
        <v>767</v>
      </c>
      <c r="M767" s="62"/>
      <c r="N767" s="63"/>
    </row>
    <row r="768" spans="1:14" x14ac:dyDescent="0.3">
      <c r="A768" s="77" t="s">
        <v>508</v>
      </c>
      <c r="B768" s="77" t="s">
        <v>185</v>
      </c>
      <c r="C768" s="53"/>
      <c r="D768" s="77"/>
      <c r="E768" s="53"/>
      <c r="F768" s="55"/>
      <c r="G768" s="53"/>
      <c r="H768" s="57"/>
      <c r="I768" s="56"/>
      <c r="J768" s="56"/>
      <c r="K768" s="36" t="s">
        <v>65</v>
      </c>
      <c r="L768" s="62">
        <v>768</v>
      </c>
      <c r="M768" s="62"/>
      <c r="N768" s="63"/>
    </row>
    <row r="769" spans="1:14" x14ac:dyDescent="0.3">
      <c r="A769" s="77" t="s">
        <v>509</v>
      </c>
      <c r="B769" s="77" t="s">
        <v>185</v>
      </c>
      <c r="C769" s="53"/>
      <c r="D769" s="77"/>
      <c r="E769" s="53"/>
      <c r="F769" s="55"/>
      <c r="G769" s="53"/>
      <c r="H769" s="57"/>
      <c r="I769" s="56"/>
      <c r="J769" s="56"/>
      <c r="K769" s="36" t="s">
        <v>65</v>
      </c>
      <c r="L769" s="62">
        <v>769</v>
      </c>
      <c r="M769" s="62"/>
      <c r="N769" s="63"/>
    </row>
    <row r="770" spans="1:14" x14ac:dyDescent="0.3">
      <c r="A770" s="77" t="s">
        <v>230</v>
      </c>
      <c r="B770" s="77" t="s">
        <v>192</v>
      </c>
      <c r="C770" s="53"/>
      <c r="D770" s="77"/>
      <c r="E770" s="53"/>
      <c r="F770" s="55"/>
      <c r="G770" s="53"/>
      <c r="H770" s="57"/>
      <c r="I770" s="56"/>
      <c r="J770" s="56"/>
      <c r="K770" s="36" t="s">
        <v>65</v>
      </c>
      <c r="L770" s="62">
        <v>770</v>
      </c>
      <c r="M770" s="62"/>
      <c r="N770" s="63"/>
    </row>
    <row r="771" spans="1:14" x14ac:dyDescent="0.3">
      <c r="A771" s="77" t="s">
        <v>510</v>
      </c>
      <c r="B771" s="77" t="s">
        <v>185</v>
      </c>
      <c r="C771" s="53"/>
      <c r="D771" s="77"/>
      <c r="E771" s="53"/>
      <c r="F771" s="55"/>
      <c r="G771" s="53"/>
      <c r="H771" s="57"/>
      <c r="I771" s="56"/>
      <c r="J771" s="56"/>
      <c r="K771" s="36" t="s">
        <v>65</v>
      </c>
      <c r="L771" s="62">
        <v>771</v>
      </c>
      <c r="M771" s="62"/>
      <c r="N771" s="63"/>
    </row>
    <row r="772" spans="1:14" x14ac:dyDescent="0.3">
      <c r="A772" s="77" t="s">
        <v>410</v>
      </c>
      <c r="B772" s="77" t="s">
        <v>185</v>
      </c>
      <c r="C772" s="53"/>
      <c r="D772" s="77"/>
      <c r="E772" s="53"/>
      <c r="F772" s="55"/>
      <c r="G772" s="53"/>
      <c r="H772" s="57"/>
      <c r="I772" s="56"/>
      <c r="J772" s="56"/>
      <c r="K772" s="36" t="s">
        <v>65</v>
      </c>
      <c r="L772" s="62">
        <v>772</v>
      </c>
      <c r="M772" s="62"/>
      <c r="N772" s="63"/>
    </row>
    <row r="773" spans="1:14" x14ac:dyDescent="0.3">
      <c r="A773" s="77" t="s">
        <v>187</v>
      </c>
      <c r="B773" s="77" t="s">
        <v>511</v>
      </c>
      <c r="C773" s="53"/>
      <c r="D773" s="77"/>
      <c r="E773" s="53"/>
      <c r="F773" s="55"/>
      <c r="G773" s="53"/>
      <c r="H773" s="57"/>
      <c r="I773" s="56"/>
      <c r="J773" s="56"/>
      <c r="K773" s="36" t="s">
        <v>65</v>
      </c>
      <c r="L773" s="62">
        <v>773</v>
      </c>
      <c r="M773" s="62"/>
      <c r="N773" s="63"/>
    </row>
    <row r="774" spans="1:14" x14ac:dyDescent="0.3">
      <c r="A774" s="77" t="s">
        <v>455</v>
      </c>
      <c r="B774" s="77" t="s">
        <v>238</v>
      </c>
      <c r="C774" s="53"/>
      <c r="D774" s="77"/>
      <c r="E774" s="53"/>
      <c r="F774" s="55"/>
      <c r="G774" s="53"/>
      <c r="H774" s="57"/>
      <c r="I774" s="56"/>
      <c r="J774" s="56"/>
      <c r="K774" s="36" t="s">
        <v>65</v>
      </c>
      <c r="L774" s="62">
        <v>774</v>
      </c>
      <c r="M774" s="62"/>
      <c r="N774" s="63"/>
    </row>
    <row r="775" spans="1:14" x14ac:dyDescent="0.3">
      <c r="A775" s="77" t="s">
        <v>486</v>
      </c>
      <c r="B775" s="77" t="s">
        <v>182</v>
      </c>
      <c r="C775" s="53"/>
      <c r="D775" s="77"/>
      <c r="E775" s="53"/>
      <c r="F775" s="55"/>
      <c r="G775" s="53"/>
      <c r="H775" s="57"/>
      <c r="I775" s="56"/>
      <c r="J775" s="56"/>
      <c r="K775" s="36" t="s">
        <v>65</v>
      </c>
      <c r="L775" s="62">
        <v>775</v>
      </c>
      <c r="M775" s="62"/>
      <c r="N775" s="63"/>
    </row>
    <row r="776" spans="1:14" x14ac:dyDescent="0.3">
      <c r="A776" s="77" t="s">
        <v>512</v>
      </c>
      <c r="B776" s="77" t="s">
        <v>181</v>
      </c>
      <c r="C776" s="53"/>
      <c r="D776" s="77"/>
      <c r="E776" s="53"/>
      <c r="F776" s="55"/>
      <c r="G776" s="53"/>
      <c r="H776" s="57"/>
      <c r="I776" s="56"/>
      <c r="J776" s="56"/>
      <c r="K776" s="36" t="s">
        <v>65</v>
      </c>
      <c r="L776" s="62">
        <v>776</v>
      </c>
      <c r="M776" s="62"/>
      <c r="N776" s="63"/>
    </row>
    <row r="777" spans="1:14" x14ac:dyDescent="0.3">
      <c r="A777" s="77" t="s">
        <v>513</v>
      </c>
      <c r="B777" s="77" t="s">
        <v>238</v>
      </c>
      <c r="C777" s="53"/>
      <c r="D777" s="77"/>
      <c r="E777" s="53"/>
      <c r="F777" s="55"/>
      <c r="G777" s="53"/>
      <c r="H777" s="57"/>
      <c r="I777" s="56"/>
      <c r="J777" s="56"/>
      <c r="K777" s="36" t="s">
        <v>65</v>
      </c>
      <c r="L777" s="62">
        <v>777</v>
      </c>
      <c r="M777" s="62"/>
      <c r="N777" s="63"/>
    </row>
    <row r="778" spans="1:14" x14ac:dyDescent="0.3">
      <c r="A778" s="77" t="s">
        <v>276</v>
      </c>
      <c r="B778" s="77" t="s">
        <v>237</v>
      </c>
      <c r="C778" s="53"/>
      <c r="D778" s="77"/>
      <c r="E778" s="53"/>
      <c r="F778" s="55"/>
      <c r="G778" s="53"/>
      <c r="H778" s="57"/>
      <c r="I778" s="56"/>
      <c r="J778" s="56"/>
      <c r="K778" s="36" t="s">
        <v>65</v>
      </c>
      <c r="L778" s="62">
        <v>778</v>
      </c>
      <c r="M778" s="62"/>
      <c r="N778" s="63"/>
    </row>
    <row r="779" spans="1:14" x14ac:dyDescent="0.3">
      <c r="A779" s="77" t="s">
        <v>514</v>
      </c>
      <c r="B779" s="77" t="s">
        <v>501</v>
      </c>
      <c r="C779" s="53"/>
      <c r="D779" s="77"/>
      <c r="E779" s="53"/>
      <c r="F779" s="55"/>
      <c r="G779" s="53"/>
      <c r="H779" s="57"/>
      <c r="I779" s="56"/>
      <c r="J779" s="56"/>
      <c r="K779" s="36" t="s">
        <v>65</v>
      </c>
      <c r="L779" s="62">
        <v>779</v>
      </c>
      <c r="M779" s="62"/>
      <c r="N779" s="63"/>
    </row>
    <row r="780" spans="1:14" x14ac:dyDescent="0.3">
      <c r="A780" s="77" t="s">
        <v>514</v>
      </c>
      <c r="B780" s="77" t="s">
        <v>185</v>
      </c>
      <c r="C780" s="53"/>
      <c r="D780" s="77"/>
      <c r="E780" s="53"/>
      <c r="F780" s="55"/>
      <c r="G780" s="53"/>
      <c r="H780" s="57"/>
      <c r="I780" s="56"/>
      <c r="J780" s="56"/>
      <c r="K780" s="36" t="s">
        <v>65</v>
      </c>
      <c r="L780" s="62">
        <v>780</v>
      </c>
      <c r="M780" s="62"/>
      <c r="N780" s="63"/>
    </row>
    <row r="781" spans="1:14" x14ac:dyDescent="0.3">
      <c r="A781" s="77" t="s">
        <v>305</v>
      </c>
      <c r="B781" s="77" t="s">
        <v>515</v>
      </c>
      <c r="C781" s="53"/>
      <c r="D781" s="77"/>
      <c r="E781" s="53"/>
      <c r="F781" s="55"/>
      <c r="G781" s="53"/>
      <c r="H781" s="57"/>
      <c r="I781" s="56"/>
      <c r="J781" s="56"/>
      <c r="K781" s="36" t="s">
        <v>65</v>
      </c>
      <c r="L781" s="62">
        <v>781</v>
      </c>
      <c r="M781" s="62"/>
      <c r="N781" s="63"/>
    </row>
    <row r="782" spans="1:14" x14ac:dyDescent="0.3">
      <c r="A782" s="77" t="s">
        <v>394</v>
      </c>
      <c r="B782" s="77" t="s">
        <v>227</v>
      </c>
      <c r="C782" s="53"/>
      <c r="D782" s="77"/>
      <c r="E782" s="53"/>
      <c r="F782" s="55"/>
      <c r="G782" s="53"/>
      <c r="H782" s="57"/>
      <c r="I782" s="56"/>
      <c r="J782" s="56"/>
      <c r="K782" s="36" t="s">
        <v>65</v>
      </c>
      <c r="L782" s="62">
        <v>782</v>
      </c>
      <c r="M782" s="62"/>
      <c r="N782" s="63"/>
    </row>
    <row r="783" spans="1:14" x14ac:dyDescent="0.3">
      <c r="A783" s="77" t="s">
        <v>456</v>
      </c>
      <c r="B783" s="77" t="s">
        <v>238</v>
      </c>
      <c r="C783" s="53"/>
      <c r="D783" s="77"/>
      <c r="E783" s="53"/>
      <c r="F783" s="55"/>
      <c r="G783" s="53"/>
      <c r="H783" s="57"/>
      <c r="I783" s="56"/>
      <c r="J783" s="56"/>
      <c r="K783" s="36" t="s">
        <v>65</v>
      </c>
      <c r="L783" s="62">
        <v>783</v>
      </c>
      <c r="M783" s="62"/>
      <c r="N783" s="63"/>
    </row>
    <row r="784" spans="1:14" x14ac:dyDescent="0.3">
      <c r="A784" s="77" t="s">
        <v>276</v>
      </c>
      <c r="B784" s="77" t="s">
        <v>238</v>
      </c>
      <c r="C784" s="53"/>
      <c r="D784" s="77"/>
      <c r="E784" s="53"/>
      <c r="F784" s="55"/>
      <c r="G784" s="53"/>
      <c r="H784" s="57"/>
      <c r="I784" s="56"/>
      <c r="J784" s="56"/>
      <c r="K784" s="36" t="s">
        <v>65</v>
      </c>
      <c r="L784" s="62">
        <v>784</v>
      </c>
      <c r="M784" s="62"/>
      <c r="N784" s="63"/>
    </row>
    <row r="785" spans="1:14" x14ac:dyDescent="0.3">
      <c r="A785" s="77" t="s">
        <v>339</v>
      </c>
      <c r="B785" s="77" t="s">
        <v>204</v>
      </c>
      <c r="C785" s="53"/>
      <c r="D785" s="77"/>
      <c r="E785" s="53"/>
      <c r="F785" s="55"/>
      <c r="G785" s="53"/>
      <c r="H785" s="57"/>
      <c r="I785" s="56"/>
      <c r="J785" s="56"/>
      <c r="K785" s="36" t="s">
        <v>65</v>
      </c>
      <c r="L785" s="62">
        <v>785</v>
      </c>
      <c r="M785" s="62"/>
      <c r="N785" s="63"/>
    </row>
    <row r="786" spans="1:14" x14ac:dyDescent="0.3">
      <c r="A786" s="77" t="s">
        <v>339</v>
      </c>
      <c r="B786" s="77" t="s">
        <v>294</v>
      </c>
      <c r="C786" s="53"/>
      <c r="D786" s="77"/>
      <c r="E786" s="53"/>
      <c r="F786" s="55"/>
      <c r="G786" s="53"/>
      <c r="H786" s="57"/>
      <c r="I786" s="56"/>
      <c r="J786" s="56"/>
      <c r="K786" s="36" t="s">
        <v>65</v>
      </c>
      <c r="L786" s="62">
        <v>786</v>
      </c>
      <c r="M786" s="62"/>
      <c r="N786" s="63"/>
    </row>
    <row r="787" spans="1:14" x14ac:dyDescent="0.3">
      <c r="A787" s="77" t="s">
        <v>339</v>
      </c>
      <c r="B787" s="77" t="s">
        <v>175</v>
      </c>
      <c r="C787" s="53"/>
      <c r="D787" s="77"/>
      <c r="E787" s="53"/>
      <c r="F787" s="55"/>
      <c r="G787" s="53"/>
      <c r="H787" s="57"/>
      <c r="I787" s="56"/>
      <c r="J787" s="56"/>
      <c r="K787" s="36" t="s">
        <v>65</v>
      </c>
      <c r="L787" s="62">
        <v>787</v>
      </c>
      <c r="M787" s="62"/>
      <c r="N787" s="63"/>
    </row>
    <row r="788" spans="1:14" x14ac:dyDescent="0.3">
      <c r="A788" s="77" t="s">
        <v>516</v>
      </c>
      <c r="B788" s="77" t="s">
        <v>185</v>
      </c>
      <c r="C788" s="53"/>
      <c r="D788" s="77"/>
      <c r="E788" s="53"/>
      <c r="F788" s="55"/>
      <c r="G788" s="53"/>
      <c r="H788" s="57"/>
      <c r="I788" s="56"/>
      <c r="J788" s="56"/>
      <c r="K788" s="36" t="s">
        <v>65</v>
      </c>
      <c r="L788" s="62">
        <v>788</v>
      </c>
      <c r="M788" s="62"/>
      <c r="N788" s="63"/>
    </row>
    <row r="789" spans="1:14" x14ac:dyDescent="0.3">
      <c r="A789" s="77" t="s">
        <v>187</v>
      </c>
      <c r="B789" s="77" t="s">
        <v>272</v>
      </c>
      <c r="C789" s="53"/>
      <c r="D789" s="77"/>
      <c r="E789" s="53"/>
      <c r="F789" s="55"/>
      <c r="G789" s="53"/>
      <c r="H789" s="57"/>
      <c r="I789" s="56"/>
      <c r="J789" s="56"/>
      <c r="K789" s="36" t="s">
        <v>65</v>
      </c>
      <c r="L789" s="62">
        <v>789</v>
      </c>
      <c r="M789" s="62"/>
      <c r="N789" s="63"/>
    </row>
    <row r="790" spans="1:14" x14ac:dyDescent="0.3">
      <c r="A790" s="77" t="s">
        <v>517</v>
      </c>
      <c r="B790" s="77" t="s">
        <v>185</v>
      </c>
      <c r="C790" s="53"/>
      <c r="D790" s="77"/>
      <c r="E790" s="53"/>
      <c r="F790" s="55"/>
      <c r="G790" s="53"/>
      <c r="H790" s="57"/>
      <c r="I790" s="56"/>
      <c r="J790" s="56"/>
      <c r="K790" s="36" t="s">
        <v>65</v>
      </c>
      <c r="L790" s="62">
        <v>790</v>
      </c>
      <c r="M790" s="62"/>
      <c r="N790" s="63"/>
    </row>
    <row r="791" spans="1:14" x14ac:dyDescent="0.3">
      <c r="A791" s="77" t="s">
        <v>518</v>
      </c>
      <c r="B791" s="77" t="s">
        <v>237</v>
      </c>
      <c r="C791" s="53"/>
      <c r="D791" s="77"/>
      <c r="E791" s="53"/>
      <c r="F791" s="55"/>
      <c r="G791" s="53"/>
      <c r="H791" s="57"/>
      <c r="I791" s="56"/>
      <c r="J791" s="56"/>
      <c r="K791" s="36" t="s">
        <v>65</v>
      </c>
      <c r="L791" s="62">
        <v>791</v>
      </c>
      <c r="M791" s="62"/>
      <c r="N791" s="63"/>
    </row>
    <row r="792" spans="1:14" x14ac:dyDescent="0.3">
      <c r="A792" s="77" t="s">
        <v>327</v>
      </c>
      <c r="B792" s="77" t="s">
        <v>227</v>
      </c>
      <c r="C792" s="53"/>
      <c r="D792" s="77"/>
      <c r="E792" s="53"/>
      <c r="F792" s="55"/>
      <c r="G792" s="53"/>
      <c r="H792" s="57"/>
      <c r="I792" s="56"/>
      <c r="J792" s="56"/>
      <c r="K792" s="36" t="s">
        <v>66</v>
      </c>
      <c r="L792" s="62">
        <v>792</v>
      </c>
      <c r="M792" s="62"/>
      <c r="N792" s="63"/>
    </row>
    <row r="793" spans="1:14" x14ac:dyDescent="0.3">
      <c r="A793" s="77" t="s">
        <v>474</v>
      </c>
      <c r="B793" s="77" t="s">
        <v>178</v>
      </c>
      <c r="C793" s="53"/>
      <c r="D793" s="77"/>
      <c r="E793" s="53"/>
      <c r="F793" s="55"/>
      <c r="G793" s="53"/>
      <c r="H793" s="57"/>
      <c r="I793" s="56"/>
      <c r="J793" s="56"/>
      <c r="K793" s="36" t="s">
        <v>65</v>
      </c>
      <c r="L793" s="62">
        <v>793</v>
      </c>
      <c r="M793" s="62"/>
      <c r="N793" s="63"/>
    </row>
    <row r="794" spans="1:14" x14ac:dyDescent="0.3">
      <c r="A794" s="77" t="s">
        <v>187</v>
      </c>
      <c r="B794" s="77" t="s">
        <v>441</v>
      </c>
      <c r="C794" s="53"/>
      <c r="D794" s="77"/>
      <c r="E794" s="53"/>
      <c r="F794" s="55"/>
      <c r="G794" s="53"/>
      <c r="H794" s="57"/>
      <c r="I794" s="56"/>
      <c r="J794" s="56"/>
      <c r="K794" s="36" t="s">
        <v>65</v>
      </c>
      <c r="L794" s="62">
        <v>794</v>
      </c>
      <c r="M794" s="62"/>
      <c r="N794" s="63"/>
    </row>
    <row r="795" spans="1:14" x14ac:dyDescent="0.3">
      <c r="A795" s="77" t="s">
        <v>519</v>
      </c>
      <c r="B795" s="77" t="s">
        <v>237</v>
      </c>
      <c r="C795" s="53"/>
      <c r="D795" s="77"/>
      <c r="E795" s="53"/>
      <c r="F795" s="55"/>
      <c r="G795" s="53"/>
      <c r="H795" s="57"/>
      <c r="I795" s="56"/>
      <c r="J795" s="56"/>
      <c r="K795" s="36" t="s">
        <v>65</v>
      </c>
      <c r="L795" s="62">
        <v>795</v>
      </c>
      <c r="M795" s="62"/>
      <c r="N795" s="63"/>
    </row>
    <row r="796" spans="1:14" x14ac:dyDescent="0.3">
      <c r="A796" s="77" t="s">
        <v>520</v>
      </c>
      <c r="B796" s="77" t="s">
        <v>185</v>
      </c>
      <c r="C796" s="53"/>
      <c r="D796" s="77"/>
      <c r="E796" s="53"/>
      <c r="F796" s="55"/>
      <c r="G796" s="53"/>
      <c r="H796" s="57"/>
      <c r="I796" s="56"/>
      <c r="J796" s="56"/>
      <c r="K796" s="36" t="s">
        <v>65</v>
      </c>
      <c r="L796" s="62">
        <v>796</v>
      </c>
      <c r="M796" s="62"/>
      <c r="N796" s="63"/>
    </row>
    <row r="797" spans="1:14" x14ac:dyDescent="0.3">
      <c r="A797" s="77" t="s">
        <v>521</v>
      </c>
      <c r="B797" s="77" t="s">
        <v>181</v>
      </c>
      <c r="C797" s="53"/>
      <c r="D797" s="77"/>
      <c r="E797" s="53"/>
      <c r="F797" s="55"/>
      <c r="G797" s="53"/>
      <c r="H797" s="57"/>
      <c r="I797" s="56"/>
      <c r="J797" s="56"/>
      <c r="K797" s="36" t="s">
        <v>65</v>
      </c>
      <c r="L797" s="62">
        <v>797</v>
      </c>
      <c r="M797" s="62"/>
      <c r="N797" s="63"/>
    </row>
    <row r="798" spans="1:14" x14ac:dyDescent="0.3">
      <c r="A798" s="77" t="s">
        <v>343</v>
      </c>
      <c r="B798" s="77" t="s">
        <v>185</v>
      </c>
      <c r="C798" s="53"/>
      <c r="D798" s="77"/>
      <c r="E798" s="53"/>
      <c r="F798" s="55"/>
      <c r="G798" s="53"/>
      <c r="H798" s="57"/>
      <c r="I798" s="56"/>
      <c r="J798" s="56"/>
      <c r="K798" s="36" t="s">
        <v>65</v>
      </c>
      <c r="L798" s="62">
        <v>798</v>
      </c>
      <c r="M798" s="62"/>
      <c r="N798" s="63"/>
    </row>
    <row r="799" spans="1:14" x14ac:dyDescent="0.3">
      <c r="A799" s="77" t="s">
        <v>343</v>
      </c>
      <c r="B799" s="77" t="s">
        <v>181</v>
      </c>
      <c r="C799" s="53"/>
      <c r="D799" s="77"/>
      <c r="E799" s="53"/>
      <c r="F799" s="55"/>
      <c r="G799" s="53"/>
      <c r="H799" s="57"/>
      <c r="I799" s="56"/>
      <c r="J799" s="56"/>
      <c r="K799" s="36" t="s">
        <v>65</v>
      </c>
      <c r="L799" s="62">
        <v>799</v>
      </c>
      <c r="M799" s="62"/>
      <c r="N799" s="63"/>
    </row>
    <row r="800" spans="1:14" x14ac:dyDescent="0.3">
      <c r="A800" s="77" t="s">
        <v>343</v>
      </c>
      <c r="B800" s="77" t="s">
        <v>182</v>
      </c>
      <c r="C800" s="53"/>
      <c r="D800" s="77"/>
      <c r="E800" s="53"/>
      <c r="F800" s="55"/>
      <c r="G800" s="53"/>
      <c r="H800" s="57"/>
      <c r="I800" s="56"/>
      <c r="J800" s="56"/>
      <c r="K800" s="36" t="s">
        <v>65</v>
      </c>
      <c r="L800" s="62">
        <v>800</v>
      </c>
      <c r="M800" s="62"/>
      <c r="N800" s="63"/>
    </row>
    <row r="801" spans="1:14" x14ac:dyDescent="0.3">
      <c r="A801" s="77" t="s">
        <v>516</v>
      </c>
      <c r="B801" s="77" t="s">
        <v>238</v>
      </c>
      <c r="C801" s="53"/>
      <c r="D801" s="77"/>
      <c r="E801" s="53"/>
      <c r="F801" s="55"/>
      <c r="G801" s="53"/>
      <c r="H801" s="57"/>
      <c r="I801" s="56"/>
      <c r="J801" s="56"/>
      <c r="K801" s="36" t="s">
        <v>65</v>
      </c>
      <c r="L801" s="62">
        <v>801</v>
      </c>
      <c r="M801" s="62"/>
      <c r="N801" s="63"/>
    </row>
    <row r="802" spans="1:14" x14ac:dyDescent="0.3">
      <c r="A802" s="77" t="s">
        <v>522</v>
      </c>
      <c r="B802" s="77" t="s">
        <v>223</v>
      </c>
      <c r="C802" s="53"/>
      <c r="D802" s="77"/>
      <c r="E802" s="53"/>
      <c r="F802" s="55"/>
      <c r="G802" s="53"/>
      <c r="H802" s="57"/>
      <c r="I802" s="56"/>
      <c r="J802" s="56"/>
      <c r="K802" s="36" t="s">
        <v>65</v>
      </c>
      <c r="L802" s="62">
        <v>802</v>
      </c>
      <c r="M802" s="62"/>
      <c r="N802" s="63"/>
    </row>
    <row r="803" spans="1:14" x14ac:dyDescent="0.3">
      <c r="A803" s="77" t="s">
        <v>523</v>
      </c>
      <c r="B803" s="77" t="s">
        <v>185</v>
      </c>
      <c r="C803" s="53"/>
      <c r="D803" s="77"/>
      <c r="E803" s="53"/>
      <c r="F803" s="55"/>
      <c r="G803" s="53"/>
      <c r="H803" s="57"/>
      <c r="I803" s="56"/>
      <c r="J803" s="56"/>
      <c r="K803" s="36" t="s">
        <v>65</v>
      </c>
      <c r="L803" s="62">
        <v>803</v>
      </c>
      <c r="M803" s="62"/>
      <c r="N803" s="63"/>
    </row>
    <row r="804" spans="1:14" x14ac:dyDescent="0.3">
      <c r="A804" s="77" t="s">
        <v>523</v>
      </c>
      <c r="B804" s="77" t="s">
        <v>182</v>
      </c>
      <c r="C804" s="53"/>
      <c r="D804" s="77"/>
      <c r="E804" s="53"/>
      <c r="F804" s="55"/>
      <c r="G804" s="53"/>
      <c r="H804" s="57"/>
      <c r="I804" s="56"/>
      <c r="J804" s="56"/>
      <c r="K804" s="36" t="s">
        <v>65</v>
      </c>
      <c r="L804" s="62">
        <v>804</v>
      </c>
      <c r="M804" s="62"/>
      <c r="N804" s="63"/>
    </row>
    <row r="805" spans="1:14" x14ac:dyDescent="0.3">
      <c r="A805" s="77" t="s">
        <v>480</v>
      </c>
      <c r="B805" s="77" t="s">
        <v>250</v>
      </c>
      <c r="C805" s="53"/>
      <c r="D805" s="77"/>
      <c r="E805" s="53"/>
      <c r="F805" s="55"/>
      <c r="G805" s="53"/>
      <c r="H805" s="57"/>
      <c r="I805" s="56"/>
      <c r="J805" s="56"/>
      <c r="K805" s="36" t="s">
        <v>65</v>
      </c>
      <c r="L805" s="62">
        <v>805</v>
      </c>
      <c r="M805" s="62"/>
      <c r="N805" s="63"/>
    </row>
    <row r="806" spans="1:14" x14ac:dyDescent="0.3">
      <c r="A806" s="77" t="s">
        <v>469</v>
      </c>
      <c r="B806" s="77" t="s">
        <v>415</v>
      </c>
      <c r="C806" s="53"/>
      <c r="D806" s="77"/>
      <c r="E806" s="53"/>
      <c r="F806" s="55"/>
      <c r="G806" s="53"/>
      <c r="H806" s="57"/>
      <c r="I806" s="56"/>
      <c r="J806" s="56"/>
      <c r="K806" s="36" t="s">
        <v>65</v>
      </c>
      <c r="L806" s="62">
        <v>806</v>
      </c>
      <c r="M806" s="62"/>
      <c r="N806" s="63"/>
    </row>
    <row r="807" spans="1:14" x14ac:dyDescent="0.3">
      <c r="A807" s="77" t="s">
        <v>188</v>
      </c>
      <c r="B807" s="77" t="s">
        <v>524</v>
      </c>
      <c r="C807" s="53"/>
      <c r="D807" s="77"/>
      <c r="E807" s="53"/>
      <c r="F807" s="55"/>
      <c r="G807" s="53"/>
      <c r="H807" s="57"/>
      <c r="I807" s="56"/>
      <c r="J807" s="56"/>
      <c r="K807" s="36" t="s">
        <v>65</v>
      </c>
      <c r="L807" s="62">
        <v>807</v>
      </c>
      <c r="M807" s="62"/>
      <c r="N807" s="63"/>
    </row>
    <row r="808" spans="1:14" x14ac:dyDescent="0.3">
      <c r="A808" s="77" t="s">
        <v>174</v>
      </c>
      <c r="B808" s="77" t="s">
        <v>525</v>
      </c>
      <c r="C808" s="53"/>
      <c r="D808" s="77"/>
      <c r="E808" s="53"/>
      <c r="F808" s="55"/>
      <c r="G808" s="53"/>
      <c r="H808" s="57"/>
      <c r="I808" s="56"/>
      <c r="J808" s="56"/>
      <c r="K808" s="36" t="s">
        <v>65</v>
      </c>
      <c r="L808" s="62">
        <v>808</v>
      </c>
      <c r="M808" s="62"/>
      <c r="N808" s="63"/>
    </row>
    <row r="809" spans="1:14" x14ac:dyDescent="0.3">
      <c r="A809" s="77" t="s">
        <v>526</v>
      </c>
      <c r="B809" s="77" t="s">
        <v>185</v>
      </c>
      <c r="C809" s="53"/>
      <c r="D809" s="77"/>
      <c r="E809" s="53"/>
      <c r="F809" s="55"/>
      <c r="G809" s="53"/>
      <c r="H809" s="57"/>
      <c r="I809" s="56"/>
      <c r="J809" s="56"/>
      <c r="K809" s="36" t="s">
        <v>65</v>
      </c>
      <c r="L809" s="62">
        <v>809</v>
      </c>
      <c r="M809" s="62"/>
      <c r="N809" s="63"/>
    </row>
    <row r="810" spans="1:14" x14ac:dyDescent="0.3">
      <c r="A810" s="77" t="s">
        <v>209</v>
      </c>
      <c r="B810" s="77" t="s">
        <v>379</v>
      </c>
      <c r="C810" s="53"/>
      <c r="D810" s="77"/>
      <c r="E810" s="53"/>
      <c r="F810" s="55"/>
      <c r="G810" s="53"/>
      <c r="H810" s="57"/>
      <c r="I810" s="56"/>
      <c r="J810" s="56"/>
      <c r="K810" s="36" t="s">
        <v>65</v>
      </c>
      <c r="L810" s="62">
        <v>810</v>
      </c>
      <c r="M810" s="62"/>
      <c r="N810" s="63"/>
    </row>
    <row r="811" spans="1:14" x14ac:dyDescent="0.3">
      <c r="A811" s="77" t="s">
        <v>237</v>
      </c>
      <c r="B811" s="77" t="s">
        <v>238</v>
      </c>
      <c r="C811" s="53"/>
      <c r="D811" s="77"/>
      <c r="E811" s="53"/>
      <c r="F811" s="55"/>
      <c r="G811" s="53"/>
      <c r="H811" s="57"/>
      <c r="I811" s="56"/>
      <c r="J811" s="56"/>
      <c r="K811" s="36" t="s">
        <v>66</v>
      </c>
      <c r="L811" s="62">
        <v>811</v>
      </c>
      <c r="M811" s="62"/>
      <c r="N811" s="63"/>
    </row>
    <row r="812" spans="1:14" x14ac:dyDescent="0.3">
      <c r="A812" s="77" t="s">
        <v>202</v>
      </c>
      <c r="B812" s="77" t="s">
        <v>327</v>
      </c>
      <c r="C812" s="53"/>
      <c r="D812" s="77"/>
      <c r="E812" s="53"/>
      <c r="F812" s="55"/>
      <c r="G812" s="53"/>
      <c r="H812" s="57"/>
      <c r="I812" s="56"/>
      <c r="J812" s="56"/>
      <c r="K812" s="36" t="s">
        <v>66</v>
      </c>
      <c r="L812" s="62">
        <v>812</v>
      </c>
      <c r="M812" s="62"/>
      <c r="N812" s="63"/>
    </row>
    <row r="813" spans="1:14" x14ac:dyDescent="0.3">
      <c r="A813" s="77" t="s">
        <v>202</v>
      </c>
      <c r="B813" s="77" t="s">
        <v>202</v>
      </c>
      <c r="C813" s="53"/>
      <c r="D813" s="77"/>
      <c r="E813" s="53"/>
      <c r="F813" s="55"/>
      <c r="G813" s="53"/>
      <c r="H813" s="57"/>
      <c r="I813" s="56"/>
      <c r="J813" s="56"/>
      <c r="K813" s="36" t="s">
        <v>65</v>
      </c>
      <c r="L813" s="62">
        <v>813</v>
      </c>
      <c r="M813" s="62"/>
      <c r="N813" s="63"/>
    </row>
    <row r="814" spans="1:14" x14ac:dyDescent="0.3">
      <c r="A814" s="77" t="s">
        <v>227</v>
      </c>
      <c r="B814" s="77" t="s">
        <v>327</v>
      </c>
      <c r="C814" s="53"/>
      <c r="D814" s="77"/>
      <c r="E814" s="53"/>
      <c r="F814" s="55"/>
      <c r="G814" s="53"/>
      <c r="H814" s="57"/>
      <c r="I814" s="56"/>
      <c r="J814" s="56"/>
      <c r="K814" s="36" t="s">
        <v>66</v>
      </c>
      <c r="L814" s="62">
        <v>814</v>
      </c>
      <c r="M814" s="62"/>
      <c r="N814" s="63"/>
    </row>
    <row r="815" spans="1:14" x14ac:dyDescent="0.3">
      <c r="A815" s="77" t="s">
        <v>227</v>
      </c>
      <c r="B815" s="77" t="s">
        <v>202</v>
      </c>
      <c r="C815" s="53"/>
      <c r="D815" s="77"/>
      <c r="E815" s="53"/>
      <c r="F815" s="55"/>
      <c r="G815" s="53"/>
      <c r="H815" s="57"/>
      <c r="I815" s="56"/>
      <c r="J815" s="56"/>
      <c r="K815" s="36" t="s">
        <v>65</v>
      </c>
      <c r="L815" s="62">
        <v>815</v>
      </c>
      <c r="M815" s="62"/>
      <c r="N815" s="63"/>
    </row>
    <row r="816" spans="1:14" x14ac:dyDescent="0.3">
      <c r="A816" s="77" t="s">
        <v>256</v>
      </c>
      <c r="B816" s="77" t="s">
        <v>237</v>
      </c>
      <c r="C816" s="53"/>
      <c r="D816" s="77"/>
      <c r="E816" s="53"/>
      <c r="F816" s="55"/>
      <c r="G816" s="53"/>
      <c r="H816" s="57"/>
      <c r="I816" s="56"/>
      <c r="J816" s="56"/>
      <c r="K816" s="36" t="s">
        <v>65</v>
      </c>
      <c r="L816" s="62">
        <v>816</v>
      </c>
      <c r="M816" s="62"/>
      <c r="N816" s="63"/>
    </row>
    <row r="817" spans="1:14" x14ac:dyDescent="0.3">
      <c r="A817" s="77" t="s">
        <v>527</v>
      </c>
      <c r="B817" s="77" t="s">
        <v>223</v>
      </c>
      <c r="C817" s="53"/>
      <c r="D817" s="77"/>
      <c r="E817" s="53"/>
      <c r="F817" s="55"/>
      <c r="G817" s="53"/>
      <c r="H817" s="57"/>
      <c r="I817" s="56"/>
      <c r="J817" s="56"/>
      <c r="K817" s="36" t="s">
        <v>65</v>
      </c>
      <c r="L817" s="62">
        <v>817</v>
      </c>
      <c r="M817" s="62"/>
      <c r="N817" s="63"/>
    </row>
    <row r="818" spans="1:14" x14ac:dyDescent="0.3">
      <c r="A818" s="77" t="s">
        <v>187</v>
      </c>
      <c r="B818" s="77" t="s">
        <v>524</v>
      </c>
      <c r="C818" s="53"/>
      <c r="D818" s="77"/>
      <c r="E818" s="53"/>
      <c r="F818" s="55"/>
      <c r="G818" s="53"/>
      <c r="H818" s="57"/>
      <c r="I818" s="56"/>
      <c r="J818" s="56"/>
      <c r="K818" s="36" t="s">
        <v>65</v>
      </c>
      <c r="L818" s="62">
        <v>818</v>
      </c>
      <c r="M818" s="62"/>
      <c r="N818" s="63"/>
    </row>
    <row r="819" spans="1:14" x14ac:dyDescent="0.3">
      <c r="A819" s="77" t="s">
        <v>342</v>
      </c>
      <c r="B819" s="77" t="s">
        <v>181</v>
      </c>
      <c r="C819" s="53"/>
      <c r="D819" s="77"/>
      <c r="E819" s="53"/>
      <c r="F819" s="55"/>
      <c r="G819" s="53"/>
      <c r="H819" s="57"/>
      <c r="I819" s="56"/>
      <c r="J819" s="56"/>
      <c r="K819" s="36" t="s">
        <v>65</v>
      </c>
      <c r="L819" s="62">
        <v>819</v>
      </c>
      <c r="M819" s="62"/>
      <c r="N819" s="63"/>
    </row>
    <row r="820" spans="1:14" x14ac:dyDescent="0.3">
      <c r="A820" s="77" t="s">
        <v>187</v>
      </c>
      <c r="B820" s="77" t="s">
        <v>528</v>
      </c>
      <c r="C820" s="53"/>
      <c r="D820" s="77"/>
      <c r="E820" s="53"/>
      <c r="F820" s="55"/>
      <c r="G820" s="53"/>
      <c r="H820" s="57"/>
      <c r="I820" s="56"/>
      <c r="J820" s="56"/>
      <c r="K820" s="36" t="s">
        <v>65</v>
      </c>
      <c r="L820" s="62">
        <v>820</v>
      </c>
      <c r="M820" s="62"/>
      <c r="N820" s="63"/>
    </row>
    <row r="821" spans="1:14" x14ac:dyDescent="0.3">
      <c r="A821" s="77" t="s">
        <v>336</v>
      </c>
      <c r="B821" s="77" t="s">
        <v>238</v>
      </c>
      <c r="C821" s="53"/>
      <c r="D821" s="77"/>
      <c r="E821" s="53"/>
      <c r="F821" s="55"/>
      <c r="G821" s="53"/>
      <c r="H821" s="57"/>
      <c r="I821" s="56"/>
      <c r="J821" s="56"/>
      <c r="K821" s="36" t="s">
        <v>65</v>
      </c>
      <c r="L821" s="62">
        <v>821</v>
      </c>
      <c r="M821" s="62"/>
      <c r="N821" s="63"/>
    </row>
    <row r="822" spans="1:14" x14ac:dyDescent="0.3">
      <c r="A822" s="77" t="s">
        <v>430</v>
      </c>
      <c r="B822" s="77" t="s">
        <v>238</v>
      </c>
      <c r="C822" s="53"/>
      <c r="D822" s="77"/>
      <c r="E822" s="53"/>
      <c r="F822" s="55"/>
      <c r="G822" s="53"/>
      <c r="H822" s="57"/>
      <c r="I822" s="56"/>
      <c r="J822" s="56"/>
      <c r="K822" s="36" t="s">
        <v>65</v>
      </c>
      <c r="L822" s="62">
        <v>822</v>
      </c>
      <c r="M822" s="62"/>
      <c r="N822" s="63"/>
    </row>
    <row r="823" spans="1:14" x14ac:dyDescent="0.3">
      <c r="A823" s="77" t="s">
        <v>508</v>
      </c>
      <c r="B823" s="77" t="s">
        <v>181</v>
      </c>
      <c r="C823" s="53"/>
      <c r="D823" s="77"/>
      <c r="E823" s="53"/>
      <c r="F823" s="55"/>
      <c r="G823" s="53"/>
      <c r="H823" s="57"/>
      <c r="I823" s="56"/>
      <c r="J823" s="56"/>
      <c r="K823" s="36" t="s">
        <v>65</v>
      </c>
      <c r="L823" s="62">
        <v>823</v>
      </c>
      <c r="M823" s="62"/>
      <c r="N823" s="63"/>
    </row>
    <row r="824" spans="1:14" x14ac:dyDescent="0.3">
      <c r="A824" s="77" t="s">
        <v>516</v>
      </c>
      <c r="B824" s="77" t="s">
        <v>529</v>
      </c>
      <c r="C824" s="53"/>
      <c r="D824" s="77"/>
      <c r="E824" s="53"/>
      <c r="F824" s="55"/>
      <c r="G824" s="53"/>
      <c r="H824" s="57"/>
      <c r="I824" s="56"/>
      <c r="J824" s="56"/>
      <c r="K824" s="36" t="s">
        <v>65</v>
      </c>
      <c r="L824" s="62">
        <v>824</v>
      </c>
      <c r="M824" s="62"/>
      <c r="N824" s="63"/>
    </row>
    <row r="825" spans="1:14" x14ac:dyDescent="0.3">
      <c r="A825" s="77" t="s">
        <v>530</v>
      </c>
      <c r="B825" s="77" t="s">
        <v>181</v>
      </c>
      <c r="C825" s="53"/>
      <c r="D825" s="77"/>
      <c r="E825" s="53"/>
      <c r="F825" s="55"/>
      <c r="G825" s="53"/>
      <c r="H825" s="57"/>
      <c r="I825" s="56"/>
      <c r="J825" s="56"/>
      <c r="K825" s="36" t="s">
        <v>65</v>
      </c>
      <c r="L825" s="62">
        <v>825</v>
      </c>
      <c r="M825" s="62"/>
      <c r="N825" s="63"/>
    </row>
    <row r="826" spans="1:14" x14ac:dyDescent="0.3">
      <c r="A826" s="77" t="s">
        <v>531</v>
      </c>
      <c r="B826" s="77" t="s">
        <v>178</v>
      </c>
      <c r="C826" s="53"/>
      <c r="D826" s="77"/>
      <c r="E826" s="53"/>
      <c r="F826" s="55"/>
      <c r="G826" s="53"/>
      <c r="H826" s="57"/>
      <c r="I826" s="56"/>
      <c r="J826" s="56"/>
      <c r="K826" s="36" t="s">
        <v>65</v>
      </c>
      <c r="L826" s="62">
        <v>826</v>
      </c>
      <c r="M826" s="62"/>
      <c r="N826" s="63"/>
    </row>
    <row r="827" spans="1:14" x14ac:dyDescent="0.3">
      <c r="A827" s="77" t="s">
        <v>531</v>
      </c>
      <c r="B827" s="77" t="s">
        <v>532</v>
      </c>
      <c r="C827" s="53"/>
      <c r="D827" s="77"/>
      <c r="E827" s="53"/>
      <c r="F827" s="55"/>
      <c r="G827" s="53"/>
      <c r="H827" s="57"/>
      <c r="I827" s="56"/>
      <c r="J827" s="56"/>
      <c r="K827" s="36" t="s">
        <v>65</v>
      </c>
      <c r="L827" s="62">
        <v>827</v>
      </c>
      <c r="M827" s="62"/>
      <c r="N827" s="63"/>
    </row>
    <row r="828" spans="1:14" x14ac:dyDescent="0.3">
      <c r="A828" s="77" t="s">
        <v>531</v>
      </c>
      <c r="B828" s="77" t="s">
        <v>185</v>
      </c>
      <c r="C828" s="53"/>
      <c r="D828" s="77"/>
      <c r="E828" s="53"/>
      <c r="F828" s="55"/>
      <c r="G828" s="53"/>
      <c r="H828" s="57"/>
      <c r="I828" s="56"/>
      <c r="J828" s="56"/>
      <c r="K828" s="36" t="s">
        <v>65</v>
      </c>
      <c r="L828" s="62">
        <v>828</v>
      </c>
      <c r="M828" s="62"/>
      <c r="N828" s="63"/>
    </row>
    <row r="829" spans="1:14" x14ac:dyDescent="0.3">
      <c r="A829" s="77" t="s">
        <v>187</v>
      </c>
      <c r="B829" s="77" t="s">
        <v>452</v>
      </c>
      <c r="C829" s="53"/>
      <c r="D829" s="77"/>
      <c r="E829" s="53"/>
      <c r="F829" s="55"/>
      <c r="G829" s="53"/>
      <c r="H829" s="57"/>
      <c r="I829" s="56"/>
      <c r="J829" s="56"/>
      <c r="K829" s="36" t="s">
        <v>65</v>
      </c>
      <c r="L829" s="62">
        <v>829</v>
      </c>
      <c r="M829" s="62"/>
      <c r="N829" s="63"/>
    </row>
    <row r="830" spans="1:14" x14ac:dyDescent="0.3">
      <c r="A830" s="77" t="s">
        <v>309</v>
      </c>
      <c r="B830" s="77" t="s">
        <v>175</v>
      </c>
      <c r="C830" s="53"/>
      <c r="D830" s="77"/>
      <c r="E830" s="53"/>
      <c r="F830" s="55"/>
      <c r="G830" s="53"/>
      <c r="H830" s="57"/>
      <c r="I830" s="56"/>
      <c r="J830" s="56"/>
      <c r="K830" s="36" t="s">
        <v>65</v>
      </c>
      <c r="L830" s="62">
        <v>830</v>
      </c>
      <c r="M830" s="62"/>
      <c r="N830" s="63"/>
    </row>
    <row r="831" spans="1:14" x14ac:dyDescent="0.3">
      <c r="A831" s="77" t="s">
        <v>533</v>
      </c>
      <c r="B831" s="77" t="s">
        <v>181</v>
      </c>
      <c r="C831" s="53"/>
      <c r="D831" s="77"/>
      <c r="E831" s="53"/>
      <c r="F831" s="55"/>
      <c r="G831" s="53"/>
      <c r="H831" s="57"/>
      <c r="I831" s="56"/>
      <c r="J831" s="56"/>
      <c r="K831" s="36" t="s">
        <v>65</v>
      </c>
      <c r="L831" s="62">
        <v>831</v>
      </c>
      <c r="M831" s="62"/>
      <c r="N831" s="63"/>
    </row>
    <row r="832" spans="1:14" x14ac:dyDescent="0.3">
      <c r="A832" s="77" t="s">
        <v>187</v>
      </c>
      <c r="B832" s="77" t="s">
        <v>490</v>
      </c>
      <c r="C832" s="53"/>
      <c r="D832" s="77"/>
      <c r="E832" s="53"/>
      <c r="F832" s="55"/>
      <c r="G832" s="53"/>
      <c r="H832" s="57"/>
      <c r="I832" s="56"/>
      <c r="J832" s="56"/>
      <c r="K832" s="36" t="s">
        <v>65</v>
      </c>
      <c r="L832" s="62">
        <v>832</v>
      </c>
      <c r="M832" s="62"/>
      <c r="N832" s="63"/>
    </row>
    <row r="833" spans="1:14" x14ac:dyDescent="0.3">
      <c r="A833" s="77" t="s">
        <v>244</v>
      </c>
      <c r="B833" s="77" t="s">
        <v>237</v>
      </c>
      <c r="C833" s="53"/>
      <c r="D833" s="77"/>
      <c r="E833" s="53"/>
      <c r="F833" s="55"/>
      <c r="G833" s="53"/>
      <c r="H833" s="57"/>
      <c r="I833" s="56"/>
      <c r="J833" s="56"/>
      <c r="K833" s="36" t="s">
        <v>65</v>
      </c>
      <c r="L833" s="62">
        <v>833</v>
      </c>
      <c r="M833" s="62"/>
      <c r="N833" s="63"/>
    </row>
    <row r="834" spans="1:14" x14ac:dyDescent="0.3">
      <c r="A834" s="77" t="s">
        <v>244</v>
      </c>
      <c r="B834" s="77" t="s">
        <v>181</v>
      </c>
      <c r="C834" s="53"/>
      <c r="D834" s="77"/>
      <c r="E834" s="53"/>
      <c r="F834" s="55"/>
      <c r="G834" s="53"/>
      <c r="H834" s="57"/>
      <c r="I834" s="56"/>
      <c r="J834" s="56"/>
      <c r="K834" s="36" t="s">
        <v>65</v>
      </c>
      <c r="L834" s="62">
        <v>834</v>
      </c>
      <c r="M834" s="62"/>
      <c r="N834" s="63"/>
    </row>
    <row r="835" spans="1:14" x14ac:dyDescent="0.3">
      <c r="A835" s="77" t="s">
        <v>339</v>
      </c>
      <c r="B835" s="77" t="s">
        <v>534</v>
      </c>
      <c r="C835" s="53"/>
      <c r="D835" s="77"/>
      <c r="E835" s="53"/>
      <c r="F835" s="55"/>
      <c r="G835" s="53"/>
      <c r="H835" s="57"/>
      <c r="I835" s="56"/>
      <c r="J835" s="56"/>
      <c r="K835" s="36" t="s">
        <v>65</v>
      </c>
      <c r="L835" s="62">
        <v>835</v>
      </c>
      <c r="M835" s="62"/>
      <c r="N835" s="63"/>
    </row>
    <row r="836" spans="1:14" x14ac:dyDescent="0.3">
      <c r="A836" s="77" t="s">
        <v>187</v>
      </c>
      <c r="B836" s="77" t="s">
        <v>330</v>
      </c>
      <c r="C836" s="53"/>
      <c r="D836" s="77"/>
      <c r="E836" s="53"/>
      <c r="F836" s="55"/>
      <c r="G836" s="53"/>
      <c r="H836" s="57"/>
      <c r="I836" s="56"/>
      <c r="J836" s="56"/>
      <c r="K836" s="36" t="s">
        <v>65</v>
      </c>
      <c r="L836" s="62">
        <v>836</v>
      </c>
      <c r="M836" s="62"/>
      <c r="N836" s="63"/>
    </row>
    <row r="837" spans="1:14" x14ac:dyDescent="0.3">
      <c r="A837" s="77" t="s">
        <v>535</v>
      </c>
      <c r="B837" s="77" t="s">
        <v>181</v>
      </c>
      <c r="C837" s="53"/>
      <c r="D837" s="77"/>
      <c r="E837" s="53"/>
      <c r="F837" s="55"/>
      <c r="G837" s="53"/>
      <c r="H837" s="57"/>
      <c r="I837" s="56"/>
      <c r="J837" s="56"/>
      <c r="K837" s="36" t="s">
        <v>65</v>
      </c>
      <c r="L837" s="62">
        <v>837</v>
      </c>
      <c r="M837" s="62"/>
      <c r="N837" s="63"/>
    </row>
    <row r="838" spans="1:14" x14ac:dyDescent="0.3">
      <c r="A838" s="77" t="s">
        <v>183</v>
      </c>
      <c r="B838" s="77" t="s">
        <v>260</v>
      </c>
      <c r="C838" s="53"/>
      <c r="D838" s="77"/>
      <c r="E838" s="53"/>
      <c r="F838" s="55"/>
      <c r="G838" s="53"/>
      <c r="H838" s="57"/>
      <c r="I838" s="56"/>
      <c r="J838" s="56"/>
      <c r="K838" s="36" t="s">
        <v>65</v>
      </c>
      <c r="L838" s="62">
        <v>838</v>
      </c>
      <c r="M838" s="62"/>
      <c r="N838" s="63"/>
    </row>
    <row r="839" spans="1:14" x14ac:dyDescent="0.3">
      <c r="A839" s="77" t="s">
        <v>217</v>
      </c>
      <c r="B839" s="77" t="s">
        <v>536</v>
      </c>
      <c r="C839" s="53"/>
      <c r="D839" s="77"/>
      <c r="E839" s="53"/>
      <c r="F839" s="55"/>
      <c r="G839" s="53"/>
      <c r="H839" s="57"/>
      <c r="I839" s="56"/>
      <c r="J839" s="56"/>
      <c r="K839" s="36" t="s">
        <v>65</v>
      </c>
      <c r="L839" s="62">
        <v>839</v>
      </c>
      <c r="M839" s="62"/>
      <c r="N839" s="63"/>
    </row>
    <row r="840" spans="1:14" x14ac:dyDescent="0.3">
      <c r="A840" s="77" t="s">
        <v>187</v>
      </c>
      <c r="B840" s="77" t="s">
        <v>327</v>
      </c>
      <c r="C840" s="53"/>
      <c r="D840" s="77"/>
      <c r="E840" s="53"/>
      <c r="F840" s="55"/>
      <c r="G840" s="53"/>
      <c r="H840" s="57"/>
      <c r="I840" s="56"/>
      <c r="J840" s="56"/>
      <c r="K840" s="36" t="s">
        <v>66</v>
      </c>
      <c r="L840" s="62">
        <v>840</v>
      </c>
      <c r="M840" s="62"/>
      <c r="N840" s="63"/>
    </row>
    <row r="841" spans="1:14" x14ac:dyDescent="0.3">
      <c r="A841" s="77" t="s">
        <v>537</v>
      </c>
      <c r="B841" s="77" t="s">
        <v>489</v>
      </c>
      <c r="C841" s="53"/>
      <c r="D841" s="77"/>
      <c r="E841" s="53"/>
      <c r="F841" s="55"/>
      <c r="G841" s="53"/>
      <c r="H841" s="57"/>
      <c r="I841" s="56"/>
      <c r="J841" s="56"/>
      <c r="K841" s="36" t="s">
        <v>65</v>
      </c>
      <c r="L841" s="62">
        <v>841</v>
      </c>
      <c r="M841" s="62"/>
      <c r="N841" s="63"/>
    </row>
    <row r="842" spans="1:14" x14ac:dyDescent="0.3">
      <c r="A842" s="77" t="s">
        <v>538</v>
      </c>
      <c r="B842" s="77" t="s">
        <v>175</v>
      </c>
      <c r="C842" s="53"/>
      <c r="D842" s="77"/>
      <c r="E842" s="53"/>
      <c r="F842" s="55"/>
      <c r="G842" s="53"/>
      <c r="H842" s="57"/>
      <c r="I842" s="56"/>
      <c r="J842" s="56"/>
      <c r="K842" s="36" t="s">
        <v>65</v>
      </c>
      <c r="L842" s="62">
        <v>842</v>
      </c>
      <c r="M842" s="62"/>
      <c r="N842" s="63"/>
    </row>
    <row r="843" spans="1:14" x14ac:dyDescent="0.3">
      <c r="A843" s="77" t="s">
        <v>538</v>
      </c>
      <c r="B843" s="77" t="s">
        <v>315</v>
      </c>
      <c r="C843" s="53"/>
      <c r="D843" s="77"/>
      <c r="E843" s="53"/>
      <c r="F843" s="55"/>
      <c r="G843" s="53"/>
      <c r="H843" s="57"/>
      <c r="I843" s="56"/>
      <c r="J843" s="56"/>
      <c r="K843" s="36" t="s">
        <v>65</v>
      </c>
      <c r="L843" s="62">
        <v>843</v>
      </c>
      <c r="M843" s="62"/>
      <c r="N843" s="63"/>
    </row>
    <row r="844" spans="1:14" x14ac:dyDescent="0.3">
      <c r="A844" s="77" t="s">
        <v>539</v>
      </c>
      <c r="B844" s="77" t="s">
        <v>185</v>
      </c>
      <c r="C844" s="53"/>
      <c r="D844" s="77"/>
      <c r="E844" s="53"/>
      <c r="F844" s="55"/>
      <c r="G844" s="53"/>
      <c r="H844" s="57"/>
      <c r="I844" s="56"/>
      <c r="J844" s="56"/>
      <c r="K844" s="36" t="s">
        <v>65</v>
      </c>
      <c r="L844" s="62">
        <v>844</v>
      </c>
      <c r="M844" s="62"/>
      <c r="N844" s="63"/>
    </row>
    <row r="845" spans="1:14" x14ac:dyDescent="0.3">
      <c r="A845" s="77" t="s">
        <v>540</v>
      </c>
      <c r="B845" s="77" t="s">
        <v>223</v>
      </c>
      <c r="C845" s="53"/>
      <c r="D845" s="77"/>
      <c r="E845" s="53"/>
      <c r="F845" s="55"/>
      <c r="G845" s="53"/>
      <c r="H845" s="57"/>
      <c r="I845" s="56"/>
      <c r="J845" s="56"/>
      <c r="K845" s="36" t="s">
        <v>65</v>
      </c>
      <c r="L845" s="62">
        <v>845</v>
      </c>
      <c r="M845" s="62"/>
      <c r="N845" s="63"/>
    </row>
    <row r="846" spans="1:14" x14ac:dyDescent="0.3">
      <c r="A846" s="77" t="s">
        <v>187</v>
      </c>
      <c r="B846" s="77" t="s">
        <v>307</v>
      </c>
      <c r="C846" s="53"/>
      <c r="D846" s="77"/>
      <c r="E846" s="53"/>
      <c r="F846" s="55"/>
      <c r="G846" s="53"/>
      <c r="H846" s="57"/>
      <c r="I846" s="56"/>
      <c r="J846" s="56"/>
      <c r="K846" s="36" t="s">
        <v>65</v>
      </c>
      <c r="L846" s="62">
        <v>846</v>
      </c>
      <c r="M846" s="62"/>
      <c r="N846" s="63"/>
    </row>
    <row r="847" spans="1:14" x14ac:dyDescent="0.3">
      <c r="A847" s="77" t="s">
        <v>540</v>
      </c>
      <c r="B847" s="77" t="s">
        <v>185</v>
      </c>
      <c r="C847" s="53"/>
      <c r="D847" s="77"/>
      <c r="E847" s="53"/>
      <c r="F847" s="55"/>
      <c r="G847" s="53"/>
      <c r="H847" s="57"/>
      <c r="I847" s="56"/>
      <c r="J847" s="56"/>
      <c r="K847" s="36" t="s">
        <v>65</v>
      </c>
      <c r="L847" s="62">
        <v>847</v>
      </c>
      <c r="M847" s="62"/>
      <c r="N847" s="63"/>
    </row>
    <row r="848" spans="1:14" x14ac:dyDescent="0.3">
      <c r="A848" s="77" t="s">
        <v>183</v>
      </c>
      <c r="B848" s="77" t="s">
        <v>512</v>
      </c>
      <c r="C848" s="53"/>
      <c r="D848" s="77"/>
      <c r="E848" s="53"/>
      <c r="F848" s="55"/>
      <c r="G848" s="53"/>
      <c r="H848" s="57"/>
      <c r="I848" s="56"/>
      <c r="J848" s="56"/>
      <c r="K848" s="36" t="s">
        <v>65</v>
      </c>
      <c r="L848" s="62">
        <v>848</v>
      </c>
      <c r="M848" s="62"/>
      <c r="N848" s="63"/>
    </row>
    <row r="849" spans="1:14" x14ac:dyDescent="0.3">
      <c r="A849" s="77" t="s">
        <v>282</v>
      </c>
      <c r="B849" s="77" t="s">
        <v>315</v>
      </c>
      <c r="C849" s="53"/>
      <c r="D849" s="77"/>
      <c r="E849" s="53"/>
      <c r="F849" s="55"/>
      <c r="G849" s="53"/>
      <c r="H849" s="57"/>
      <c r="I849" s="56"/>
      <c r="J849" s="56"/>
      <c r="K849" s="36" t="s">
        <v>65</v>
      </c>
      <c r="L849" s="62">
        <v>849</v>
      </c>
      <c r="M849" s="62"/>
      <c r="N849" s="63"/>
    </row>
    <row r="850" spans="1:14" x14ac:dyDescent="0.3">
      <c r="A850" s="77" t="s">
        <v>184</v>
      </c>
      <c r="B850" s="77" t="s">
        <v>178</v>
      </c>
      <c r="C850" s="53"/>
      <c r="D850" s="77"/>
      <c r="E850" s="53"/>
      <c r="F850" s="55"/>
      <c r="G850" s="53"/>
      <c r="H850" s="57"/>
      <c r="I850" s="56"/>
      <c r="J850" s="56"/>
      <c r="K850" s="36" t="s">
        <v>65</v>
      </c>
      <c r="L850" s="62">
        <v>850</v>
      </c>
      <c r="M850" s="62"/>
      <c r="N850" s="63"/>
    </row>
    <row r="851" spans="1:14" x14ac:dyDescent="0.3">
      <c r="A851" s="77" t="s">
        <v>327</v>
      </c>
      <c r="B851" s="77" t="s">
        <v>187</v>
      </c>
      <c r="C851" s="53"/>
      <c r="D851" s="77"/>
      <c r="E851" s="53"/>
      <c r="F851" s="55"/>
      <c r="G851" s="53"/>
      <c r="H851" s="57"/>
      <c r="I851" s="56"/>
      <c r="J851" s="56"/>
      <c r="K851" s="36" t="s">
        <v>66</v>
      </c>
      <c r="L851" s="62">
        <v>851</v>
      </c>
      <c r="M851" s="62"/>
      <c r="N851" s="63"/>
    </row>
    <row r="852" spans="1:14" x14ac:dyDescent="0.3">
      <c r="A852" s="77" t="s">
        <v>541</v>
      </c>
      <c r="B852" s="77" t="s">
        <v>185</v>
      </c>
      <c r="C852" s="53"/>
      <c r="D852" s="77"/>
      <c r="E852" s="53"/>
      <c r="F852" s="55"/>
      <c r="G852" s="53"/>
      <c r="H852" s="57"/>
      <c r="I852" s="56"/>
      <c r="J852" s="56"/>
      <c r="K852" s="36" t="s">
        <v>65</v>
      </c>
      <c r="L852" s="62">
        <v>852</v>
      </c>
      <c r="M852" s="62"/>
      <c r="N852" s="63"/>
    </row>
    <row r="853" spans="1:14" x14ac:dyDescent="0.3">
      <c r="A853" s="77" t="s">
        <v>541</v>
      </c>
      <c r="B853" s="77" t="s">
        <v>542</v>
      </c>
      <c r="C853" s="53"/>
      <c r="D853" s="77"/>
      <c r="E853" s="53"/>
      <c r="F853" s="55"/>
      <c r="G853" s="53"/>
      <c r="H853" s="57"/>
      <c r="I853" s="56"/>
      <c r="J853" s="56"/>
      <c r="K853" s="36" t="s">
        <v>65</v>
      </c>
      <c r="L853" s="62">
        <v>853</v>
      </c>
      <c r="M853" s="62"/>
      <c r="N853" s="63"/>
    </row>
    <row r="854" spans="1:14" x14ac:dyDescent="0.3">
      <c r="A854" s="77" t="s">
        <v>328</v>
      </c>
      <c r="B854" s="77" t="s">
        <v>238</v>
      </c>
      <c r="C854" s="53"/>
      <c r="D854" s="77"/>
      <c r="E854" s="53"/>
      <c r="F854" s="55"/>
      <c r="G854" s="53"/>
      <c r="H854" s="57"/>
      <c r="I854" s="56"/>
      <c r="J854" s="56"/>
      <c r="K854" s="36" t="s">
        <v>65</v>
      </c>
      <c r="L854" s="62">
        <v>854</v>
      </c>
      <c r="M854" s="62"/>
      <c r="N854" s="63"/>
    </row>
    <row r="855" spans="1:14" x14ac:dyDescent="0.3">
      <c r="A855" s="77" t="s">
        <v>187</v>
      </c>
      <c r="B855" s="77" t="s">
        <v>309</v>
      </c>
      <c r="C855" s="53"/>
      <c r="D855" s="77"/>
      <c r="E855" s="53"/>
      <c r="F855" s="55"/>
      <c r="G855" s="53"/>
      <c r="H855" s="57"/>
      <c r="I855" s="56"/>
      <c r="J855" s="56"/>
      <c r="K855" s="36" t="s">
        <v>65</v>
      </c>
      <c r="L855" s="62">
        <v>855</v>
      </c>
      <c r="M855" s="62"/>
      <c r="N855" s="63"/>
    </row>
    <row r="856" spans="1:14" x14ac:dyDescent="0.3">
      <c r="A856" s="77" t="s">
        <v>187</v>
      </c>
      <c r="B856" s="77" t="s">
        <v>315</v>
      </c>
      <c r="C856" s="53"/>
      <c r="D856" s="77"/>
      <c r="E856" s="53"/>
      <c r="F856" s="55"/>
      <c r="G856" s="53"/>
      <c r="H856" s="57"/>
      <c r="I856" s="56"/>
      <c r="J856" s="56"/>
      <c r="K856" s="36" t="s">
        <v>65</v>
      </c>
      <c r="L856" s="62">
        <v>856</v>
      </c>
      <c r="M856" s="62"/>
      <c r="N856" s="63"/>
    </row>
    <row r="857" spans="1:14" x14ac:dyDescent="0.3">
      <c r="A857" s="77" t="s">
        <v>215</v>
      </c>
      <c r="B857" s="77" t="s">
        <v>204</v>
      </c>
      <c r="C857" s="53"/>
      <c r="D857" s="77"/>
      <c r="E857" s="53"/>
      <c r="F857" s="55"/>
      <c r="G857" s="53"/>
      <c r="H857" s="57"/>
      <c r="I857" s="56"/>
      <c r="J857" s="56"/>
      <c r="K857" s="36" t="s">
        <v>65</v>
      </c>
      <c r="L857" s="62">
        <v>857</v>
      </c>
      <c r="M857" s="62"/>
      <c r="N857" s="63"/>
    </row>
    <row r="858" spans="1:14" x14ac:dyDescent="0.3">
      <c r="A858" s="77" t="s">
        <v>215</v>
      </c>
      <c r="B858" s="77" t="s">
        <v>294</v>
      </c>
      <c r="C858" s="53"/>
      <c r="D858" s="77"/>
      <c r="E858" s="53"/>
      <c r="F858" s="55"/>
      <c r="G858" s="53"/>
      <c r="H858" s="57"/>
      <c r="I858" s="56"/>
      <c r="J858" s="56"/>
      <c r="K858" s="36" t="s">
        <v>65</v>
      </c>
      <c r="L858" s="62">
        <v>858</v>
      </c>
      <c r="M858" s="62"/>
      <c r="N858" s="63"/>
    </row>
    <row r="859" spans="1:14" x14ac:dyDescent="0.3">
      <c r="A859" s="77" t="s">
        <v>215</v>
      </c>
      <c r="B859" s="77" t="s">
        <v>175</v>
      </c>
      <c r="C859" s="53"/>
      <c r="D859" s="77"/>
      <c r="E859" s="53"/>
      <c r="F859" s="55"/>
      <c r="G859" s="53"/>
      <c r="H859" s="57"/>
      <c r="I859" s="56"/>
      <c r="J859" s="56"/>
      <c r="K859" s="36" t="s">
        <v>65</v>
      </c>
      <c r="L859" s="62">
        <v>859</v>
      </c>
      <c r="M859" s="62"/>
      <c r="N859" s="63"/>
    </row>
    <row r="860" spans="1:14" x14ac:dyDescent="0.3">
      <c r="A860" s="77" t="s">
        <v>506</v>
      </c>
      <c r="B860" s="77" t="s">
        <v>181</v>
      </c>
      <c r="C860" s="53"/>
      <c r="D860" s="77"/>
      <c r="E860" s="53"/>
      <c r="F860" s="55"/>
      <c r="G860" s="53"/>
      <c r="H860" s="57"/>
      <c r="I860" s="56"/>
      <c r="J860" s="56"/>
      <c r="K860" s="36" t="s">
        <v>65</v>
      </c>
      <c r="L860" s="62">
        <v>860</v>
      </c>
      <c r="M860" s="62"/>
      <c r="N860" s="63"/>
    </row>
    <row r="861" spans="1:14" x14ac:dyDescent="0.3">
      <c r="A861" s="77" t="s">
        <v>543</v>
      </c>
      <c r="B861" s="77" t="s">
        <v>181</v>
      </c>
      <c r="C861" s="53"/>
      <c r="D861" s="77"/>
      <c r="E861" s="53"/>
      <c r="F861" s="55"/>
      <c r="G861" s="53"/>
      <c r="H861" s="57"/>
      <c r="I861" s="56"/>
      <c r="J861" s="56"/>
      <c r="K861" s="36" t="s">
        <v>65</v>
      </c>
      <c r="L861" s="62">
        <v>861</v>
      </c>
      <c r="M861" s="62"/>
      <c r="N861" s="63"/>
    </row>
    <row r="862" spans="1:14" x14ac:dyDescent="0.3">
      <c r="A862" s="77" t="s">
        <v>242</v>
      </c>
      <c r="B862" s="77" t="s">
        <v>185</v>
      </c>
      <c r="C862" s="53"/>
      <c r="D862" s="77"/>
      <c r="E862" s="53"/>
      <c r="F862" s="55"/>
      <c r="G862" s="53"/>
      <c r="H862" s="57"/>
      <c r="I862" s="56"/>
      <c r="J862" s="56"/>
      <c r="K862" s="36" t="s">
        <v>65</v>
      </c>
      <c r="L862" s="62">
        <v>862</v>
      </c>
      <c r="M862" s="62"/>
      <c r="N862" s="63"/>
    </row>
    <row r="863" spans="1:14" x14ac:dyDescent="0.3">
      <c r="A863" s="77" t="s">
        <v>533</v>
      </c>
      <c r="B863" s="77" t="s">
        <v>223</v>
      </c>
      <c r="C863" s="53"/>
      <c r="D863" s="77"/>
      <c r="E863" s="53"/>
      <c r="F863" s="55"/>
      <c r="G863" s="53"/>
      <c r="H863" s="57"/>
      <c r="I863" s="56"/>
      <c r="J863" s="56"/>
      <c r="K863" s="36" t="s">
        <v>65</v>
      </c>
      <c r="L863" s="62">
        <v>863</v>
      </c>
      <c r="M863" s="62"/>
      <c r="N863" s="63"/>
    </row>
    <row r="864" spans="1:14" x14ac:dyDescent="0.3">
      <c r="A864" s="77" t="s">
        <v>299</v>
      </c>
      <c r="B864" s="77" t="s">
        <v>215</v>
      </c>
      <c r="C864" s="53"/>
      <c r="D864" s="77"/>
      <c r="E864" s="53"/>
      <c r="F864" s="55"/>
      <c r="G864" s="53"/>
      <c r="H864" s="57"/>
      <c r="I864" s="56"/>
      <c r="J864" s="56"/>
      <c r="K864" s="36" t="s">
        <v>65</v>
      </c>
      <c r="L864" s="62">
        <v>864</v>
      </c>
      <c r="M864" s="62"/>
      <c r="N864" s="63"/>
    </row>
    <row r="865" spans="1:14" x14ac:dyDescent="0.3">
      <c r="A865" s="77" t="s">
        <v>299</v>
      </c>
      <c r="B865" s="77" t="s">
        <v>181</v>
      </c>
      <c r="C865" s="53"/>
      <c r="D865" s="77"/>
      <c r="E865" s="53"/>
      <c r="F865" s="55"/>
      <c r="G865" s="53"/>
      <c r="H865" s="57"/>
      <c r="I865" s="56"/>
      <c r="J865" s="56"/>
      <c r="K865" s="36" t="s">
        <v>65</v>
      </c>
      <c r="L865" s="62">
        <v>865</v>
      </c>
      <c r="M865" s="62"/>
      <c r="N865" s="63"/>
    </row>
    <row r="866" spans="1:14" x14ac:dyDescent="0.3">
      <c r="A866" s="77" t="s">
        <v>544</v>
      </c>
      <c r="B866" s="77" t="s">
        <v>223</v>
      </c>
      <c r="C866" s="53"/>
      <c r="D866" s="77"/>
      <c r="E866" s="53"/>
      <c r="F866" s="55"/>
      <c r="G866" s="53"/>
      <c r="H866" s="57"/>
      <c r="I866" s="56"/>
      <c r="J866" s="56"/>
      <c r="K866" s="36" t="s">
        <v>65</v>
      </c>
      <c r="L866" s="62">
        <v>866</v>
      </c>
      <c r="M866" s="62"/>
      <c r="N866" s="63"/>
    </row>
    <row r="867" spans="1:14" x14ac:dyDescent="0.3">
      <c r="A867" s="77" t="s">
        <v>226</v>
      </c>
      <c r="B867" s="77" t="s">
        <v>237</v>
      </c>
      <c r="C867" s="53"/>
      <c r="D867" s="77"/>
      <c r="E867" s="53"/>
      <c r="F867" s="55"/>
      <c r="G867" s="53"/>
      <c r="H867" s="57"/>
      <c r="I867" s="56"/>
      <c r="J867" s="56"/>
      <c r="K867" s="36" t="s">
        <v>65</v>
      </c>
      <c r="L867" s="62">
        <v>867</v>
      </c>
      <c r="M867" s="62"/>
      <c r="N867" s="63"/>
    </row>
    <row r="868" spans="1:14" x14ac:dyDescent="0.3">
      <c r="A868" s="77" t="s">
        <v>545</v>
      </c>
      <c r="B868" s="77" t="s">
        <v>181</v>
      </c>
      <c r="C868" s="53"/>
      <c r="D868" s="77"/>
      <c r="E868" s="53"/>
      <c r="F868" s="55"/>
      <c r="G868" s="53"/>
      <c r="H868" s="57"/>
      <c r="I868" s="56"/>
      <c r="J868" s="56"/>
      <c r="K868" s="36" t="s">
        <v>65</v>
      </c>
      <c r="L868" s="62">
        <v>868</v>
      </c>
      <c r="M868" s="62"/>
      <c r="N868" s="63"/>
    </row>
    <row r="869" spans="1:14" x14ac:dyDescent="0.3">
      <c r="A869" s="77" t="s">
        <v>238</v>
      </c>
      <c r="B869" s="77" t="s">
        <v>223</v>
      </c>
      <c r="C869" s="53"/>
      <c r="D869" s="77"/>
      <c r="E869" s="53"/>
      <c r="F869" s="55"/>
      <c r="G869" s="53"/>
      <c r="H869" s="57"/>
      <c r="I869" s="56"/>
      <c r="J869" s="56"/>
      <c r="K869" s="36" t="s">
        <v>65</v>
      </c>
      <c r="L869" s="62">
        <v>869</v>
      </c>
      <c r="M869" s="62"/>
      <c r="N869" s="63"/>
    </row>
    <row r="870" spans="1:14" x14ac:dyDescent="0.3">
      <c r="A870" s="77" t="s">
        <v>546</v>
      </c>
      <c r="B870" s="77" t="s">
        <v>185</v>
      </c>
      <c r="C870" s="53"/>
      <c r="D870" s="77"/>
      <c r="E870" s="53"/>
      <c r="F870" s="55"/>
      <c r="G870" s="53"/>
      <c r="H870" s="57"/>
      <c r="I870" s="56"/>
      <c r="J870" s="56"/>
      <c r="K870" s="36" t="s">
        <v>65</v>
      </c>
      <c r="L870" s="62">
        <v>870</v>
      </c>
      <c r="M870" s="62"/>
      <c r="N870" s="63"/>
    </row>
    <row r="871" spans="1:14" x14ac:dyDescent="0.3">
      <c r="A871" s="77" t="s">
        <v>546</v>
      </c>
      <c r="B871" s="77" t="s">
        <v>280</v>
      </c>
      <c r="C871" s="53"/>
      <c r="D871" s="77"/>
      <c r="E871" s="53"/>
      <c r="F871" s="55"/>
      <c r="G871" s="53"/>
      <c r="H871" s="57"/>
      <c r="I871" s="56"/>
      <c r="J871" s="56"/>
      <c r="K871" s="36" t="s">
        <v>65</v>
      </c>
      <c r="L871" s="62">
        <v>871</v>
      </c>
      <c r="M871" s="62"/>
      <c r="N871" s="63"/>
    </row>
    <row r="872" spans="1:14" x14ac:dyDescent="0.3">
      <c r="A872" s="77" t="s">
        <v>547</v>
      </c>
      <c r="B872" s="77" t="s">
        <v>185</v>
      </c>
      <c r="C872" s="53"/>
      <c r="D872" s="77"/>
      <c r="E872" s="53"/>
      <c r="F872" s="55"/>
      <c r="G872" s="53"/>
      <c r="H872" s="57"/>
      <c r="I872" s="56"/>
      <c r="J872" s="56"/>
      <c r="K872" s="36" t="s">
        <v>65</v>
      </c>
      <c r="L872" s="62">
        <v>872</v>
      </c>
      <c r="M872" s="62"/>
      <c r="N872" s="63"/>
    </row>
    <row r="873" spans="1:14" x14ac:dyDescent="0.3">
      <c r="A873" s="77" t="s">
        <v>546</v>
      </c>
      <c r="B873" s="77" t="s">
        <v>250</v>
      </c>
      <c r="C873" s="53"/>
      <c r="D873" s="77"/>
      <c r="E873" s="53"/>
      <c r="F873" s="55"/>
      <c r="G873" s="53"/>
      <c r="H873" s="57"/>
      <c r="I873" s="56"/>
      <c r="J873" s="56"/>
      <c r="K873" s="36" t="s">
        <v>65</v>
      </c>
      <c r="L873" s="62">
        <v>873</v>
      </c>
      <c r="M873" s="62"/>
      <c r="N873" s="63"/>
    </row>
    <row r="874" spans="1:14" x14ac:dyDescent="0.3">
      <c r="A874" s="77" t="s">
        <v>546</v>
      </c>
      <c r="B874" s="77" t="s">
        <v>178</v>
      </c>
      <c r="C874" s="53"/>
      <c r="D874" s="77"/>
      <c r="E874" s="53"/>
      <c r="F874" s="55"/>
      <c r="G874" s="53"/>
      <c r="H874" s="57"/>
      <c r="I874" s="56"/>
      <c r="J874" s="56"/>
      <c r="K874" s="36" t="s">
        <v>65</v>
      </c>
      <c r="L874" s="62">
        <v>874</v>
      </c>
      <c r="M874" s="62"/>
      <c r="N874" s="63"/>
    </row>
    <row r="875" spans="1:14" x14ac:dyDescent="0.3">
      <c r="A875" s="77" t="s">
        <v>546</v>
      </c>
      <c r="B875" s="77" t="s">
        <v>355</v>
      </c>
      <c r="C875" s="53"/>
      <c r="D875" s="77"/>
      <c r="E875" s="53"/>
      <c r="F875" s="55"/>
      <c r="G875" s="53"/>
      <c r="H875" s="57"/>
      <c r="I875" s="56"/>
      <c r="J875" s="56"/>
      <c r="K875" s="36" t="s">
        <v>65</v>
      </c>
      <c r="L875" s="62">
        <v>875</v>
      </c>
      <c r="M875" s="62"/>
      <c r="N875" s="63"/>
    </row>
    <row r="876" spans="1:14" x14ac:dyDescent="0.3">
      <c r="A876" s="77" t="s">
        <v>548</v>
      </c>
      <c r="B876" s="77" t="s">
        <v>185</v>
      </c>
      <c r="C876" s="53"/>
      <c r="D876" s="77"/>
      <c r="E876" s="53"/>
      <c r="F876" s="55"/>
      <c r="G876" s="53"/>
      <c r="H876" s="57"/>
      <c r="I876" s="56"/>
      <c r="J876" s="56"/>
      <c r="K876" s="36" t="s">
        <v>65</v>
      </c>
      <c r="L876" s="62">
        <v>876</v>
      </c>
      <c r="M876" s="62"/>
      <c r="N876" s="63"/>
    </row>
    <row r="877" spans="1:14" x14ac:dyDescent="0.3">
      <c r="A877" s="77" t="s">
        <v>549</v>
      </c>
      <c r="B877" s="77" t="s">
        <v>185</v>
      </c>
      <c r="C877" s="53"/>
      <c r="D877" s="77"/>
      <c r="E877" s="53"/>
      <c r="F877" s="55"/>
      <c r="G877" s="53"/>
      <c r="H877" s="57"/>
      <c r="I877" s="56"/>
      <c r="J877" s="56"/>
      <c r="K877" s="36" t="s">
        <v>65</v>
      </c>
      <c r="L877" s="62">
        <v>877</v>
      </c>
      <c r="M877" s="62"/>
      <c r="N877" s="63"/>
    </row>
    <row r="878" spans="1:14" x14ac:dyDescent="0.3">
      <c r="A878" s="77" t="s">
        <v>550</v>
      </c>
      <c r="B878" s="77" t="s">
        <v>238</v>
      </c>
      <c r="C878" s="53"/>
      <c r="D878" s="77"/>
      <c r="E878" s="53"/>
      <c r="F878" s="55"/>
      <c r="G878" s="53"/>
      <c r="H878" s="57"/>
      <c r="I878" s="56"/>
      <c r="J878" s="56"/>
      <c r="K878" s="36" t="s">
        <v>65</v>
      </c>
      <c r="L878" s="62">
        <v>878</v>
      </c>
      <c r="M878" s="62"/>
      <c r="N878" s="63"/>
    </row>
    <row r="879" spans="1:14" x14ac:dyDescent="0.3">
      <c r="A879" s="77" t="s">
        <v>520</v>
      </c>
      <c r="B879" s="77" t="s">
        <v>186</v>
      </c>
      <c r="C879" s="53"/>
      <c r="D879" s="77"/>
      <c r="E879" s="53"/>
      <c r="F879" s="55"/>
      <c r="G879" s="53"/>
      <c r="H879" s="57"/>
      <c r="I879" s="56"/>
      <c r="J879" s="56"/>
      <c r="K879" s="36" t="s">
        <v>65</v>
      </c>
      <c r="L879" s="62">
        <v>879</v>
      </c>
      <c r="M879" s="62"/>
      <c r="N879" s="63"/>
    </row>
    <row r="880" spans="1:14" x14ac:dyDescent="0.3">
      <c r="A880" s="77" t="s">
        <v>550</v>
      </c>
      <c r="B880" s="77" t="s">
        <v>260</v>
      </c>
      <c r="C880" s="53"/>
      <c r="D880" s="77"/>
      <c r="E880" s="53"/>
      <c r="F880" s="55"/>
      <c r="G880" s="53"/>
      <c r="H880" s="57"/>
      <c r="I880" s="56"/>
      <c r="J880" s="56"/>
      <c r="K880" s="36" t="s">
        <v>65</v>
      </c>
      <c r="L880" s="62">
        <v>880</v>
      </c>
      <c r="M880" s="62"/>
      <c r="N880" s="63"/>
    </row>
    <row r="881" spans="1:14" x14ac:dyDescent="0.3">
      <c r="A881" s="77" t="s">
        <v>546</v>
      </c>
      <c r="B881" s="77" t="s">
        <v>379</v>
      </c>
      <c r="C881" s="53"/>
      <c r="D881" s="77"/>
      <c r="E881" s="53"/>
      <c r="F881" s="55"/>
      <c r="G881" s="53"/>
      <c r="H881" s="57"/>
      <c r="I881" s="56"/>
      <c r="J881" s="56"/>
      <c r="K881" s="36" t="s">
        <v>65</v>
      </c>
      <c r="L881" s="62">
        <v>881</v>
      </c>
      <c r="M881" s="62"/>
      <c r="N881" s="63"/>
    </row>
    <row r="882" spans="1:14" x14ac:dyDescent="0.3">
      <c r="A882" s="77" t="s">
        <v>187</v>
      </c>
      <c r="B882" s="77" t="s">
        <v>551</v>
      </c>
      <c r="C882" s="53"/>
      <c r="D882" s="77"/>
      <c r="E882" s="53"/>
      <c r="F882" s="55"/>
      <c r="G882" s="53"/>
      <c r="H882" s="57"/>
      <c r="I882" s="56"/>
      <c r="J882" s="56"/>
      <c r="K882" s="36" t="s">
        <v>65</v>
      </c>
      <c r="L882" s="62">
        <v>882</v>
      </c>
      <c r="M882" s="62"/>
      <c r="N882" s="63"/>
    </row>
    <row r="883" spans="1:14" x14ac:dyDescent="0.3">
      <c r="A883" s="77" t="s">
        <v>280</v>
      </c>
      <c r="B883" s="77" t="s">
        <v>185</v>
      </c>
      <c r="C883" s="53"/>
      <c r="D883" s="77"/>
      <c r="E883" s="53"/>
      <c r="F883" s="55"/>
      <c r="G883" s="53"/>
      <c r="H883" s="57"/>
      <c r="I883" s="56"/>
      <c r="J883" s="56"/>
      <c r="K883" s="36" t="s">
        <v>65</v>
      </c>
      <c r="L883" s="62">
        <v>883</v>
      </c>
      <c r="M883" s="62"/>
      <c r="N883" s="63"/>
    </row>
    <row r="884" spans="1:14" x14ac:dyDescent="0.3">
      <c r="A884" s="77" t="s">
        <v>187</v>
      </c>
      <c r="B884" s="77" t="s">
        <v>552</v>
      </c>
      <c r="C884" s="53"/>
      <c r="D884" s="77"/>
      <c r="E884" s="53"/>
      <c r="F884" s="55"/>
      <c r="G884" s="53"/>
      <c r="H884" s="57"/>
      <c r="I884" s="56"/>
      <c r="J884" s="56"/>
      <c r="K884" s="36" t="s">
        <v>65</v>
      </c>
      <c r="L884" s="62">
        <v>884</v>
      </c>
      <c r="M884" s="62"/>
      <c r="N884" s="63"/>
    </row>
    <row r="885" spans="1:14" x14ac:dyDescent="0.3">
      <c r="A885" s="77" t="s">
        <v>553</v>
      </c>
      <c r="B885" s="77" t="s">
        <v>185</v>
      </c>
      <c r="C885" s="53"/>
      <c r="D885" s="77"/>
      <c r="E885" s="53"/>
      <c r="F885" s="55"/>
      <c r="G885" s="53"/>
      <c r="H885" s="57"/>
      <c r="I885" s="56"/>
      <c r="J885" s="56"/>
      <c r="K885" s="36" t="s">
        <v>65</v>
      </c>
      <c r="L885" s="62">
        <v>885</v>
      </c>
      <c r="M885" s="62"/>
      <c r="N885" s="63"/>
    </row>
    <row r="886" spans="1:14" x14ac:dyDescent="0.3">
      <c r="A886" s="77" t="s">
        <v>187</v>
      </c>
      <c r="B886" s="77" t="s">
        <v>554</v>
      </c>
      <c r="C886" s="53"/>
      <c r="D886" s="77"/>
      <c r="E886" s="53"/>
      <c r="F886" s="55"/>
      <c r="G886" s="53"/>
      <c r="H886" s="57"/>
      <c r="I886" s="56"/>
      <c r="J886" s="56"/>
      <c r="K886" s="36" t="s">
        <v>65</v>
      </c>
      <c r="L886" s="62">
        <v>886</v>
      </c>
      <c r="M886" s="62"/>
      <c r="N886" s="63"/>
    </row>
    <row r="887" spans="1:14" x14ac:dyDescent="0.3">
      <c r="A887" s="77" t="s">
        <v>555</v>
      </c>
      <c r="B887" s="77" t="s">
        <v>181</v>
      </c>
      <c r="C887" s="53"/>
      <c r="D887" s="77"/>
      <c r="E887" s="53"/>
      <c r="F887" s="55"/>
      <c r="G887" s="53"/>
      <c r="H887" s="57"/>
      <c r="I887" s="56"/>
      <c r="J887" s="56"/>
      <c r="K887" s="36" t="s">
        <v>65</v>
      </c>
      <c r="L887" s="62">
        <v>887</v>
      </c>
      <c r="M887" s="62"/>
      <c r="N887" s="63"/>
    </row>
    <row r="888" spans="1:14" x14ac:dyDescent="0.3">
      <c r="A888" s="77" t="s">
        <v>556</v>
      </c>
      <c r="B888" s="77" t="s">
        <v>185</v>
      </c>
      <c r="C888" s="53"/>
      <c r="D888" s="77"/>
      <c r="E888" s="53"/>
      <c r="F888" s="55"/>
      <c r="G888" s="53"/>
      <c r="H888" s="57"/>
      <c r="I888" s="56"/>
      <c r="J888" s="56"/>
      <c r="K888" s="36" t="s">
        <v>65</v>
      </c>
      <c r="L888" s="62">
        <v>888</v>
      </c>
      <c r="M888" s="62"/>
      <c r="N888" s="63"/>
    </row>
    <row r="889" spans="1:14" x14ac:dyDescent="0.3">
      <c r="A889" s="77" t="s">
        <v>483</v>
      </c>
      <c r="B889" s="77" t="s">
        <v>223</v>
      </c>
      <c r="C889" s="53"/>
      <c r="D889" s="77"/>
      <c r="E889" s="53"/>
      <c r="F889" s="55"/>
      <c r="G889" s="53"/>
      <c r="H889" s="57"/>
      <c r="I889" s="56"/>
      <c r="J889" s="56"/>
      <c r="K889" s="36" t="s">
        <v>65</v>
      </c>
      <c r="L889" s="62">
        <v>889</v>
      </c>
      <c r="M889" s="62"/>
      <c r="N889" s="63"/>
    </row>
    <row r="890" spans="1:14" x14ac:dyDescent="0.3">
      <c r="A890" s="77" t="s">
        <v>556</v>
      </c>
      <c r="B890" s="77" t="s">
        <v>182</v>
      </c>
      <c r="C890" s="53"/>
      <c r="D890" s="77"/>
      <c r="E890" s="53"/>
      <c r="F890" s="55"/>
      <c r="G890" s="53"/>
      <c r="H890" s="57"/>
      <c r="I890" s="56"/>
      <c r="J890" s="56"/>
      <c r="K890" s="36" t="s">
        <v>65</v>
      </c>
      <c r="L890" s="62">
        <v>890</v>
      </c>
      <c r="M890" s="62"/>
      <c r="N890" s="63"/>
    </row>
    <row r="891" spans="1:14" x14ac:dyDescent="0.3">
      <c r="A891" s="77" t="s">
        <v>528</v>
      </c>
      <c r="B891" s="77" t="s">
        <v>181</v>
      </c>
      <c r="C891" s="53"/>
      <c r="D891" s="77"/>
      <c r="E891" s="53"/>
      <c r="F891" s="55"/>
      <c r="G891" s="53"/>
      <c r="H891" s="57"/>
      <c r="I891" s="56"/>
      <c r="J891" s="56"/>
      <c r="K891" s="36" t="s">
        <v>65</v>
      </c>
      <c r="L891" s="62">
        <v>891</v>
      </c>
      <c r="M891" s="62"/>
      <c r="N891" s="63"/>
    </row>
    <row r="892" spans="1:14" x14ac:dyDescent="0.3">
      <c r="A892" s="77" t="s">
        <v>557</v>
      </c>
      <c r="B892" s="77" t="s">
        <v>223</v>
      </c>
      <c r="C892" s="53"/>
      <c r="D892" s="77"/>
      <c r="E892" s="53"/>
      <c r="F892" s="55"/>
      <c r="G892" s="53"/>
      <c r="H892" s="57"/>
      <c r="I892" s="56"/>
      <c r="J892" s="56"/>
      <c r="K892" s="36" t="s">
        <v>65</v>
      </c>
      <c r="L892" s="62">
        <v>892</v>
      </c>
      <c r="M892" s="62"/>
      <c r="N892" s="63"/>
    </row>
    <row r="893" spans="1:14" x14ac:dyDescent="0.3">
      <c r="A893" s="77" t="s">
        <v>558</v>
      </c>
      <c r="B893" s="77" t="s">
        <v>185</v>
      </c>
      <c r="C893" s="53"/>
      <c r="D893" s="77"/>
      <c r="E893" s="53"/>
      <c r="F893" s="55"/>
      <c r="G893" s="53"/>
      <c r="H893" s="57"/>
      <c r="I893" s="56"/>
      <c r="J893" s="56"/>
      <c r="K893" s="36" t="s">
        <v>65</v>
      </c>
      <c r="L893" s="62">
        <v>893</v>
      </c>
      <c r="M893" s="62"/>
      <c r="N893" s="63"/>
    </row>
    <row r="894" spans="1:14" x14ac:dyDescent="0.3">
      <c r="A894" s="77" t="s">
        <v>559</v>
      </c>
      <c r="B894" s="77" t="s">
        <v>185</v>
      </c>
      <c r="C894" s="53"/>
      <c r="D894" s="77"/>
      <c r="E894" s="53"/>
      <c r="F894" s="55"/>
      <c r="G894" s="53"/>
      <c r="H894" s="57"/>
      <c r="I894" s="56"/>
      <c r="J894" s="56"/>
      <c r="K894" s="36" t="s">
        <v>65</v>
      </c>
      <c r="L894" s="62">
        <v>894</v>
      </c>
      <c r="M894" s="62"/>
      <c r="N894" s="63"/>
    </row>
    <row r="895" spans="1:14" x14ac:dyDescent="0.3">
      <c r="A895" s="77" t="s">
        <v>546</v>
      </c>
      <c r="B895" s="77" t="s">
        <v>182</v>
      </c>
      <c r="C895" s="53"/>
      <c r="D895" s="77"/>
      <c r="E895" s="53"/>
      <c r="F895" s="55"/>
      <c r="G895" s="53"/>
      <c r="H895" s="57"/>
      <c r="I895" s="56"/>
      <c r="J895" s="56"/>
      <c r="K895" s="36" t="s">
        <v>65</v>
      </c>
      <c r="L895" s="62">
        <v>895</v>
      </c>
      <c r="M895" s="62"/>
      <c r="N895" s="63"/>
    </row>
    <row r="896" spans="1:14" x14ac:dyDescent="0.3">
      <c r="A896" s="77" t="s">
        <v>229</v>
      </c>
      <c r="B896" s="77" t="s">
        <v>185</v>
      </c>
      <c r="C896" s="53"/>
      <c r="D896" s="77"/>
      <c r="E896" s="53"/>
      <c r="F896" s="55"/>
      <c r="G896" s="53"/>
      <c r="H896" s="57"/>
      <c r="I896" s="56"/>
      <c r="J896" s="56"/>
      <c r="K896" s="36" t="s">
        <v>65</v>
      </c>
      <c r="L896" s="62">
        <v>896</v>
      </c>
      <c r="M896" s="62"/>
      <c r="N896" s="63"/>
    </row>
    <row r="897" spans="1:14" x14ac:dyDescent="0.3">
      <c r="A897" s="77" t="s">
        <v>560</v>
      </c>
      <c r="B897" s="77" t="s">
        <v>223</v>
      </c>
      <c r="C897" s="53"/>
      <c r="D897" s="77"/>
      <c r="E897" s="53"/>
      <c r="F897" s="55"/>
      <c r="G897" s="53"/>
      <c r="H897" s="57"/>
      <c r="I897" s="56"/>
      <c r="J897" s="56"/>
      <c r="K897" s="36" t="s">
        <v>65</v>
      </c>
      <c r="L897" s="62">
        <v>897</v>
      </c>
      <c r="M897" s="62"/>
      <c r="N897" s="63"/>
    </row>
    <row r="898" spans="1:14" x14ac:dyDescent="0.3">
      <c r="A898" s="77" t="s">
        <v>561</v>
      </c>
      <c r="B898" s="77" t="s">
        <v>562</v>
      </c>
      <c r="C898" s="53"/>
      <c r="D898" s="77"/>
      <c r="E898" s="53"/>
      <c r="F898" s="55"/>
      <c r="G898" s="53"/>
      <c r="H898" s="57"/>
      <c r="I898" s="56"/>
      <c r="J898" s="56"/>
      <c r="K898" s="36" t="s">
        <v>65</v>
      </c>
      <c r="L898" s="62">
        <v>898</v>
      </c>
      <c r="M898" s="62"/>
      <c r="N898" s="63"/>
    </row>
    <row r="899" spans="1:14" x14ac:dyDescent="0.3">
      <c r="A899" s="77" t="s">
        <v>561</v>
      </c>
      <c r="B899" s="77" t="s">
        <v>185</v>
      </c>
      <c r="C899" s="53"/>
      <c r="D899" s="77"/>
      <c r="E899" s="53"/>
      <c r="F899" s="55"/>
      <c r="G899" s="53"/>
      <c r="H899" s="57"/>
      <c r="I899" s="56"/>
      <c r="J899" s="56"/>
      <c r="K899" s="36" t="s">
        <v>65</v>
      </c>
      <c r="L899" s="62">
        <v>899</v>
      </c>
      <c r="M899" s="62"/>
      <c r="N899" s="63"/>
    </row>
    <row r="900" spans="1:14" x14ac:dyDescent="0.3">
      <c r="A900" s="77" t="s">
        <v>561</v>
      </c>
      <c r="B900" s="77" t="s">
        <v>379</v>
      </c>
      <c r="C900" s="53"/>
      <c r="D900" s="77"/>
      <c r="E900" s="53"/>
      <c r="F900" s="55"/>
      <c r="G900" s="53"/>
      <c r="H900" s="57"/>
      <c r="I900" s="56"/>
      <c r="J900" s="56"/>
      <c r="K900" s="36" t="s">
        <v>65</v>
      </c>
      <c r="L900" s="62">
        <v>900</v>
      </c>
      <c r="M900" s="62"/>
      <c r="N900" s="63"/>
    </row>
    <row r="901" spans="1:14" x14ac:dyDescent="0.3">
      <c r="A901" s="77" t="s">
        <v>520</v>
      </c>
      <c r="B901" s="77" t="s">
        <v>237</v>
      </c>
      <c r="C901" s="53"/>
      <c r="D901" s="77"/>
      <c r="E901" s="53"/>
      <c r="F901" s="55"/>
      <c r="G901" s="53"/>
      <c r="H901" s="57"/>
      <c r="I901" s="56"/>
      <c r="J901" s="56"/>
      <c r="K901" s="36" t="s">
        <v>65</v>
      </c>
      <c r="L901" s="62">
        <v>901</v>
      </c>
      <c r="M901" s="62"/>
      <c r="N901" s="63"/>
    </row>
    <row r="902" spans="1:14" x14ac:dyDescent="0.3">
      <c r="A902" s="77" t="s">
        <v>455</v>
      </c>
      <c r="B902" s="77" t="s">
        <v>223</v>
      </c>
      <c r="C902" s="53"/>
      <c r="D902" s="77"/>
      <c r="E902" s="53"/>
      <c r="F902" s="55"/>
      <c r="G902" s="53"/>
      <c r="H902" s="57"/>
      <c r="I902" s="56"/>
      <c r="J902" s="56"/>
      <c r="K902" s="36" t="s">
        <v>65</v>
      </c>
      <c r="L902" s="62">
        <v>902</v>
      </c>
      <c r="M902" s="62"/>
      <c r="N902" s="63"/>
    </row>
    <row r="903" spans="1:14" x14ac:dyDescent="0.3">
      <c r="A903" s="77" t="s">
        <v>309</v>
      </c>
      <c r="B903" s="77" t="s">
        <v>315</v>
      </c>
      <c r="C903" s="53"/>
      <c r="D903" s="77"/>
      <c r="E903" s="53"/>
      <c r="F903" s="55"/>
      <c r="G903" s="53"/>
      <c r="H903" s="57"/>
      <c r="I903" s="56"/>
      <c r="J903" s="56"/>
      <c r="K903" s="36" t="s">
        <v>65</v>
      </c>
      <c r="L903" s="62">
        <v>903</v>
      </c>
      <c r="M903" s="62"/>
      <c r="N903" s="63"/>
    </row>
    <row r="904" spans="1:14" x14ac:dyDescent="0.3">
      <c r="A904" s="77" t="s">
        <v>546</v>
      </c>
      <c r="B904" s="77" t="s">
        <v>181</v>
      </c>
      <c r="C904" s="53"/>
      <c r="D904" s="77"/>
      <c r="E904" s="53"/>
      <c r="F904" s="55"/>
      <c r="G904" s="53"/>
      <c r="H904" s="57"/>
      <c r="I904" s="56"/>
      <c r="J904" s="56"/>
      <c r="K904" s="36" t="s">
        <v>65</v>
      </c>
      <c r="L904" s="62">
        <v>904</v>
      </c>
      <c r="M904" s="62"/>
      <c r="N904" s="63"/>
    </row>
    <row r="905" spans="1:14" x14ac:dyDescent="0.3">
      <c r="A905" s="77" t="s">
        <v>563</v>
      </c>
      <c r="B905" s="77" t="s">
        <v>185</v>
      </c>
      <c r="C905" s="53"/>
      <c r="D905" s="77"/>
      <c r="E905" s="53"/>
      <c r="F905" s="55"/>
      <c r="G905" s="53"/>
      <c r="H905" s="57"/>
      <c r="I905" s="56"/>
      <c r="J905" s="56"/>
      <c r="K905" s="36" t="s">
        <v>65</v>
      </c>
      <c r="L905" s="62">
        <v>905</v>
      </c>
      <c r="M905" s="62"/>
      <c r="N905" s="63"/>
    </row>
    <row r="906" spans="1:14" x14ac:dyDescent="0.3">
      <c r="A906" s="77" t="s">
        <v>563</v>
      </c>
      <c r="B906" s="77" t="s">
        <v>182</v>
      </c>
      <c r="C906" s="53"/>
      <c r="D906" s="77"/>
      <c r="E906" s="53"/>
      <c r="F906" s="55"/>
      <c r="G906" s="53"/>
      <c r="H906" s="57"/>
      <c r="I906" s="56"/>
      <c r="J906" s="56"/>
      <c r="K906" s="36" t="s">
        <v>65</v>
      </c>
      <c r="L906" s="62">
        <v>906</v>
      </c>
      <c r="M906" s="62"/>
      <c r="N906" s="63"/>
    </row>
    <row r="907" spans="1:14" x14ac:dyDescent="0.3">
      <c r="A907" s="77" t="s">
        <v>368</v>
      </c>
      <c r="B907" s="77" t="s">
        <v>174</v>
      </c>
      <c r="C907" s="53"/>
      <c r="D907" s="77"/>
      <c r="E907" s="53"/>
      <c r="F907" s="55"/>
      <c r="G907" s="53"/>
      <c r="H907" s="57"/>
      <c r="I907" s="56"/>
      <c r="J907" s="56"/>
      <c r="K907" s="36" t="s">
        <v>65</v>
      </c>
      <c r="L907" s="62">
        <v>907</v>
      </c>
      <c r="M907" s="62"/>
      <c r="N907" s="63"/>
    </row>
    <row r="908" spans="1:14" x14ac:dyDescent="0.3">
      <c r="A908" s="77" t="s">
        <v>551</v>
      </c>
      <c r="B908" s="77" t="s">
        <v>175</v>
      </c>
      <c r="C908" s="53"/>
      <c r="D908" s="77"/>
      <c r="E908" s="53"/>
      <c r="F908" s="55"/>
      <c r="G908" s="53"/>
      <c r="H908" s="57"/>
      <c r="I908" s="56"/>
      <c r="J908" s="56"/>
      <c r="K908" s="36" t="s">
        <v>65</v>
      </c>
      <c r="L908" s="62">
        <v>908</v>
      </c>
      <c r="M908" s="62"/>
      <c r="N908" s="63"/>
    </row>
    <row r="909" spans="1:14" x14ac:dyDescent="0.3">
      <c r="A909" s="77" t="s">
        <v>551</v>
      </c>
      <c r="B909" s="77" t="s">
        <v>181</v>
      </c>
      <c r="C909" s="53"/>
      <c r="D909" s="77"/>
      <c r="E909" s="53"/>
      <c r="F909" s="55"/>
      <c r="G909" s="53"/>
      <c r="H909" s="57"/>
      <c r="I909" s="56"/>
      <c r="J909" s="56"/>
      <c r="K909" s="36" t="s">
        <v>65</v>
      </c>
      <c r="L909" s="62">
        <v>909</v>
      </c>
      <c r="M909" s="62"/>
      <c r="N909" s="63"/>
    </row>
    <row r="910" spans="1:14" x14ac:dyDescent="0.3">
      <c r="A910" s="77" t="s">
        <v>552</v>
      </c>
      <c r="B910" s="77" t="s">
        <v>175</v>
      </c>
      <c r="C910" s="53"/>
      <c r="D910" s="77"/>
      <c r="E910" s="53"/>
      <c r="F910" s="55"/>
      <c r="G910" s="53"/>
      <c r="H910" s="57"/>
      <c r="I910" s="56"/>
      <c r="J910" s="56"/>
      <c r="K910" s="36" t="s">
        <v>65</v>
      </c>
      <c r="L910" s="62">
        <v>910</v>
      </c>
      <c r="M910" s="62"/>
      <c r="N910" s="63"/>
    </row>
    <row r="911" spans="1:14" x14ac:dyDescent="0.3">
      <c r="A911" s="77" t="s">
        <v>202</v>
      </c>
      <c r="B911" s="77" t="s">
        <v>181</v>
      </c>
      <c r="C911" s="53"/>
      <c r="D911" s="77"/>
      <c r="E911" s="53"/>
      <c r="F911" s="55"/>
      <c r="G911" s="53"/>
      <c r="H911" s="57"/>
      <c r="I911" s="56"/>
      <c r="J911" s="56"/>
      <c r="K911" s="36" t="s">
        <v>65</v>
      </c>
      <c r="L911" s="62">
        <v>911</v>
      </c>
      <c r="M911" s="62"/>
      <c r="N911" s="63"/>
    </row>
    <row r="912" spans="1:14" x14ac:dyDescent="0.3">
      <c r="A912" s="77" t="s">
        <v>564</v>
      </c>
      <c r="B912" s="77" t="s">
        <v>181</v>
      </c>
      <c r="C912" s="53"/>
      <c r="D912" s="77"/>
      <c r="E912" s="53"/>
      <c r="F912" s="55"/>
      <c r="G912" s="53"/>
      <c r="H912" s="57"/>
      <c r="I912" s="56"/>
      <c r="J912" s="56"/>
      <c r="K912" s="36" t="s">
        <v>65</v>
      </c>
      <c r="L912" s="62">
        <v>912</v>
      </c>
      <c r="M912" s="62"/>
      <c r="N912" s="63"/>
    </row>
    <row r="913" spans="1:14" x14ac:dyDescent="0.3">
      <c r="A913" s="77" t="s">
        <v>261</v>
      </c>
      <c r="B913" s="77" t="s">
        <v>223</v>
      </c>
      <c r="C913" s="53"/>
      <c r="D913" s="77"/>
      <c r="E913" s="53"/>
      <c r="F913" s="55"/>
      <c r="G913" s="53"/>
      <c r="H913" s="57"/>
      <c r="I913" s="56"/>
      <c r="J913" s="56"/>
      <c r="K913" s="36" t="s">
        <v>65</v>
      </c>
      <c r="L913" s="62">
        <v>913</v>
      </c>
      <c r="M913" s="62"/>
      <c r="N913" s="63"/>
    </row>
    <row r="914" spans="1:14" x14ac:dyDescent="0.3">
      <c r="A914" s="77" t="s">
        <v>187</v>
      </c>
      <c r="B914" s="77" t="s">
        <v>565</v>
      </c>
      <c r="C914" s="53"/>
      <c r="D914" s="77"/>
      <c r="E914" s="53"/>
      <c r="F914" s="55"/>
      <c r="G914" s="53"/>
      <c r="H914" s="57"/>
      <c r="I914" s="56"/>
      <c r="J914" s="56"/>
      <c r="K914" s="36" t="s">
        <v>65</v>
      </c>
      <c r="L914" s="62">
        <v>914</v>
      </c>
      <c r="M914" s="62"/>
      <c r="N914" s="63"/>
    </row>
    <row r="915" spans="1:14" x14ac:dyDescent="0.3">
      <c r="A915" s="77" t="s">
        <v>209</v>
      </c>
      <c r="B915" s="77" t="s">
        <v>515</v>
      </c>
      <c r="C915" s="53"/>
      <c r="D915" s="77"/>
      <c r="E915" s="53"/>
      <c r="F915" s="55"/>
      <c r="G915" s="53"/>
      <c r="H915" s="57"/>
      <c r="I915" s="56"/>
      <c r="J915" s="56"/>
      <c r="K915" s="36" t="s">
        <v>65</v>
      </c>
      <c r="L915" s="62">
        <v>915</v>
      </c>
      <c r="M915" s="62"/>
      <c r="N915" s="63"/>
    </row>
    <row r="916" spans="1:14" x14ac:dyDescent="0.3">
      <c r="A916" s="77" t="s">
        <v>566</v>
      </c>
      <c r="B916" s="77" t="s">
        <v>223</v>
      </c>
      <c r="C916" s="53"/>
      <c r="D916" s="77"/>
      <c r="E916" s="53"/>
      <c r="F916" s="55"/>
      <c r="G916" s="53"/>
      <c r="H916" s="57"/>
      <c r="I916" s="56"/>
      <c r="J916" s="56"/>
      <c r="K916" s="36" t="s">
        <v>65</v>
      </c>
      <c r="L916" s="62">
        <v>916</v>
      </c>
      <c r="M916" s="62"/>
      <c r="N916" s="63"/>
    </row>
    <row r="917" spans="1:14" x14ac:dyDescent="0.3">
      <c r="A917" s="77" t="s">
        <v>286</v>
      </c>
      <c r="B917" s="77" t="s">
        <v>223</v>
      </c>
      <c r="C917" s="53"/>
      <c r="D917" s="77"/>
      <c r="E917" s="53"/>
      <c r="F917" s="55"/>
      <c r="G917" s="53"/>
      <c r="H917" s="57"/>
      <c r="I917" s="56"/>
      <c r="J917" s="56"/>
      <c r="K917" s="36" t="s">
        <v>65</v>
      </c>
      <c r="L917" s="62">
        <v>917</v>
      </c>
      <c r="M917" s="62"/>
      <c r="N917" s="63"/>
    </row>
    <row r="918" spans="1:14" x14ac:dyDescent="0.3">
      <c r="A918" s="77" t="s">
        <v>463</v>
      </c>
      <c r="B918" s="77" t="s">
        <v>185</v>
      </c>
      <c r="C918" s="53"/>
      <c r="D918" s="77"/>
      <c r="E918" s="53"/>
      <c r="F918" s="55"/>
      <c r="G918" s="53"/>
      <c r="H918" s="57"/>
      <c r="I918" s="56"/>
      <c r="J918" s="56"/>
      <c r="K918" s="36" t="s">
        <v>65</v>
      </c>
      <c r="L918" s="62">
        <v>918</v>
      </c>
      <c r="M918" s="62"/>
      <c r="N918" s="63"/>
    </row>
    <row r="919" spans="1:14" x14ac:dyDescent="0.3">
      <c r="A919" s="77" t="s">
        <v>567</v>
      </c>
      <c r="B919" s="77" t="s">
        <v>568</v>
      </c>
      <c r="C919" s="53"/>
      <c r="D919" s="77"/>
      <c r="E919" s="53"/>
      <c r="F919" s="55"/>
      <c r="G919" s="53"/>
      <c r="H919" s="57"/>
      <c r="I919" s="56"/>
      <c r="J919" s="56"/>
      <c r="K919" s="36" t="s">
        <v>65</v>
      </c>
      <c r="L919" s="62">
        <v>919</v>
      </c>
      <c r="M919" s="62"/>
      <c r="N919" s="63"/>
    </row>
    <row r="920" spans="1:14" x14ac:dyDescent="0.3">
      <c r="A920" s="77" t="s">
        <v>569</v>
      </c>
      <c r="B920" s="77" t="s">
        <v>570</v>
      </c>
      <c r="C920" s="53"/>
      <c r="D920" s="77"/>
      <c r="E920" s="53"/>
      <c r="F920" s="55"/>
      <c r="G920" s="53"/>
      <c r="H920" s="57"/>
      <c r="I920" s="56"/>
      <c r="J920" s="56"/>
      <c r="K920" s="36" t="s">
        <v>65</v>
      </c>
      <c r="L920" s="62">
        <v>920</v>
      </c>
      <c r="M920" s="62"/>
      <c r="N920" s="63"/>
    </row>
    <row r="921" spans="1:14" x14ac:dyDescent="0.3">
      <c r="A921" s="77" t="s">
        <v>569</v>
      </c>
      <c r="B921" s="77" t="s">
        <v>185</v>
      </c>
      <c r="C921" s="53"/>
      <c r="D921" s="77"/>
      <c r="E921" s="53"/>
      <c r="F921" s="55"/>
      <c r="G921" s="53"/>
      <c r="H921" s="57"/>
      <c r="I921" s="56"/>
      <c r="J921" s="56"/>
      <c r="K921" s="36" t="s">
        <v>65</v>
      </c>
      <c r="L921" s="62">
        <v>921</v>
      </c>
      <c r="M921" s="62"/>
      <c r="N921" s="63"/>
    </row>
    <row r="922" spans="1:14" x14ac:dyDescent="0.3">
      <c r="A922" s="77" t="s">
        <v>571</v>
      </c>
      <c r="B922" s="77" t="s">
        <v>181</v>
      </c>
      <c r="C922" s="53"/>
      <c r="D922" s="77"/>
      <c r="E922" s="53"/>
      <c r="F922" s="55"/>
      <c r="G922" s="53"/>
      <c r="H922" s="57"/>
      <c r="I922" s="56"/>
      <c r="J922" s="56"/>
      <c r="K922" s="36" t="s">
        <v>65</v>
      </c>
      <c r="L922" s="62">
        <v>922</v>
      </c>
      <c r="M922" s="62"/>
      <c r="N922" s="63"/>
    </row>
    <row r="923" spans="1:14" x14ac:dyDescent="0.3">
      <c r="A923" s="77" t="s">
        <v>572</v>
      </c>
      <c r="B923" s="77" t="s">
        <v>185</v>
      </c>
      <c r="C923" s="53"/>
      <c r="D923" s="77"/>
      <c r="E923" s="53"/>
      <c r="F923" s="55"/>
      <c r="G923" s="53"/>
      <c r="H923" s="57"/>
      <c r="I923" s="56"/>
      <c r="J923" s="56"/>
      <c r="K923" s="36" t="s">
        <v>65</v>
      </c>
      <c r="L923" s="62">
        <v>923</v>
      </c>
      <c r="M923" s="62"/>
      <c r="N923" s="63"/>
    </row>
    <row r="924" spans="1:14" x14ac:dyDescent="0.3">
      <c r="A924" s="77" t="s">
        <v>572</v>
      </c>
      <c r="B924" s="77" t="s">
        <v>542</v>
      </c>
      <c r="C924" s="53"/>
      <c r="D924" s="77"/>
      <c r="E924" s="53"/>
      <c r="F924" s="55"/>
      <c r="G924" s="53"/>
      <c r="H924" s="57"/>
      <c r="I924" s="56"/>
      <c r="J924" s="56"/>
      <c r="K924" s="36" t="s">
        <v>65</v>
      </c>
      <c r="L924" s="62">
        <v>924</v>
      </c>
      <c r="M924" s="62"/>
      <c r="N924" s="63"/>
    </row>
    <row r="925" spans="1:14" x14ac:dyDescent="0.3">
      <c r="A925" s="77" t="s">
        <v>573</v>
      </c>
      <c r="B925" s="77" t="s">
        <v>223</v>
      </c>
      <c r="C925" s="53"/>
      <c r="D925" s="77"/>
      <c r="E925" s="53"/>
      <c r="F925" s="55"/>
      <c r="G925" s="53"/>
      <c r="H925" s="57"/>
      <c r="I925" s="56"/>
      <c r="J925" s="56"/>
      <c r="K925" s="36" t="s">
        <v>65</v>
      </c>
      <c r="L925" s="62">
        <v>925</v>
      </c>
      <c r="M925" s="62"/>
      <c r="N925" s="63"/>
    </row>
    <row r="926" spans="1:14" x14ac:dyDescent="0.3">
      <c r="A926" s="77" t="s">
        <v>226</v>
      </c>
      <c r="B926" s="77" t="s">
        <v>204</v>
      </c>
      <c r="C926" s="53"/>
      <c r="D926" s="77"/>
      <c r="E926" s="53"/>
      <c r="F926" s="55"/>
      <c r="G926" s="53"/>
      <c r="H926" s="57"/>
      <c r="I926" s="56"/>
      <c r="J926" s="56"/>
      <c r="K926" s="36" t="s">
        <v>65</v>
      </c>
      <c r="L926" s="62">
        <v>926</v>
      </c>
      <c r="M926" s="62"/>
      <c r="N926" s="63"/>
    </row>
    <row r="927" spans="1:14" x14ac:dyDescent="0.3">
      <c r="A927" s="77" t="s">
        <v>226</v>
      </c>
      <c r="B927" s="77" t="s">
        <v>294</v>
      </c>
      <c r="C927" s="53"/>
      <c r="D927" s="77"/>
      <c r="E927" s="53"/>
      <c r="F927" s="55"/>
      <c r="G927" s="53"/>
      <c r="H927" s="57"/>
      <c r="I927" s="56"/>
      <c r="J927" s="56"/>
      <c r="K927" s="36" t="s">
        <v>65</v>
      </c>
      <c r="L927" s="62">
        <v>927</v>
      </c>
      <c r="M927" s="62"/>
      <c r="N927" s="63"/>
    </row>
    <row r="928" spans="1:14" x14ac:dyDescent="0.3">
      <c r="A928" s="77" t="s">
        <v>203</v>
      </c>
      <c r="B928" s="77" t="s">
        <v>574</v>
      </c>
      <c r="C928" s="53"/>
      <c r="D928" s="77"/>
      <c r="E928" s="53"/>
      <c r="F928" s="55"/>
      <c r="G928" s="53"/>
      <c r="H928" s="57"/>
      <c r="I928" s="56"/>
      <c r="J928" s="56"/>
      <c r="K928" s="36" t="s">
        <v>65</v>
      </c>
      <c r="L928" s="62">
        <v>928</v>
      </c>
      <c r="M928" s="62"/>
      <c r="N928" s="63"/>
    </row>
    <row r="929" spans="1:14" x14ac:dyDescent="0.3">
      <c r="A929" s="77" t="s">
        <v>575</v>
      </c>
      <c r="B929" s="77" t="s">
        <v>576</v>
      </c>
      <c r="C929" s="53"/>
      <c r="D929" s="77"/>
      <c r="E929" s="53"/>
      <c r="F929" s="55"/>
      <c r="G929" s="53"/>
      <c r="H929" s="57"/>
      <c r="I929" s="56"/>
      <c r="J929" s="56"/>
      <c r="K929" s="36" t="s">
        <v>65</v>
      </c>
      <c r="L929" s="62">
        <v>929</v>
      </c>
      <c r="M929" s="62"/>
      <c r="N929" s="63"/>
    </row>
    <row r="930" spans="1:14" x14ac:dyDescent="0.3">
      <c r="A930" s="77" t="s">
        <v>577</v>
      </c>
      <c r="B930" s="77" t="s">
        <v>578</v>
      </c>
      <c r="C930" s="53"/>
      <c r="D930" s="77"/>
      <c r="E930" s="53"/>
      <c r="F930" s="55"/>
      <c r="G930" s="53"/>
      <c r="H930" s="57"/>
      <c r="I930" s="56"/>
      <c r="J930" s="56"/>
      <c r="K930" s="36" t="s">
        <v>65</v>
      </c>
      <c r="L930" s="62">
        <v>930</v>
      </c>
      <c r="M930" s="62"/>
      <c r="N930" s="63"/>
    </row>
    <row r="931" spans="1:14" x14ac:dyDescent="0.3">
      <c r="A931" s="77" t="s">
        <v>577</v>
      </c>
      <c r="B931" s="77" t="s">
        <v>579</v>
      </c>
      <c r="C931" s="53"/>
      <c r="D931" s="77"/>
      <c r="E931" s="53"/>
      <c r="F931" s="55"/>
      <c r="G931" s="53"/>
      <c r="H931" s="57"/>
      <c r="I931" s="56"/>
      <c r="J931" s="56"/>
      <c r="K931" s="36" t="s">
        <v>65</v>
      </c>
      <c r="L931" s="62">
        <v>931</v>
      </c>
      <c r="M931" s="62"/>
      <c r="N931" s="63"/>
    </row>
    <row r="932" spans="1:14" x14ac:dyDescent="0.3">
      <c r="A932" s="77" t="s">
        <v>577</v>
      </c>
      <c r="B932" s="77" t="s">
        <v>580</v>
      </c>
      <c r="C932" s="53"/>
      <c r="D932" s="77"/>
      <c r="E932" s="53"/>
      <c r="F932" s="55"/>
      <c r="G932" s="53"/>
      <c r="H932" s="57"/>
      <c r="I932" s="56"/>
      <c r="J932" s="56"/>
      <c r="K932" s="36" t="s">
        <v>65</v>
      </c>
      <c r="L932" s="62">
        <v>932</v>
      </c>
      <c r="M932" s="62"/>
      <c r="N932" s="63"/>
    </row>
    <row r="933" spans="1:14" x14ac:dyDescent="0.3">
      <c r="A933" s="77" t="s">
        <v>577</v>
      </c>
      <c r="B933" s="77" t="s">
        <v>581</v>
      </c>
      <c r="C933" s="53"/>
      <c r="D933" s="77"/>
      <c r="E933" s="53"/>
      <c r="F933" s="55"/>
      <c r="G933" s="53"/>
      <c r="H933" s="57"/>
      <c r="I933" s="56"/>
      <c r="J933" s="56"/>
      <c r="K933" s="36" t="s">
        <v>65</v>
      </c>
      <c r="L933" s="62">
        <v>933</v>
      </c>
      <c r="M933" s="62"/>
      <c r="N933" s="63"/>
    </row>
    <row r="934" spans="1:14" x14ac:dyDescent="0.3">
      <c r="A934" s="77" t="s">
        <v>577</v>
      </c>
      <c r="B934" s="77" t="s">
        <v>582</v>
      </c>
      <c r="C934" s="53"/>
      <c r="D934" s="77"/>
      <c r="E934" s="53"/>
      <c r="F934" s="55"/>
      <c r="G934" s="53"/>
      <c r="H934" s="57"/>
      <c r="I934" s="56"/>
      <c r="J934" s="56"/>
      <c r="K934" s="36" t="s">
        <v>65</v>
      </c>
      <c r="L934" s="62">
        <v>934</v>
      </c>
      <c r="M934" s="62"/>
      <c r="N934" s="63"/>
    </row>
    <row r="935" spans="1:14" x14ac:dyDescent="0.3">
      <c r="A935" s="77" t="s">
        <v>577</v>
      </c>
      <c r="B935" s="77" t="s">
        <v>583</v>
      </c>
      <c r="C935" s="53"/>
      <c r="D935" s="77"/>
      <c r="E935" s="53"/>
      <c r="F935" s="55"/>
      <c r="G935" s="53"/>
      <c r="H935" s="57"/>
      <c r="I935" s="56"/>
      <c r="J935" s="56"/>
      <c r="K935" s="36" t="s">
        <v>65</v>
      </c>
      <c r="L935" s="62">
        <v>935</v>
      </c>
      <c r="M935" s="62"/>
      <c r="N935" s="63"/>
    </row>
    <row r="936" spans="1:14" x14ac:dyDescent="0.3">
      <c r="A936" s="77" t="s">
        <v>577</v>
      </c>
      <c r="B936" s="77" t="s">
        <v>584</v>
      </c>
      <c r="C936" s="53"/>
      <c r="D936" s="77"/>
      <c r="E936" s="53"/>
      <c r="F936" s="55"/>
      <c r="G936" s="53"/>
      <c r="H936" s="57"/>
      <c r="I936" s="56"/>
      <c r="J936" s="56"/>
      <c r="K936" s="36" t="s">
        <v>65</v>
      </c>
      <c r="L936" s="62">
        <v>936</v>
      </c>
      <c r="M936" s="62"/>
      <c r="N936" s="63"/>
    </row>
    <row r="937" spans="1:14" x14ac:dyDescent="0.3">
      <c r="A937" s="77" t="s">
        <v>577</v>
      </c>
      <c r="B937" s="77" t="s">
        <v>585</v>
      </c>
      <c r="C937" s="53"/>
      <c r="D937" s="77"/>
      <c r="E937" s="53"/>
      <c r="F937" s="55"/>
      <c r="G937" s="53"/>
      <c r="H937" s="57"/>
      <c r="I937" s="56"/>
      <c r="J937" s="56"/>
      <c r="K937" s="36" t="s">
        <v>65</v>
      </c>
      <c r="L937" s="62">
        <v>937</v>
      </c>
      <c r="M937" s="62"/>
      <c r="N937" s="63"/>
    </row>
    <row r="938" spans="1:14" x14ac:dyDescent="0.3">
      <c r="A938" s="77" t="s">
        <v>577</v>
      </c>
      <c r="B938" s="77" t="s">
        <v>586</v>
      </c>
      <c r="C938" s="53"/>
      <c r="D938" s="77"/>
      <c r="E938" s="53"/>
      <c r="F938" s="55"/>
      <c r="G938" s="53"/>
      <c r="H938" s="57"/>
      <c r="I938" s="56"/>
      <c r="J938" s="56"/>
      <c r="K938" s="36" t="s">
        <v>65</v>
      </c>
      <c r="L938" s="62">
        <v>938</v>
      </c>
      <c r="M938" s="62"/>
      <c r="N938" s="63"/>
    </row>
    <row r="939" spans="1:14" x14ac:dyDescent="0.3">
      <c r="A939" s="77" t="s">
        <v>577</v>
      </c>
      <c r="B939" s="77" t="s">
        <v>587</v>
      </c>
      <c r="C939" s="53"/>
      <c r="D939" s="77"/>
      <c r="E939" s="53"/>
      <c r="F939" s="55"/>
      <c r="G939" s="53"/>
      <c r="H939" s="57"/>
      <c r="I939" s="56"/>
      <c r="J939" s="56"/>
      <c r="K939" s="36" t="s">
        <v>65</v>
      </c>
      <c r="L939" s="62">
        <v>939</v>
      </c>
      <c r="M939" s="62"/>
      <c r="N939" s="63"/>
    </row>
    <row r="940" spans="1:14" x14ac:dyDescent="0.3">
      <c r="A940" s="77" t="s">
        <v>577</v>
      </c>
      <c r="B940" s="77" t="s">
        <v>588</v>
      </c>
      <c r="C940" s="53"/>
      <c r="D940" s="77"/>
      <c r="E940" s="53"/>
      <c r="F940" s="55"/>
      <c r="G940" s="53"/>
      <c r="H940" s="57"/>
      <c r="I940" s="56"/>
      <c r="J940" s="56"/>
      <c r="K940" s="36" t="s">
        <v>65</v>
      </c>
      <c r="L940" s="62">
        <v>940</v>
      </c>
      <c r="M940" s="62"/>
      <c r="N940" s="63"/>
    </row>
    <row r="941" spans="1:14" x14ac:dyDescent="0.3">
      <c r="A941" s="77" t="s">
        <v>577</v>
      </c>
      <c r="B941" s="77" t="s">
        <v>589</v>
      </c>
      <c r="C941" s="53"/>
      <c r="D941" s="77"/>
      <c r="E941" s="53"/>
      <c r="F941" s="55"/>
      <c r="G941" s="53"/>
      <c r="H941" s="57"/>
      <c r="I941" s="56"/>
      <c r="J941" s="56"/>
      <c r="K941" s="36" t="s">
        <v>65</v>
      </c>
      <c r="L941" s="62">
        <v>941</v>
      </c>
      <c r="M941" s="62"/>
      <c r="N941" s="63"/>
    </row>
    <row r="942" spans="1:14" x14ac:dyDescent="0.3">
      <c r="A942" s="77" t="s">
        <v>577</v>
      </c>
      <c r="B942" s="77" t="s">
        <v>590</v>
      </c>
      <c r="C942" s="53"/>
      <c r="D942" s="77"/>
      <c r="E942" s="53"/>
      <c r="F942" s="55"/>
      <c r="G942" s="53"/>
      <c r="H942" s="57"/>
      <c r="I942" s="56"/>
      <c r="J942" s="56"/>
      <c r="K942" s="36" t="s">
        <v>65</v>
      </c>
      <c r="L942" s="62">
        <v>942</v>
      </c>
      <c r="M942" s="62"/>
      <c r="N942" s="63"/>
    </row>
    <row r="943" spans="1:14" x14ac:dyDescent="0.3">
      <c r="A943" s="77" t="s">
        <v>577</v>
      </c>
      <c r="B943" s="77" t="s">
        <v>591</v>
      </c>
      <c r="C943" s="53"/>
      <c r="D943" s="77"/>
      <c r="E943" s="53"/>
      <c r="F943" s="55"/>
      <c r="G943" s="53"/>
      <c r="H943" s="57"/>
      <c r="I943" s="56"/>
      <c r="J943" s="56"/>
      <c r="K943" s="36" t="s">
        <v>65</v>
      </c>
      <c r="L943" s="62">
        <v>943</v>
      </c>
      <c r="M943" s="62"/>
      <c r="N943" s="63"/>
    </row>
    <row r="944" spans="1:14" x14ac:dyDescent="0.3">
      <c r="A944" s="77" t="s">
        <v>577</v>
      </c>
      <c r="B944" s="77" t="s">
        <v>592</v>
      </c>
      <c r="C944" s="53"/>
      <c r="D944" s="77"/>
      <c r="E944" s="53"/>
      <c r="F944" s="55"/>
      <c r="G944" s="53"/>
      <c r="H944" s="57"/>
      <c r="I944" s="56"/>
      <c r="J944" s="56"/>
      <c r="K944" s="36" t="s">
        <v>65</v>
      </c>
      <c r="L944" s="62">
        <v>944</v>
      </c>
      <c r="M944" s="62"/>
      <c r="N944" s="63"/>
    </row>
    <row r="945" spans="1:14" x14ac:dyDescent="0.3">
      <c r="A945" s="77" t="s">
        <v>577</v>
      </c>
      <c r="B945" s="77" t="s">
        <v>593</v>
      </c>
      <c r="C945" s="53"/>
      <c r="D945" s="77"/>
      <c r="E945" s="53"/>
      <c r="F945" s="55"/>
      <c r="G945" s="53"/>
      <c r="H945" s="57"/>
      <c r="I945" s="56"/>
      <c r="J945" s="56"/>
      <c r="K945" s="36" t="s">
        <v>65</v>
      </c>
      <c r="L945" s="62">
        <v>945</v>
      </c>
      <c r="M945" s="62"/>
      <c r="N945" s="63"/>
    </row>
    <row r="946" spans="1:14" x14ac:dyDescent="0.3">
      <c r="A946" s="77" t="s">
        <v>577</v>
      </c>
      <c r="B946" s="77" t="s">
        <v>594</v>
      </c>
      <c r="C946" s="53"/>
      <c r="D946" s="77"/>
      <c r="E946" s="53"/>
      <c r="F946" s="55"/>
      <c r="G946" s="53"/>
      <c r="H946" s="57"/>
      <c r="I946" s="56"/>
      <c r="J946" s="56"/>
      <c r="K946" s="36" t="s">
        <v>65</v>
      </c>
      <c r="L946" s="62">
        <v>946</v>
      </c>
      <c r="M946" s="62"/>
      <c r="N946" s="63"/>
    </row>
    <row r="947" spans="1:14" x14ac:dyDescent="0.3">
      <c r="A947" s="77" t="s">
        <v>577</v>
      </c>
      <c r="B947" s="77" t="s">
        <v>595</v>
      </c>
      <c r="C947" s="53"/>
      <c r="D947" s="77"/>
      <c r="E947" s="53"/>
      <c r="F947" s="55"/>
      <c r="G947" s="53"/>
      <c r="H947" s="57"/>
      <c r="I947" s="56"/>
      <c r="J947" s="56"/>
      <c r="K947" s="36" t="s">
        <v>65</v>
      </c>
      <c r="L947" s="62">
        <v>947</v>
      </c>
      <c r="M947" s="62"/>
      <c r="N947" s="63"/>
    </row>
    <row r="948" spans="1:14" x14ac:dyDescent="0.3">
      <c r="A948" s="77" t="s">
        <v>596</v>
      </c>
      <c r="B948" s="77" t="s">
        <v>185</v>
      </c>
      <c r="C948" s="53"/>
      <c r="D948" s="77"/>
      <c r="E948" s="53"/>
      <c r="F948" s="55"/>
      <c r="G948" s="53"/>
      <c r="H948" s="57"/>
      <c r="I948" s="56"/>
      <c r="J948" s="56"/>
      <c r="K948" s="36" t="s">
        <v>65</v>
      </c>
      <c r="L948" s="62">
        <v>948</v>
      </c>
      <c r="M948" s="62"/>
      <c r="N948" s="63"/>
    </row>
    <row r="949" spans="1:14" x14ac:dyDescent="0.3">
      <c r="A949" s="77" t="s">
        <v>596</v>
      </c>
      <c r="B949" s="77" t="s">
        <v>542</v>
      </c>
      <c r="C949" s="53"/>
      <c r="D949" s="77"/>
      <c r="E949" s="53"/>
      <c r="F949" s="55"/>
      <c r="G949" s="53"/>
      <c r="H949" s="57"/>
      <c r="I949" s="56"/>
      <c r="J949" s="56"/>
      <c r="K949" s="36" t="s">
        <v>65</v>
      </c>
      <c r="L949" s="62">
        <v>949</v>
      </c>
      <c r="M949" s="62"/>
      <c r="N949" s="63"/>
    </row>
    <row r="950" spans="1:14" x14ac:dyDescent="0.3">
      <c r="A950" s="77" t="s">
        <v>597</v>
      </c>
      <c r="B950" s="77" t="s">
        <v>223</v>
      </c>
      <c r="C950" s="53"/>
      <c r="D950" s="77"/>
      <c r="E950" s="53"/>
      <c r="F950" s="55"/>
      <c r="G950" s="53"/>
      <c r="H950" s="57"/>
      <c r="I950" s="56"/>
      <c r="J950" s="56"/>
      <c r="K950" s="36" t="s">
        <v>65</v>
      </c>
      <c r="L950" s="62">
        <v>950</v>
      </c>
      <c r="M950" s="62"/>
      <c r="N950" s="63"/>
    </row>
    <row r="951" spans="1:14" x14ac:dyDescent="0.3">
      <c r="A951" s="77" t="s">
        <v>598</v>
      </c>
      <c r="B951" s="77" t="s">
        <v>223</v>
      </c>
      <c r="C951" s="53"/>
      <c r="D951" s="77"/>
      <c r="E951" s="53"/>
      <c r="F951" s="55"/>
      <c r="G951" s="53"/>
      <c r="H951" s="57"/>
      <c r="I951" s="56"/>
      <c r="J951" s="56"/>
      <c r="K951" s="36" t="s">
        <v>65</v>
      </c>
      <c r="L951" s="62">
        <v>951</v>
      </c>
      <c r="M951" s="62"/>
      <c r="N951" s="63"/>
    </row>
    <row r="952" spans="1:14" x14ac:dyDescent="0.3">
      <c r="A952" s="77" t="s">
        <v>187</v>
      </c>
      <c r="B952" s="77" t="s">
        <v>574</v>
      </c>
      <c r="C952" s="53"/>
      <c r="D952" s="77"/>
      <c r="E952" s="53"/>
      <c r="F952" s="55"/>
      <c r="G952" s="53"/>
      <c r="H952" s="57"/>
      <c r="I952" s="56"/>
      <c r="J952" s="56"/>
      <c r="K952" s="36" t="s">
        <v>65</v>
      </c>
      <c r="L952" s="62">
        <v>952</v>
      </c>
      <c r="M952" s="62"/>
      <c r="N952" s="63"/>
    </row>
    <row r="953" spans="1:14" x14ac:dyDescent="0.3">
      <c r="A953" s="77" t="s">
        <v>599</v>
      </c>
      <c r="B953" s="77" t="s">
        <v>185</v>
      </c>
      <c r="C953" s="53"/>
      <c r="D953" s="77"/>
      <c r="E953" s="53"/>
      <c r="F953" s="55"/>
      <c r="G953" s="53"/>
      <c r="H953" s="57"/>
      <c r="I953" s="56"/>
      <c r="J953" s="56"/>
      <c r="K953" s="36" t="s">
        <v>65</v>
      </c>
      <c r="L953" s="62">
        <v>953</v>
      </c>
      <c r="M953" s="62"/>
      <c r="N953" s="63"/>
    </row>
    <row r="954" spans="1:14" x14ac:dyDescent="0.3">
      <c r="A954" s="77" t="s">
        <v>600</v>
      </c>
      <c r="B954" s="77" t="s">
        <v>284</v>
      </c>
      <c r="C954" s="53"/>
      <c r="D954" s="77"/>
      <c r="E954" s="53"/>
      <c r="F954" s="55"/>
      <c r="G954" s="53"/>
      <c r="H954" s="57"/>
      <c r="I954" s="56"/>
      <c r="J954" s="56"/>
      <c r="K954" s="36" t="s">
        <v>65</v>
      </c>
      <c r="L954" s="62">
        <v>954</v>
      </c>
      <c r="M954" s="62"/>
      <c r="N954" s="63"/>
    </row>
    <row r="955" spans="1:14" x14ac:dyDescent="0.3">
      <c r="A955" s="77" t="s">
        <v>338</v>
      </c>
      <c r="B955" s="77" t="s">
        <v>223</v>
      </c>
      <c r="C955" s="53"/>
      <c r="D955" s="77"/>
      <c r="E955" s="53"/>
      <c r="F955" s="55"/>
      <c r="G955" s="53"/>
      <c r="H955" s="57"/>
      <c r="I955" s="56"/>
      <c r="J955" s="56"/>
      <c r="K955" s="36" t="s">
        <v>65</v>
      </c>
      <c r="L955" s="62">
        <v>955</v>
      </c>
      <c r="M955" s="62"/>
      <c r="N955" s="63"/>
    </row>
    <row r="956" spans="1:14" x14ac:dyDescent="0.3">
      <c r="A956" s="77" t="s">
        <v>410</v>
      </c>
      <c r="B956" s="77" t="s">
        <v>223</v>
      </c>
      <c r="C956" s="53"/>
      <c r="D956" s="77"/>
      <c r="E956" s="53"/>
      <c r="F956" s="55"/>
      <c r="G956" s="53"/>
      <c r="H956" s="57"/>
      <c r="I956" s="56"/>
      <c r="J956" s="56"/>
      <c r="K956" s="36" t="s">
        <v>65</v>
      </c>
      <c r="L956" s="62">
        <v>956</v>
      </c>
      <c r="M956" s="62"/>
      <c r="N956" s="63"/>
    </row>
    <row r="957" spans="1:14" x14ac:dyDescent="0.3">
      <c r="A957" s="77" t="s">
        <v>601</v>
      </c>
      <c r="B957" s="77" t="s">
        <v>602</v>
      </c>
      <c r="C957" s="53"/>
      <c r="D957" s="77"/>
      <c r="E957" s="53"/>
      <c r="F957" s="55"/>
      <c r="G957" s="53"/>
      <c r="H957" s="57"/>
      <c r="I957" s="56"/>
      <c r="J957" s="56"/>
      <c r="K957" s="36" t="s">
        <v>65</v>
      </c>
      <c r="L957" s="62">
        <v>957</v>
      </c>
      <c r="M957" s="62"/>
      <c r="N957" s="63"/>
    </row>
    <row r="958" spans="1:14" x14ac:dyDescent="0.3">
      <c r="A958" s="77" t="s">
        <v>603</v>
      </c>
      <c r="B958" s="77" t="s">
        <v>604</v>
      </c>
      <c r="C958" s="53"/>
      <c r="D958" s="77"/>
      <c r="E958" s="53"/>
      <c r="F958" s="55"/>
      <c r="G958" s="53"/>
      <c r="H958" s="57"/>
      <c r="I958" s="56"/>
      <c r="J958" s="56"/>
      <c r="K958" s="36" t="s">
        <v>65</v>
      </c>
      <c r="L958" s="62">
        <v>958</v>
      </c>
      <c r="M958" s="62"/>
      <c r="N958" s="63"/>
    </row>
    <row r="959" spans="1:14" x14ac:dyDescent="0.3">
      <c r="A959" s="77" t="s">
        <v>600</v>
      </c>
      <c r="B959" s="77" t="s">
        <v>215</v>
      </c>
      <c r="C959" s="53"/>
      <c r="D959" s="77"/>
      <c r="E959" s="53"/>
      <c r="F959" s="55"/>
      <c r="G959" s="53"/>
      <c r="H959" s="57"/>
      <c r="I959" s="56"/>
      <c r="J959" s="56"/>
      <c r="K959" s="36" t="s">
        <v>65</v>
      </c>
      <c r="L959" s="62">
        <v>959</v>
      </c>
      <c r="M959" s="62"/>
      <c r="N959" s="63"/>
    </row>
    <row r="960" spans="1:14" x14ac:dyDescent="0.3">
      <c r="A960" s="77" t="s">
        <v>600</v>
      </c>
      <c r="B960" s="77" t="s">
        <v>181</v>
      </c>
      <c r="C960" s="53"/>
      <c r="D960" s="77"/>
      <c r="E960" s="53"/>
      <c r="F960" s="55"/>
      <c r="G960" s="53"/>
      <c r="H960" s="57"/>
      <c r="I960" s="56"/>
      <c r="J960" s="56"/>
      <c r="K960" s="36" t="s">
        <v>65</v>
      </c>
      <c r="L960" s="62">
        <v>960</v>
      </c>
      <c r="M960" s="62"/>
      <c r="N960" s="63"/>
    </row>
    <row r="961" spans="1:14" x14ac:dyDescent="0.3">
      <c r="A961" s="77" t="s">
        <v>605</v>
      </c>
      <c r="B961" s="77" t="s">
        <v>223</v>
      </c>
      <c r="C961" s="53"/>
      <c r="D961" s="77"/>
      <c r="E961" s="53"/>
      <c r="F961" s="55"/>
      <c r="G961" s="53"/>
      <c r="H961" s="57"/>
      <c r="I961" s="56"/>
      <c r="J961" s="56"/>
      <c r="K961" s="36" t="s">
        <v>65</v>
      </c>
      <c r="L961" s="62">
        <v>961</v>
      </c>
      <c r="M961" s="62"/>
      <c r="N961" s="63"/>
    </row>
    <row r="962" spans="1:14" x14ac:dyDescent="0.3">
      <c r="A962" s="77" t="s">
        <v>600</v>
      </c>
      <c r="B962" s="77" t="s">
        <v>260</v>
      </c>
      <c r="C962" s="53"/>
      <c r="D962" s="77"/>
      <c r="E962" s="53"/>
      <c r="F962" s="55"/>
      <c r="G962" s="53"/>
      <c r="H962" s="57"/>
      <c r="I962" s="56"/>
      <c r="J962" s="56"/>
      <c r="K962" s="36" t="s">
        <v>65</v>
      </c>
      <c r="L962" s="62">
        <v>962</v>
      </c>
      <c r="M962" s="62"/>
      <c r="N962" s="63"/>
    </row>
    <row r="963" spans="1:14" x14ac:dyDescent="0.3">
      <c r="A963" s="77" t="s">
        <v>606</v>
      </c>
      <c r="B963" s="77" t="s">
        <v>185</v>
      </c>
      <c r="C963" s="53"/>
      <c r="D963" s="77"/>
      <c r="E963" s="53"/>
      <c r="F963" s="55"/>
      <c r="G963" s="53"/>
      <c r="H963" s="57"/>
      <c r="I963" s="56"/>
      <c r="J963" s="56"/>
      <c r="K963" s="36" t="s">
        <v>65</v>
      </c>
      <c r="L963" s="62">
        <v>963</v>
      </c>
      <c r="M963" s="62"/>
      <c r="N963" s="63"/>
    </row>
    <row r="964" spans="1:14" x14ac:dyDescent="0.3">
      <c r="A964" s="77" t="s">
        <v>607</v>
      </c>
      <c r="B964" s="77" t="s">
        <v>185</v>
      </c>
      <c r="C964" s="53"/>
      <c r="D964" s="77"/>
      <c r="E964" s="53"/>
      <c r="F964" s="55"/>
      <c r="G964" s="53"/>
      <c r="H964" s="57"/>
      <c r="I964" s="56"/>
      <c r="J964" s="56"/>
      <c r="K964" s="36" t="s">
        <v>65</v>
      </c>
      <c r="L964" s="62">
        <v>964</v>
      </c>
      <c r="M964" s="62"/>
      <c r="N964" s="63"/>
    </row>
    <row r="965" spans="1:14" x14ac:dyDescent="0.3">
      <c r="A965" s="77" t="s">
        <v>346</v>
      </c>
      <c r="B965" s="77" t="s">
        <v>529</v>
      </c>
      <c r="C965" s="53"/>
      <c r="D965" s="77"/>
      <c r="E965" s="53"/>
      <c r="F965" s="55"/>
      <c r="G965" s="53"/>
      <c r="H965" s="57"/>
      <c r="I965" s="56"/>
      <c r="J965" s="56"/>
      <c r="K965" s="36" t="s">
        <v>65</v>
      </c>
      <c r="L965" s="62">
        <v>965</v>
      </c>
      <c r="M965" s="62"/>
      <c r="N965" s="63"/>
    </row>
    <row r="966" spans="1:14" x14ac:dyDescent="0.3">
      <c r="A966" s="77" t="s">
        <v>346</v>
      </c>
      <c r="B966" s="77" t="s">
        <v>175</v>
      </c>
      <c r="C966" s="53"/>
      <c r="D966" s="77"/>
      <c r="E966" s="53"/>
      <c r="F966" s="55"/>
      <c r="G966" s="53"/>
      <c r="H966" s="57"/>
      <c r="I966" s="56"/>
      <c r="J966" s="56"/>
      <c r="K966" s="36" t="s">
        <v>65</v>
      </c>
      <c r="L966" s="62">
        <v>966</v>
      </c>
      <c r="M966" s="62"/>
      <c r="N966" s="63"/>
    </row>
    <row r="967" spans="1:14" x14ac:dyDescent="0.3">
      <c r="A967" s="77" t="s">
        <v>600</v>
      </c>
      <c r="B967" s="77" t="s">
        <v>185</v>
      </c>
      <c r="C967" s="53"/>
      <c r="D967" s="77"/>
      <c r="E967" s="53"/>
      <c r="F967" s="55"/>
      <c r="G967" s="53"/>
      <c r="H967" s="57"/>
      <c r="I967" s="56"/>
      <c r="J967" s="56"/>
      <c r="K967" s="36" t="s">
        <v>65</v>
      </c>
      <c r="L967" s="62">
        <v>967</v>
      </c>
      <c r="M967" s="62"/>
      <c r="N967" s="63"/>
    </row>
    <row r="968" spans="1:14" x14ac:dyDescent="0.3">
      <c r="A968" s="77" t="s">
        <v>187</v>
      </c>
      <c r="B968" s="77" t="s">
        <v>223</v>
      </c>
      <c r="C968" s="53"/>
      <c r="D968" s="77"/>
      <c r="E968" s="53"/>
      <c r="F968" s="55"/>
      <c r="G968" s="53"/>
      <c r="H968" s="57"/>
      <c r="I968" s="56"/>
      <c r="J968" s="56"/>
      <c r="K968" s="36" t="s">
        <v>65</v>
      </c>
      <c r="L968" s="62">
        <v>968</v>
      </c>
      <c r="M968" s="62"/>
      <c r="N968" s="63"/>
    </row>
    <row r="969" spans="1:14" x14ac:dyDescent="0.3">
      <c r="A969" s="77" t="s">
        <v>548</v>
      </c>
      <c r="B969" s="77" t="s">
        <v>182</v>
      </c>
      <c r="C969" s="53"/>
      <c r="D969" s="77"/>
      <c r="E969" s="53"/>
      <c r="F969" s="55"/>
      <c r="G969" s="53"/>
      <c r="H969" s="57"/>
      <c r="I969" s="56"/>
      <c r="J969" s="56"/>
      <c r="K969" s="36" t="s">
        <v>65</v>
      </c>
      <c r="L969" s="62">
        <v>969</v>
      </c>
      <c r="M969" s="62"/>
      <c r="N969" s="63"/>
    </row>
    <row r="970" spans="1:14" x14ac:dyDescent="0.3">
      <c r="A970" s="77" t="s">
        <v>240</v>
      </c>
      <c r="B970" s="77" t="s">
        <v>217</v>
      </c>
      <c r="C970" s="53"/>
      <c r="D970" s="77"/>
      <c r="E970" s="53"/>
      <c r="F970" s="55"/>
      <c r="G970" s="53"/>
      <c r="H970" s="57"/>
      <c r="I970" s="56"/>
      <c r="J970" s="56"/>
      <c r="K970" s="36" t="s">
        <v>65</v>
      </c>
      <c r="L970" s="62">
        <v>970</v>
      </c>
      <c r="M970" s="62"/>
      <c r="N970" s="63"/>
    </row>
    <row r="971" spans="1:14" x14ac:dyDescent="0.3">
      <c r="A971" s="77" t="s">
        <v>240</v>
      </c>
      <c r="B971" s="77" t="s">
        <v>181</v>
      </c>
      <c r="C971" s="53"/>
      <c r="D971" s="77"/>
      <c r="E971" s="53"/>
      <c r="F971" s="55"/>
      <c r="G971" s="53"/>
      <c r="H971" s="57"/>
      <c r="I971" s="56"/>
      <c r="J971" s="56"/>
      <c r="K971" s="36" t="s">
        <v>65</v>
      </c>
      <c r="L971" s="62">
        <v>971</v>
      </c>
      <c r="M971" s="62"/>
      <c r="N971" s="63"/>
    </row>
    <row r="972" spans="1:14" x14ac:dyDescent="0.3">
      <c r="A972" s="77" t="s">
        <v>240</v>
      </c>
      <c r="B972" s="77" t="s">
        <v>238</v>
      </c>
      <c r="C972" s="53"/>
      <c r="D972" s="77"/>
      <c r="E972" s="53"/>
      <c r="F972" s="55"/>
      <c r="G972" s="53"/>
      <c r="H972" s="57"/>
      <c r="I972" s="56"/>
      <c r="J972" s="56"/>
      <c r="K972" s="36" t="s">
        <v>65</v>
      </c>
      <c r="L972" s="62">
        <v>972</v>
      </c>
      <c r="M972" s="62"/>
      <c r="N972" s="63"/>
    </row>
    <row r="973" spans="1:14" x14ac:dyDescent="0.3">
      <c r="A973" s="77" t="s">
        <v>608</v>
      </c>
      <c r="B973" s="77" t="s">
        <v>185</v>
      </c>
      <c r="C973" s="53"/>
      <c r="D973" s="77"/>
      <c r="E973" s="53"/>
      <c r="F973" s="55"/>
      <c r="G973" s="53"/>
      <c r="H973" s="57"/>
      <c r="I973" s="56"/>
      <c r="J973" s="56"/>
      <c r="K973" s="36" t="s">
        <v>65</v>
      </c>
      <c r="L973" s="62">
        <v>973</v>
      </c>
      <c r="M973" s="62"/>
      <c r="N973" s="63"/>
    </row>
    <row r="974" spans="1:14" x14ac:dyDescent="0.3">
      <c r="A974" s="77" t="s">
        <v>608</v>
      </c>
      <c r="B974" s="77" t="s">
        <v>182</v>
      </c>
      <c r="C974" s="53"/>
      <c r="D974" s="77"/>
      <c r="E974" s="53"/>
      <c r="F974" s="55"/>
      <c r="G974" s="53"/>
      <c r="H974" s="57"/>
      <c r="I974" s="56"/>
      <c r="J974" s="56"/>
      <c r="K974" s="36" t="s">
        <v>65</v>
      </c>
      <c r="L974" s="62">
        <v>974</v>
      </c>
      <c r="M974" s="62"/>
      <c r="N974" s="63"/>
    </row>
    <row r="975" spans="1:14" x14ac:dyDescent="0.3">
      <c r="A975" s="77" t="s">
        <v>285</v>
      </c>
      <c r="B975" s="77" t="s">
        <v>223</v>
      </c>
      <c r="C975" s="53"/>
      <c r="D975" s="77"/>
      <c r="E975" s="53"/>
      <c r="F975" s="55"/>
      <c r="G975" s="53"/>
      <c r="H975" s="57"/>
      <c r="I975" s="56"/>
      <c r="J975" s="56"/>
      <c r="K975" s="36" t="s">
        <v>65</v>
      </c>
      <c r="L975" s="62">
        <v>975</v>
      </c>
      <c r="M975" s="62"/>
      <c r="N975" s="63"/>
    </row>
    <row r="976" spans="1:14" x14ac:dyDescent="0.3">
      <c r="A976" s="77" t="s">
        <v>217</v>
      </c>
      <c r="B976" s="77" t="s">
        <v>223</v>
      </c>
      <c r="C976" s="53"/>
      <c r="D976" s="77"/>
      <c r="E976" s="53"/>
      <c r="F976" s="55"/>
      <c r="G976" s="53"/>
      <c r="H976" s="57"/>
      <c r="I976" s="56"/>
      <c r="J976" s="56"/>
      <c r="K976" s="36" t="s">
        <v>65</v>
      </c>
      <c r="L976" s="62">
        <v>976</v>
      </c>
      <c r="M976" s="62"/>
      <c r="N976" s="63"/>
    </row>
    <row r="977" spans="1:14" x14ac:dyDescent="0.3">
      <c r="A977" s="77" t="s">
        <v>609</v>
      </c>
      <c r="B977" s="77" t="s">
        <v>185</v>
      </c>
      <c r="C977" s="53"/>
      <c r="D977" s="77"/>
      <c r="E977" s="53"/>
      <c r="F977" s="55"/>
      <c r="G977" s="53"/>
      <c r="H977" s="57"/>
      <c r="I977" s="56"/>
      <c r="J977" s="56"/>
      <c r="K977" s="36" t="s">
        <v>65</v>
      </c>
      <c r="L977" s="62">
        <v>977</v>
      </c>
      <c r="M977" s="62"/>
      <c r="N977" s="63"/>
    </row>
    <row r="978" spans="1:14" x14ac:dyDescent="0.3">
      <c r="A978" s="77" t="s">
        <v>609</v>
      </c>
      <c r="B978" s="77" t="s">
        <v>610</v>
      </c>
      <c r="C978" s="53"/>
      <c r="D978" s="77"/>
      <c r="E978" s="53"/>
      <c r="F978" s="55"/>
      <c r="G978" s="53"/>
      <c r="H978" s="57"/>
      <c r="I978" s="56"/>
      <c r="J978" s="56"/>
      <c r="K978" s="36" t="s">
        <v>65</v>
      </c>
      <c r="L978" s="62">
        <v>978</v>
      </c>
      <c r="M978" s="62"/>
      <c r="N978" s="63"/>
    </row>
    <row r="979" spans="1:14" x14ac:dyDescent="0.3">
      <c r="A979" s="77" t="s">
        <v>600</v>
      </c>
      <c r="B979" s="77" t="s">
        <v>182</v>
      </c>
      <c r="C979" s="53"/>
      <c r="D979" s="77"/>
      <c r="E979" s="53"/>
      <c r="F979" s="55"/>
      <c r="G979" s="53"/>
      <c r="H979" s="57"/>
      <c r="I979" s="56"/>
      <c r="J979" s="56"/>
      <c r="K979" s="36" t="s">
        <v>65</v>
      </c>
      <c r="L979" s="62">
        <v>979</v>
      </c>
      <c r="M979" s="62"/>
      <c r="N979" s="63"/>
    </row>
    <row r="980" spans="1:14" x14ac:dyDescent="0.3">
      <c r="A980" s="77" t="s">
        <v>611</v>
      </c>
      <c r="B980" s="77" t="s">
        <v>185</v>
      </c>
      <c r="C980" s="53"/>
      <c r="D980" s="77"/>
      <c r="E980" s="53"/>
      <c r="F980" s="55"/>
      <c r="G980" s="53"/>
      <c r="H980" s="57"/>
      <c r="I980" s="56"/>
      <c r="J980" s="56"/>
      <c r="K980" s="36" t="s">
        <v>65</v>
      </c>
      <c r="L980" s="62">
        <v>980</v>
      </c>
      <c r="M980" s="62"/>
      <c r="N980" s="63"/>
    </row>
    <row r="981" spans="1:14" x14ac:dyDescent="0.3">
      <c r="A981" s="77" t="s">
        <v>612</v>
      </c>
      <c r="B981" s="77" t="s">
        <v>223</v>
      </c>
      <c r="C981" s="53"/>
      <c r="D981" s="77"/>
      <c r="E981" s="53"/>
      <c r="F981" s="55"/>
      <c r="G981" s="53"/>
      <c r="H981" s="57"/>
      <c r="I981" s="56"/>
      <c r="J981" s="56"/>
      <c r="K981" s="36" t="s">
        <v>65</v>
      </c>
      <c r="L981" s="62">
        <v>981</v>
      </c>
      <c r="M981" s="62"/>
      <c r="N981" s="63"/>
    </row>
    <row r="982" spans="1:14" x14ac:dyDescent="0.3">
      <c r="A982" s="77" t="s">
        <v>613</v>
      </c>
      <c r="B982" s="77" t="s">
        <v>534</v>
      </c>
      <c r="C982" s="53"/>
      <c r="D982" s="77"/>
      <c r="E982" s="53"/>
      <c r="F982" s="55"/>
      <c r="G982" s="53"/>
      <c r="H982" s="57"/>
      <c r="I982" s="56"/>
      <c r="J982" s="56"/>
      <c r="K982" s="36" t="s">
        <v>65</v>
      </c>
      <c r="L982" s="62">
        <v>982</v>
      </c>
      <c r="M982" s="62"/>
      <c r="N982" s="63"/>
    </row>
    <row r="983" spans="1:14" x14ac:dyDescent="0.3">
      <c r="A983" s="77" t="s">
        <v>614</v>
      </c>
      <c r="B983" s="77" t="s">
        <v>223</v>
      </c>
      <c r="C983" s="53"/>
      <c r="D983" s="77"/>
      <c r="E983" s="53"/>
      <c r="F983" s="55"/>
      <c r="G983" s="53"/>
      <c r="H983" s="57"/>
      <c r="I983" s="56"/>
      <c r="J983" s="56"/>
      <c r="K983" s="36" t="s">
        <v>65</v>
      </c>
      <c r="L983" s="62">
        <v>983</v>
      </c>
      <c r="M983" s="62"/>
      <c r="N983" s="63"/>
    </row>
    <row r="984" spans="1:14" x14ac:dyDescent="0.3">
      <c r="A984" s="77" t="s">
        <v>615</v>
      </c>
      <c r="B984" s="77" t="s">
        <v>185</v>
      </c>
      <c r="C984" s="53"/>
      <c r="D984" s="77"/>
      <c r="E984" s="53"/>
      <c r="F984" s="55"/>
      <c r="G984" s="53"/>
      <c r="H984" s="57"/>
      <c r="I984" s="56"/>
      <c r="J984" s="56"/>
      <c r="K984" s="36" t="s">
        <v>65</v>
      </c>
      <c r="L984" s="62">
        <v>984</v>
      </c>
      <c r="M984" s="62"/>
      <c r="N984" s="63"/>
    </row>
    <row r="985" spans="1:14" x14ac:dyDescent="0.3">
      <c r="A985" s="77" t="s">
        <v>615</v>
      </c>
      <c r="B985" s="77" t="s">
        <v>182</v>
      </c>
      <c r="C985" s="53"/>
      <c r="D985" s="77"/>
      <c r="E985" s="53"/>
      <c r="F985" s="55"/>
      <c r="G985" s="53"/>
      <c r="H985" s="57"/>
      <c r="I985" s="56"/>
      <c r="J985" s="56"/>
      <c r="K985" s="36" t="s">
        <v>65</v>
      </c>
      <c r="L985" s="62">
        <v>985</v>
      </c>
      <c r="M985" s="62"/>
      <c r="N985" s="63"/>
    </row>
    <row r="986" spans="1:14" x14ac:dyDescent="0.3">
      <c r="A986" s="77" t="s">
        <v>575</v>
      </c>
      <c r="B986" s="77" t="s">
        <v>185</v>
      </c>
      <c r="C986" s="53"/>
      <c r="D986" s="77"/>
      <c r="E986" s="53"/>
      <c r="F986" s="55"/>
      <c r="G986" s="53"/>
      <c r="H986" s="57"/>
      <c r="I986" s="56"/>
      <c r="J986" s="56"/>
      <c r="K986" s="36" t="s">
        <v>65</v>
      </c>
      <c r="L986" s="62">
        <v>986</v>
      </c>
      <c r="M986" s="62"/>
      <c r="N986" s="63"/>
    </row>
    <row r="987" spans="1:14" x14ac:dyDescent="0.3">
      <c r="A987" s="77" t="s">
        <v>575</v>
      </c>
      <c r="B987" s="77" t="s">
        <v>182</v>
      </c>
      <c r="C987" s="53"/>
      <c r="D987" s="77"/>
      <c r="E987" s="53"/>
      <c r="F987" s="55"/>
      <c r="G987" s="53"/>
      <c r="H987" s="57"/>
      <c r="I987" s="56"/>
      <c r="J987" s="56"/>
      <c r="K987" s="36" t="s">
        <v>65</v>
      </c>
      <c r="L987" s="62">
        <v>987</v>
      </c>
      <c r="M987" s="62"/>
      <c r="N987" s="63"/>
    </row>
    <row r="988" spans="1:14" x14ac:dyDescent="0.3">
      <c r="A988" s="77" t="s">
        <v>226</v>
      </c>
      <c r="B988" s="77" t="s">
        <v>223</v>
      </c>
      <c r="C988" s="53"/>
      <c r="D988" s="77"/>
      <c r="E988" s="53"/>
      <c r="F988" s="55"/>
      <c r="G988" s="53"/>
      <c r="H988" s="57"/>
      <c r="I988" s="56"/>
      <c r="J988" s="56"/>
      <c r="K988" s="36" t="s">
        <v>65</v>
      </c>
      <c r="L988" s="62">
        <v>988</v>
      </c>
      <c r="M988" s="62"/>
      <c r="N988" s="63"/>
    </row>
    <row r="989" spans="1:14" x14ac:dyDescent="0.3">
      <c r="A989" s="77" t="s">
        <v>562</v>
      </c>
      <c r="B989" s="77" t="s">
        <v>185</v>
      </c>
      <c r="C989" s="53"/>
      <c r="D989" s="77"/>
      <c r="E989" s="53"/>
      <c r="F989" s="55"/>
      <c r="G989" s="53"/>
      <c r="H989" s="57"/>
      <c r="I989" s="56"/>
      <c r="J989" s="56"/>
      <c r="K989" s="36" t="s">
        <v>65</v>
      </c>
      <c r="L989" s="62">
        <v>989</v>
      </c>
      <c r="M989" s="62"/>
      <c r="N989" s="63"/>
    </row>
    <row r="990" spans="1:14" x14ac:dyDescent="0.3">
      <c r="A990" s="77" t="s">
        <v>562</v>
      </c>
      <c r="B990" s="77" t="s">
        <v>379</v>
      </c>
      <c r="C990" s="53"/>
      <c r="D990" s="77"/>
      <c r="E990" s="53"/>
      <c r="F990" s="55"/>
      <c r="G990" s="53"/>
      <c r="H990" s="57"/>
      <c r="I990" s="56"/>
      <c r="J990" s="56"/>
      <c r="K990" s="36" t="s">
        <v>65</v>
      </c>
      <c r="L990" s="62">
        <v>990</v>
      </c>
      <c r="M990" s="62"/>
      <c r="N990" s="63"/>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9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90"/>
    <dataValidation allowBlank="1" showErrorMessage="1" sqref="N2:N99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9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90"/>
    <dataValidation allowBlank="1" showInputMessage="1" promptTitle="Edge Color" prompt="To select an optional edge color, right-click and select Select Color on the right-click menu." sqref="C3:C990"/>
    <dataValidation allowBlank="1" showInputMessage="1" errorTitle="Invalid Edge Width" error="The optional edge width must be a whole number between 1 and 10." promptTitle="Edge Width" prompt="Enter an optional edge width between 1 and 10." sqref="D3:D990"/>
    <dataValidation allowBlank="1" showInputMessage="1" errorTitle="Invalid Edge Opacity" error="The optional edge opacity must be a whole number between 0 and 10." promptTitle="Edge Opacity" prompt="Enter an optional edge opacity between 0 (transparent) and 100 (opaque)." sqref="F3:F99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90">
      <formula1>ValidEdgeVisibilities</formula1>
    </dataValidation>
    <dataValidation allowBlank="1" showInputMessage="1" showErrorMessage="1" promptTitle="Vertex 1 Name" prompt="Enter the name of the edge's first vertex." sqref="A3:A990"/>
    <dataValidation allowBlank="1" showInputMessage="1" showErrorMessage="1" promptTitle="Vertex 2 Name" prompt="Enter the name of the edge's second vertex." sqref="B3:B990"/>
    <dataValidation allowBlank="1" showInputMessage="1" showErrorMessage="1" errorTitle="Invalid Edge Visibility" error="You have entered an unrecognized edge visibility.  Try selecting from the drop-down list instead." promptTitle="Edge Label" prompt="Enter an optional edge label." sqref="H3:H99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9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9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R444"/>
  <sheetViews>
    <sheetView workbookViewId="0">
      <pane xSplit="1" ySplit="2" topLeftCell="B18" activePane="bottomRight" state="frozen"/>
      <selection pane="topRight" activeCell="B1" sqref="B1"/>
      <selection pane="bottomLeft" activeCell="A3" sqref="A3"/>
      <selection pane="bottomRight" activeCell="A10" sqref="A10:AM10"/>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6.109375" style="2" bestFit="1" customWidth="1"/>
    <col min="31" max="31" width="17.88671875" style="3" bestFit="1" customWidth="1"/>
    <col min="32" max="32" width="16.33203125" style="3" bestFit="1" customWidth="1"/>
    <col min="33" max="33" width="17.88671875" style="3" bestFit="1" customWidth="1"/>
    <col min="34" max="34" width="16.5546875" style="3" bestFit="1" customWidth="1"/>
    <col min="35" max="35" width="17.88671875" bestFit="1" customWidth="1"/>
    <col min="36" max="36" width="16.109375" bestFit="1" customWidth="1"/>
    <col min="37" max="37" width="17.88671875" bestFit="1" customWidth="1"/>
    <col min="38" max="38" width="18" bestFit="1" customWidth="1"/>
    <col min="39" max="39" width="18.109375" bestFit="1" customWidth="1"/>
  </cols>
  <sheetData>
    <row r="1" spans="1:4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01" t="s">
        <v>647</v>
      </c>
      <c r="AE2" s="101" t="s">
        <v>648</v>
      </c>
      <c r="AF2" s="101" t="s">
        <v>649</v>
      </c>
      <c r="AG2" s="101" t="s">
        <v>650</v>
      </c>
      <c r="AH2" s="101" t="s">
        <v>651</v>
      </c>
      <c r="AI2" s="101" t="s">
        <v>652</v>
      </c>
      <c r="AJ2" s="101" t="s">
        <v>653</v>
      </c>
      <c r="AK2" s="101" t="s">
        <v>655</v>
      </c>
      <c r="AL2" s="101" t="s">
        <v>656</v>
      </c>
      <c r="AM2" s="101" t="s">
        <v>657</v>
      </c>
      <c r="AN2" s="3"/>
      <c r="AO2" s="3"/>
    </row>
    <row r="3" spans="1:44" ht="15" customHeight="1" x14ac:dyDescent="0.3">
      <c r="A3" s="50" t="s">
        <v>174</v>
      </c>
      <c r="B3" s="53"/>
      <c r="C3" s="53"/>
      <c r="D3" s="54">
        <v>1.7275614789244333</v>
      </c>
      <c r="E3" s="55"/>
      <c r="F3" s="53"/>
      <c r="G3" s="53"/>
      <c r="H3" s="57" t="s">
        <v>174</v>
      </c>
      <c r="I3" s="56"/>
      <c r="J3" s="56"/>
      <c r="K3" s="57"/>
      <c r="L3" s="59"/>
      <c r="M3" s="60">
        <v>9291.14453125</v>
      </c>
      <c r="N3" s="60">
        <v>7326.8583984375</v>
      </c>
      <c r="O3" s="58"/>
      <c r="P3" s="61"/>
      <c r="Q3" s="61"/>
      <c r="R3" s="51"/>
      <c r="S3" s="51">
        <v>9</v>
      </c>
      <c r="T3" s="51">
        <v>7</v>
      </c>
      <c r="U3" s="52">
        <v>2571.577295</v>
      </c>
      <c r="V3" s="52">
        <v>1.121E-3</v>
      </c>
      <c r="W3" s="52">
        <v>7.5100000000000002E-3</v>
      </c>
      <c r="X3" s="52">
        <v>3.010405</v>
      </c>
      <c r="Y3" s="52">
        <v>0.14166666666666666</v>
      </c>
      <c r="Z3" s="52">
        <v>0</v>
      </c>
      <c r="AA3" s="62">
        <v>3</v>
      </c>
      <c r="AB3" s="62"/>
      <c r="AC3" s="63"/>
      <c r="AD3" s="51"/>
      <c r="AE3" s="51"/>
      <c r="AF3" s="51"/>
      <c r="AG3" s="51"/>
      <c r="AH3" s="51"/>
      <c r="AI3" s="51"/>
      <c r="AJ3" s="102" t="s">
        <v>654</v>
      </c>
      <c r="AK3" s="102" t="s">
        <v>654</v>
      </c>
      <c r="AL3" s="102" t="s">
        <v>654</v>
      </c>
      <c r="AM3" s="102" t="s">
        <v>654</v>
      </c>
      <c r="AN3" s="3"/>
      <c r="AO3" s="3"/>
    </row>
    <row r="4" spans="1:44" x14ac:dyDescent="0.3">
      <c r="A4" s="14" t="s">
        <v>175</v>
      </c>
      <c r="B4" s="15"/>
      <c r="C4" s="15"/>
      <c r="D4" s="80">
        <v>2.3717383945003396</v>
      </c>
      <c r="E4" s="78"/>
      <c r="F4" s="15"/>
      <c r="G4" s="15"/>
      <c r="H4" s="16" t="s">
        <v>175</v>
      </c>
      <c r="I4" s="66"/>
      <c r="J4" s="66"/>
      <c r="K4" s="16"/>
      <c r="L4" s="81"/>
      <c r="M4" s="82">
        <v>4386.00048828125</v>
      </c>
      <c r="N4" s="82">
        <v>4430.6474609375</v>
      </c>
      <c r="O4" s="76"/>
      <c r="P4" s="83"/>
      <c r="Q4" s="83"/>
      <c r="R4" s="84"/>
      <c r="S4" s="51">
        <v>74</v>
      </c>
      <c r="T4" s="51">
        <v>0</v>
      </c>
      <c r="U4" s="52">
        <v>9851.1517550000008</v>
      </c>
      <c r="V4" s="52">
        <v>1.2199999999999999E-3</v>
      </c>
      <c r="W4" s="52">
        <v>1.9701E-2</v>
      </c>
      <c r="X4" s="52">
        <v>12.482412999999999</v>
      </c>
      <c r="Y4" s="52">
        <v>3.2395409107737874E-2</v>
      </c>
      <c r="Z4" s="52">
        <v>0</v>
      </c>
      <c r="AA4" s="79">
        <v>4</v>
      </c>
      <c r="AB4" s="79"/>
      <c r="AC4" s="85"/>
      <c r="AD4" s="51"/>
      <c r="AE4" s="51"/>
      <c r="AF4" s="51"/>
      <c r="AG4" s="51"/>
      <c r="AH4" s="51"/>
      <c r="AI4" s="51"/>
      <c r="AJ4" s="51"/>
      <c r="AK4" s="51"/>
      <c r="AL4" s="51"/>
      <c r="AM4" s="51"/>
      <c r="AN4" s="2"/>
      <c r="AO4" s="3"/>
      <c r="AP4" s="3"/>
      <c r="AQ4" s="3"/>
      <c r="AR4" s="3"/>
    </row>
    <row r="5" spans="1:44" x14ac:dyDescent="0.3">
      <c r="A5" s="14" t="s">
        <v>176</v>
      </c>
      <c r="B5" s="15"/>
      <c r="C5" s="15"/>
      <c r="D5" s="80">
        <v>1.5936280668926499</v>
      </c>
      <c r="E5" s="78"/>
      <c r="F5" s="15"/>
      <c r="G5" s="15"/>
      <c r="H5" s="16" t="s">
        <v>176</v>
      </c>
      <c r="I5" s="66"/>
      <c r="J5" s="66"/>
      <c r="K5" s="16"/>
      <c r="L5" s="81"/>
      <c r="M5" s="82">
        <v>6913.96630859375</v>
      </c>
      <c r="N5" s="82">
        <v>8520.6259765625</v>
      </c>
      <c r="O5" s="76"/>
      <c r="P5" s="83"/>
      <c r="Q5" s="83"/>
      <c r="R5" s="84"/>
      <c r="S5" s="51">
        <v>0</v>
      </c>
      <c r="T5" s="51">
        <v>12</v>
      </c>
      <c r="U5" s="52">
        <v>1058.051706</v>
      </c>
      <c r="V5" s="52">
        <v>9.5799999999999998E-4</v>
      </c>
      <c r="W5" s="52">
        <v>4.8690000000000001E-3</v>
      </c>
      <c r="X5" s="52">
        <v>2.1283020000000001</v>
      </c>
      <c r="Y5" s="52">
        <v>7.575757575757576E-2</v>
      </c>
      <c r="Z5" s="52">
        <v>0</v>
      </c>
      <c r="AA5" s="79">
        <v>5</v>
      </c>
      <c r="AB5" s="79"/>
      <c r="AC5" s="85"/>
      <c r="AD5" s="51"/>
      <c r="AE5" s="51"/>
      <c r="AF5" s="51"/>
      <c r="AG5" s="51"/>
      <c r="AH5" s="51"/>
      <c r="AI5" s="51"/>
      <c r="AJ5" s="102" t="s">
        <v>654</v>
      </c>
      <c r="AK5" s="102" t="s">
        <v>654</v>
      </c>
      <c r="AL5" s="102" t="s">
        <v>654</v>
      </c>
      <c r="AM5" s="102" t="s">
        <v>654</v>
      </c>
      <c r="AN5" s="2"/>
      <c r="AO5" s="3"/>
      <c r="AP5" s="3"/>
      <c r="AQ5" s="3"/>
      <c r="AR5" s="3"/>
    </row>
    <row r="6" spans="1:44" x14ac:dyDescent="0.3">
      <c r="A6" s="14" t="s">
        <v>177</v>
      </c>
      <c r="B6" s="15"/>
      <c r="C6" s="15"/>
      <c r="D6" s="80">
        <v>1.5003612032348435</v>
      </c>
      <c r="E6" s="78"/>
      <c r="F6" s="15"/>
      <c r="G6" s="15"/>
      <c r="H6" s="16" t="s">
        <v>177</v>
      </c>
      <c r="I6" s="66"/>
      <c r="J6" s="66"/>
      <c r="K6" s="16"/>
      <c r="L6" s="81"/>
      <c r="M6" s="82">
        <v>4593.1103515625</v>
      </c>
      <c r="N6" s="82">
        <v>451.54046630859375</v>
      </c>
      <c r="O6" s="76"/>
      <c r="P6" s="83"/>
      <c r="Q6" s="83"/>
      <c r="R6" s="84"/>
      <c r="S6" s="51">
        <v>0</v>
      </c>
      <c r="T6" s="51">
        <v>5</v>
      </c>
      <c r="U6" s="52">
        <v>4.0818070000000004</v>
      </c>
      <c r="V6" s="52">
        <v>1.0579999999999999E-3</v>
      </c>
      <c r="W6" s="52">
        <v>4.8310000000000002E-3</v>
      </c>
      <c r="X6" s="52">
        <v>0.93368200000000001</v>
      </c>
      <c r="Y6" s="52">
        <v>0.45</v>
      </c>
      <c r="Z6" s="52">
        <v>0</v>
      </c>
      <c r="AA6" s="79">
        <v>6</v>
      </c>
      <c r="AB6" s="79"/>
      <c r="AC6" s="85"/>
      <c r="AD6" s="51"/>
      <c r="AE6" s="51"/>
      <c r="AF6" s="51"/>
      <c r="AG6" s="51"/>
      <c r="AH6" s="51"/>
      <c r="AI6" s="51"/>
      <c r="AJ6" s="102" t="s">
        <v>654</v>
      </c>
      <c r="AK6" s="102" t="s">
        <v>654</v>
      </c>
      <c r="AL6" s="102" t="s">
        <v>654</v>
      </c>
      <c r="AM6" s="102" t="s">
        <v>654</v>
      </c>
      <c r="AN6" s="2"/>
      <c r="AO6" s="3"/>
      <c r="AP6" s="3"/>
      <c r="AQ6" s="3"/>
      <c r="AR6" s="3"/>
    </row>
    <row r="7" spans="1:44" x14ac:dyDescent="0.3">
      <c r="A7" s="14" t="s">
        <v>178</v>
      </c>
      <c r="B7" s="15"/>
      <c r="C7" s="15"/>
      <c r="D7" s="80">
        <v>1.7291598540346693</v>
      </c>
      <c r="E7" s="78"/>
      <c r="F7" s="15"/>
      <c r="G7" s="15"/>
      <c r="H7" s="16" t="s">
        <v>178</v>
      </c>
      <c r="I7" s="66"/>
      <c r="J7" s="66"/>
      <c r="K7" s="16"/>
      <c r="L7" s="81"/>
      <c r="M7" s="82">
        <v>3949.42041015625</v>
      </c>
      <c r="N7" s="82">
        <v>4092.959716796875</v>
      </c>
      <c r="O7" s="76"/>
      <c r="P7" s="83"/>
      <c r="Q7" s="83"/>
      <c r="R7" s="84"/>
      <c r="S7" s="51">
        <v>26</v>
      </c>
      <c r="T7" s="51">
        <v>1</v>
      </c>
      <c r="U7" s="52">
        <v>2589.6398650000001</v>
      </c>
      <c r="V7" s="52">
        <v>1.1590000000000001E-3</v>
      </c>
      <c r="W7" s="52">
        <v>1.0236E-2</v>
      </c>
      <c r="X7" s="52">
        <v>4.5589329999999997</v>
      </c>
      <c r="Y7" s="52">
        <v>0.10968660968660969</v>
      </c>
      <c r="Z7" s="52">
        <v>0</v>
      </c>
      <c r="AA7" s="79">
        <v>7</v>
      </c>
      <c r="AB7" s="79"/>
      <c r="AC7" s="85"/>
      <c r="AD7" s="51"/>
      <c r="AE7" s="51"/>
      <c r="AF7" s="51"/>
      <c r="AG7" s="51"/>
      <c r="AH7" s="51"/>
      <c r="AI7" s="51"/>
      <c r="AJ7" s="102" t="s">
        <v>654</v>
      </c>
      <c r="AK7" s="102" t="s">
        <v>654</v>
      </c>
      <c r="AL7" s="102" t="s">
        <v>654</v>
      </c>
      <c r="AM7" s="102" t="s">
        <v>654</v>
      </c>
      <c r="AN7" s="2"/>
      <c r="AO7" s="3"/>
      <c r="AP7" s="3"/>
      <c r="AQ7" s="3"/>
      <c r="AR7" s="3"/>
    </row>
    <row r="8" spans="1:44" x14ac:dyDescent="0.3">
      <c r="A8" s="14" t="s">
        <v>179</v>
      </c>
      <c r="B8" s="15"/>
      <c r="C8" s="15"/>
      <c r="D8" s="80">
        <v>1.63062985829153</v>
      </c>
      <c r="E8" s="78"/>
      <c r="F8" s="15"/>
      <c r="G8" s="15"/>
      <c r="H8" s="16" t="s">
        <v>179</v>
      </c>
      <c r="I8" s="66"/>
      <c r="J8" s="66"/>
      <c r="K8" s="16"/>
      <c r="L8" s="81"/>
      <c r="M8" s="82">
        <v>3949.25341796875</v>
      </c>
      <c r="N8" s="82">
        <v>2052.88671875</v>
      </c>
      <c r="O8" s="76"/>
      <c r="P8" s="83"/>
      <c r="Q8" s="83"/>
      <c r="R8" s="84"/>
      <c r="S8" s="51">
        <v>19</v>
      </c>
      <c r="T8" s="51">
        <v>0</v>
      </c>
      <c r="U8" s="52">
        <v>1476.193507</v>
      </c>
      <c r="V8" s="52">
        <v>1.1050000000000001E-3</v>
      </c>
      <c r="W8" s="52">
        <v>7.8549999999999991E-3</v>
      </c>
      <c r="X8" s="52">
        <v>3.2308759999999999</v>
      </c>
      <c r="Y8" s="52">
        <v>0.15204678362573099</v>
      </c>
      <c r="Z8" s="52">
        <v>0</v>
      </c>
      <c r="AA8" s="79">
        <v>8</v>
      </c>
      <c r="AB8" s="79"/>
      <c r="AC8" s="85"/>
      <c r="AD8" s="51"/>
      <c r="AE8" s="51"/>
      <c r="AF8" s="51"/>
      <c r="AG8" s="51"/>
      <c r="AH8" s="51"/>
      <c r="AI8" s="51"/>
      <c r="AJ8" s="51"/>
      <c r="AK8" s="51"/>
      <c r="AL8" s="51"/>
      <c r="AM8" s="51"/>
      <c r="AN8" s="2"/>
      <c r="AO8" s="3"/>
      <c r="AP8" s="3"/>
      <c r="AQ8" s="3"/>
      <c r="AR8" s="3"/>
    </row>
    <row r="9" spans="1:44" x14ac:dyDescent="0.3">
      <c r="A9" s="14" t="s">
        <v>180</v>
      </c>
      <c r="B9" s="15"/>
      <c r="C9" s="15"/>
      <c r="D9" s="80">
        <v>1.5000136881437998</v>
      </c>
      <c r="E9" s="78"/>
      <c r="F9" s="15"/>
      <c r="G9" s="15"/>
      <c r="H9" s="16" t="s">
        <v>180</v>
      </c>
      <c r="I9" s="66"/>
      <c r="J9" s="66"/>
      <c r="K9" s="16"/>
      <c r="L9" s="81"/>
      <c r="M9" s="82">
        <v>5564.3232421875</v>
      </c>
      <c r="N9" s="82">
        <v>4733.01025390625</v>
      </c>
      <c r="O9" s="76"/>
      <c r="P9" s="83"/>
      <c r="Q9" s="83"/>
      <c r="R9" s="84"/>
      <c r="S9" s="51">
        <v>0</v>
      </c>
      <c r="T9" s="51">
        <v>4</v>
      </c>
      <c r="U9" s="52">
        <v>0.15468399999999999</v>
      </c>
      <c r="V9" s="52">
        <v>1.054E-3</v>
      </c>
      <c r="W9" s="52">
        <v>4.9119999999999997E-3</v>
      </c>
      <c r="X9" s="52">
        <v>0.79323299999999997</v>
      </c>
      <c r="Y9" s="52">
        <v>0.5</v>
      </c>
      <c r="Z9" s="52">
        <v>0</v>
      </c>
      <c r="AA9" s="79">
        <v>9</v>
      </c>
      <c r="AB9" s="79"/>
      <c r="AC9" s="85"/>
      <c r="AD9" s="51"/>
      <c r="AE9" s="51"/>
      <c r="AF9" s="51"/>
      <c r="AG9" s="51"/>
      <c r="AH9" s="51"/>
      <c r="AI9" s="51"/>
      <c r="AJ9" s="102" t="s">
        <v>654</v>
      </c>
      <c r="AK9" s="102" t="s">
        <v>654</v>
      </c>
      <c r="AL9" s="102" t="s">
        <v>654</v>
      </c>
      <c r="AM9" s="102" t="s">
        <v>654</v>
      </c>
      <c r="AN9" s="2"/>
      <c r="AO9" s="3"/>
      <c r="AP9" s="3"/>
      <c r="AQ9" s="3"/>
      <c r="AR9" s="3"/>
    </row>
    <row r="10" spans="1:44" x14ac:dyDescent="0.3">
      <c r="A10" s="14" t="s">
        <v>181</v>
      </c>
      <c r="B10" s="15"/>
      <c r="C10" s="15"/>
      <c r="D10" s="80">
        <v>5.0919283119861101</v>
      </c>
      <c r="E10" s="78"/>
      <c r="F10" s="15"/>
      <c r="G10" s="15"/>
      <c r="H10" s="16" t="s">
        <v>181</v>
      </c>
      <c r="I10" s="66"/>
      <c r="J10" s="66"/>
      <c r="K10" s="16"/>
      <c r="L10" s="81"/>
      <c r="M10" s="82">
        <v>4119.2568359375</v>
      </c>
      <c r="N10" s="82">
        <v>5676.09375</v>
      </c>
      <c r="O10" s="76"/>
      <c r="P10" s="83"/>
      <c r="Q10" s="83"/>
      <c r="R10" s="84"/>
      <c r="S10" s="51">
        <v>119</v>
      </c>
      <c r="T10" s="51">
        <v>10</v>
      </c>
      <c r="U10" s="52">
        <v>40590.882675000001</v>
      </c>
      <c r="V10" s="52">
        <v>1.361E-3</v>
      </c>
      <c r="W10" s="52">
        <v>2.7716999999999999E-2</v>
      </c>
      <c r="X10" s="52">
        <v>23.867818</v>
      </c>
      <c r="Y10" s="52">
        <v>1.993181222134802E-2</v>
      </c>
      <c r="Z10" s="52">
        <v>2.4193548387096774E-2</v>
      </c>
      <c r="AA10" s="79">
        <v>10</v>
      </c>
      <c r="AB10" s="79"/>
      <c r="AC10" s="85"/>
      <c r="AD10" s="51"/>
      <c r="AE10" s="51"/>
      <c r="AF10" s="51"/>
      <c r="AG10" s="51"/>
      <c r="AH10" s="51"/>
      <c r="AI10" s="51"/>
      <c r="AJ10" s="102" t="s">
        <v>654</v>
      </c>
      <c r="AK10" s="102" t="s">
        <v>654</v>
      </c>
      <c r="AL10" s="102" t="s">
        <v>654</v>
      </c>
      <c r="AM10" s="102" t="s">
        <v>654</v>
      </c>
      <c r="AN10" s="2"/>
      <c r="AO10" s="3"/>
      <c r="AP10" s="3"/>
      <c r="AQ10" s="3"/>
      <c r="AR10" s="3"/>
    </row>
    <row r="11" spans="1:44" x14ac:dyDescent="0.3">
      <c r="A11" s="14" t="s">
        <v>182</v>
      </c>
      <c r="B11" s="15"/>
      <c r="C11" s="15"/>
      <c r="D11" s="80">
        <v>2.1861727164758467</v>
      </c>
      <c r="E11" s="78"/>
      <c r="F11" s="15"/>
      <c r="G11" s="15"/>
      <c r="H11" s="16" t="s">
        <v>182</v>
      </c>
      <c r="I11" s="66"/>
      <c r="J11" s="66"/>
      <c r="K11" s="16"/>
      <c r="L11" s="81"/>
      <c r="M11" s="82">
        <v>4486.31201171875</v>
      </c>
      <c r="N11" s="82">
        <v>5403.14208984375</v>
      </c>
      <c r="O11" s="76"/>
      <c r="P11" s="83"/>
      <c r="Q11" s="83"/>
      <c r="R11" s="84"/>
      <c r="S11" s="51">
        <v>74</v>
      </c>
      <c r="T11" s="51">
        <v>0</v>
      </c>
      <c r="U11" s="52">
        <v>7754.1514779999998</v>
      </c>
      <c r="V11" s="52">
        <v>1.224E-3</v>
      </c>
      <c r="W11" s="52">
        <v>1.9828999999999999E-2</v>
      </c>
      <c r="X11" s="52">
        <v>12.850883</v>
      </c>
      <c r="Y11" s="52">
        <v>3.0174009626064421E-2</v>
      </c>
      <c r="Z11" s="52">
        <v>0</v>
      </c>
      <c r="AA11" s="79">
        <v>11</v>
      </c>
      <c r="AB11" s="79"/>
      <c r="AC11" s="85"/>
      <c r="AD11" s="51"/>
      <c r="AE11" s="51"/>
      <c r="AF11" s="51"/>
      <c r="AG11" s="51"/>
      <c r="AH11" s="51"/>
      <c r="AI11" s="51"/>
      <c r="AJ11" s="51"/>
      <c r="AK11" s="51"/>
      <c r="AL11" s="51"/>
      <c r="AM11" s="51"/>
      <c r="AN11" s="2"/>
      <c r="AO11" s="3"/>
      <c r="AP11" s="3"/>
      <c r="AQ11" s="3"/>
      <c r="AR11" s="3"/>
    </row>
    <row r="12" spans="1:44" x14ac:dyDescent="0.3">
      <c r="A12" s="14" t="s">
        <v>183</v>
      </c>
      <c r="B12" s="15"/>
      <c r="C12" s="15"/>
      <c r="D12" s="80">
        <v>1.5678309857458441</v>
      </c>
      <c r="E12" s="78"/>
      <c r="F12" s="15"/>
      <c r="G12" s="15"/>
      <c r="H12" s="16" t="s">
        <v>183</v>
      </c>
      <c r="I12" s="66"/>
      <c r="J12" s="66"/>
      <c r="K12" s="16"/>
      <c r="L12" s="81"/>
      <c r="M12" s="82">
        <v>3266.751953125</v>
      </c>
      <c r="N12" s="82">
        <v>7057.296875</v>
      </c>
      <c r="O12" s="76"/>
      <c r="P12" s="83"/>
      <c r="Q12" s="83"/>
      <c r="R12" s="84"/>
      <c r="S12" s="51">
        <v>0</v>
      </c>
      <c r="T12" s="51">
        <v>9</v>
      </c>
      <c r="U12" s="52">
        <v>766.52965900000004</v>
      </c>
      <c r="V12" s="52">
        <v>9.8400000000000007E-4</v>
      </c>
      <c r="W12" s="52">
        <v>5.4159999999999998E-3</v>
      </c>
      <c r="X12" s="52">
        <v>1.6281490000000001</v>
      </c>
      <c r="Y12" s="52">
        <v>0.27777777777777779</v>
      </c>
      <c r="Z12" s="52">
        <v>0</v>
      </c>
      <c r="AA12" s="79">
        <v>12</v>
      </c>
      <c r="AB12" s="79"/>
      <c r="AC12" s="85"/>
      <c r="AD12" s="51"/>
      <c r="AE12" s="51"/>
      <c r="AF12" s="51"/>
      <c r="AG12" s="51"/>
      <c r="AH12" s="51"/>
      <c r="AI12" s="51"/>
      <c r="AJ12" s="102" t="s">
        <v>654</v>
      </c>
      <c r="AK12" s="102" t="s">
        <v>654</v>
      </c>
      <c r="AL12" s="102" t="s">
        <v>654</v>
      </c>
      <c r="AM12" s="102" t="s">
        <v>654</v>
      </c>
      <c r="AN12" s="2"/>
      <c r="AO12" s="3"/>
      <c r="AP12" s="3"/>
      <c r="AQ12" s="3"/>
      <c r="AR12" s="3"/>
    </row>
    <row r="13" spans="1:44" x14ac:dyDescent="0.3">
      <c r="A13" s="14" t="s">
        <v>184</v>
      </c>
      <c r="B13" s="15"/>
      <c r="C13" s="15"/>
      <c r="D13" s="80">
        <v>1.5318617533208279</v>
      </c>
      <c r="E13" s="78"/>
      <c r="F13" s="15"/>
      <c r="G13" s="15"/>
      <c r="H13" s="16" t="s">
        <v>184</v>
      </c>
      <c r="I13" s="66"/>
      <c r="J13" s="66"/>
      <c r="K13" s="16"/>
      <c r="L13" s="81"/>
      <c r="M13" s="82">
        <v>5556.46337890625</v>
      </c>
      <c r="N13" s="82">
        <v>5584.61376953125</v>
      </c>
      <c r="O13" s="76"/>
      <c r="P13" s="83"/>
      <c r="Q13" s="83"/>
      <c r="R13" s="84"/>
      <c r="S13" s="51">
        <v>4</v>
      </c>
      <c r="T13" s="51">
        <v>5</v>
      </c>
      <c r="U13" s="52">
        <v>360.056376</v>
      </c>
      <c r="V13" s="52">
        <v>1.114E-3</v>
      </c>
      <c r="W13" s="52">
        <v>7.2329999999999998E-3</v>
      </c>
      <c r="X13" s="52">
        <v>1.598878</v>
      </c>
      <c r="Y13" s="52">
        <v>0.3611111111111111</v>
      </c>
      <c r="Z13" s="52">
        <v>0</v>
      </c>
      <c r="AA13" s="79">
        <v>13</v>
      </c>
      <c r="AB13" s="79"/>
      <c r="AC13" s="85"/>
      <c r="AD13" s="51"/>
      <c r="AE13" s="51"/>
      <c r="AF13" s="51"/>
      <c r="AG13" s="51"/>
      <c r="AH13" s="51"/>
      <c r="AI13" s="51"/>
      <c r="AJ13" s="102" t="s">
        <v>654</v>
      </c>
      <c r="AK13" s="102" t="s">
        <v>654</v>
      </c>
      <c r="AL13" s="102" t="s">
        <v>654</v>
      </c>
      <c r="AM13" s="102" t="s">
        <v>654</v>
      </c>
      <c r="AN13" s="2"/>
      <c r="AO13" s="3"/>
      <c r="AP13" s="3"/>
      <c r="AQ13" s="3"/>
      <c r="AR13" s="3"/>
    </row>
    <row r="14" spans="1:44" x14ac:dyDescent="0.3">
      <c r="A14" s="14" t="s">
        <v>185</v>
      </c>
      <c r="B14" s="15"/>
      <c r="C14" s="15"/>
      <c r="D14" s="80">
        <v>10</v>
      </c>
      <c r="E14" s="78"/>
      <c r="F14" s="15"/>
      <c r="G14" s="15"/>
      <c r="H14" s="16" t="s">
        <v>185</v>
      </c>
      <c r="I14" s="66"/>
      <c r="J14" s="66"/>
      <c r="K14" s="16"/>
      <c r="L14" s="81"/>
      <c r="M14" s="82">
        <v>1523.1619873046875</v>
      </c>
      <c r="N14" s="82">
        <v>5100.40185546875</v>
      </c>
      <c r="O14" s="76"/>
      <c r="P14" s="83"/>
      <c r="Q14" s="83"/>
      <c r="R14" s="84"/>
      <c r="S14" s="51">
        <v>190</v>
      </c>
      <c r="T14" s="51">
        <v>27</v>
      </c>
      <c r="U14" s="52">
        <v>96054.952317999996</v>
      </c>
      <c r="V14" s="52">
        <v>1.5579999999999999E-3</v>
      </c>
      <c r="W14" s="52">
        <v>3.7414000000000003E-2</v>
      </c>
      <c r="X14" s="52">
        <v>47.373556000000001</v>
      </c>
      <c r="Y14" s="52">
        <v>8.4631008801624909E-3</v>
      </c>
      <c r="Z14" s="52">
        <v>1.8957345971563982E-2</v>
      </c>
      <c r="AA14" s="79">
        <v>14</v>
      </c>
      <c r="AB14" s="79"/>
      <c r="AC14" s="85"/>
      <c r="AD14" s="51"/>
      <c r="AE14" s="51"/>
      <c r="AF14" s="51"/>
      <c r="AG14" s="51"/>
      <c r="AH14" s="51"/>
      <c r="AI14" s="51"/>
      <c r="AJ14" s="102" t="s">
        <v>654</v>
      </c>
      <c r="AK14" s="102" t="s">
        <v>654</v>
      </c>
      <c r="AL14" s="102" t="s">
        <v>654</v>
      </c>
      <c r="AM14" s="102" t="s">
        <v>654</v>
      </c>
      <c r="AN14" s="2"/>
      <c r="AO14" s="3"/>
      <c r="AP14" s="3"/>
      <c r="AQ14" s="3"/>
      <c r="AR14" s="3"/>
    </row>
    <row r="15" spans="1:44" x14ac:dyDescent="0.3">
      <c r="A15" s="14" t="s">
        <v>186</v>
      </c>
      <c r="B15" s="15"/>
      <c r="C15" s="15"/>
      <c r="D15" s="80">
        <v>1.5980483031454811</v>
      </c>
      <c r="E15" s="78"/>
      <c r="F15" s="15"/>
      <c r="G15" s="15"/>
      <c r="H15" s="16" t="s">
        <v>186</v>
      </c>
      <c r="I15" s="66"/>
      <c r="J15" s="66"/>
      <c r="K15" s="16"/>
      <c r="L15" s="81"/>
      <c r="M15" s="82">
        <v>8669.787109375</v>
      </c>
      <c r="N15" s="82">
        <v>3620.34228515625</v>
      </c>
      <c r="O15" s="76"/>
      <c r="P15" s="83"/>
      <c r="Q15" s="83"/>
      <c r="R15" s="84"/>
      <c r="S15" s="51">
        <v>2</v>
      </c>
      <c r="T15" s="51">
        <v>3</v>
      </c>
      <c r="U15" s="52">
        <v>1108.0029509999999</v>
      </c>
      <c r="V15" s="52">
        <v>8.8599999999999996E-4</v>
      </c>
      <c r="W15" s="52">
        <v>1.7570000000000001E-3</v>
      </c>
      <c r="X15" s="52">
        <v>1.1903779999999999</v>
      </c>
      <c r="Y15" s="52">
        <v>0.05</v>
      </c>
      <c r="Z15" s="52">
        <v>0</v>
      </c>
      <c r="AA15" s="79">
        <v>15</v>
      </c>
      <c r="AB15" s="79"/>
      <c r="AC15" s="85"/>
      <c r="AD15" s="51"/>
      <c r="AE15" s="51"/>
      <c r="AF15" s="51"/>
      <c r="AG15" s="51"/>
      <c r="AH15" s="51"/>
      <c r="AI15" s="51"/>
      <c r="AJ15" s="102" t="s">
        <v>654</v>
      </c>
      <c r="AK15" s="102" t="s">
        <v>654</v>
      </c>
      <c r="AL15" s="102" t="s">
        <v>654</v>
      </c>
      <c r="AM15" s="102" t="s">
        <v>654</v>
      </c>
      <c r="AN15" s="2"/>
      <c r="AO15" s="3"/>
      <c r="AP15" s="3"/>
      <c r="AQ15" s="3"/>
      <c r="AR15" s="3"/>
    </row>
    <row r="16" spans="1:44" x14ac:dyDescent="0.3">
      <c r="A16" s="14" t="s">
        <v>187</v>
      </c>
      <c r="B16" s="15"/>
      <c r="C16" s="15"/>
      <c r="D16" s="80">
        <v>3.7945952403507395</v>
      </c>
      <c r="E16" s="78"/>
      <c r="F16" s="15"/>
      <c r="G16" s="15"/>
      <c r="H16" s="16" t="s">
        <v>187</v>
      </c>
      <c r="I16" s="66"/>
      <c r="J16" s="66"/>
      <c r="K16" s="16"/>
      <c r="L16" s="81"/>
      <c r="M16" s="82">
        <v>6397.3583984375</v>
      </c>
      <c r="N16" s="82">
        <v>5392.58740234375</v>
      </c>
      <c r="O16" s="76"/>
      <c r="P16" s="83"/>
      <c r="Q16" s="83"/>
      <c r="R16" s="84"/>
      <c r="S16" s="51">
        <v>4</v>
      </c>
      <c r="T16" s="51">
        <v>70</v>
      </c>
      <c r="U16" s="52">
        <v>25930.263105999999</v>
      </c>
      <c r="V16" s="52">
        <v>1.271E-3</v>
      </c>
      <c r="W16" s="52">
        <v>1.5994999999999999E-2</v>
      </c>
      <c r="X16" s="52">
        <v>13.686579</v>
      </c>
      <c r="Y16" s="52">
        <v>3.4428794992175271E-2</v>
      </c>
      <c r="Z16" s="52">
        <v>2.7777777777777776E-2</v>
      </c>
      <c r="AA16" s="79">
        <v>16</v>
      </c>
      <c r="AB16" s="79"/>
      <c r="AC16" s="85"/>
      <c r="AD16" s="51"/>
      <c r="AE16" s="51"/>
      <c r="AF16" s="51"/>
      <c r="AG16" s="51"/>
      <c r="AH16" s="51"/>
      <c r="AI16" s="51"/>
      <c r="AJ16" s="102" t="s">
        <v>654</v>
      </c>
      <c r="AK16" s="102" t="s">
        <v>654</v>
      </c>
      <c r="AL16" s="102" t="s">
        <v>654</v>
      </c>
      <c r="AM16" s="102" t="s">
        <v>654</v>
      </c>
      <c r="AN16" s="2"/>
      <c r="AO16" s="3"/>
      <c r="AP16" s="3"/>
      <c r="AQ16" s="3"/>
      <c r="AR16" s="3"/>
    </row>
    <row r="17" spans="1:44" x14ac:dyDescent="0.3">
      <c r="A17" s="14" t="s">
        <v>188</v>
      </c>
      <c r="B17" s="15"/>
      <c r="C17" s="15"/>
      <c r="D17" s="80">
        <v>1.5715020598288607</v>
      </c>
      <c r="E17" s="78"/>
      <c r="F17" s="15"/>
      <c r="G17" s="15"/>
      <c r="H17" s="16" t="s">
        <v>188</v>
      </c>
      <c r="I17" s="66"/>
      <c r="J17" s="66"/>
      <c r="K17" s="16"/>
      <c r="L17" s="81"/>
      <c r="M17" s="82">
        <v>6833.84814453125</v>
      </c>
      <c r="N17" s="82">
        <v>1108.3016357421875</v>
      </c>
      <c r="O17" s="76"/>
      <c r="P17" s="83"/>
      <c r="Q17" s="83"/>
      <c r="R17" s="84"/>
      <c r="S17" s="51">
        <v>3</v>
      </c>
      <c r="T17" s="51">
        <v>8</v>
      </c>
      <c r="U17" s="52">
        <v>808.01493500000004</v>
      </c>
      <c r="V17" s="52">
        <v>1.1050000000000001E-3</v>
      </c>
      <c r="W17" s="52">
        <v>5.1510000000000002E-3</v>
      </c>
      <c r="X17" s="52">
        <v>1.8696029999999999</v>
      </c>
      <c r="Y17" s="52">
        <v>0.21111111111111111</v>
      </c>
      <c r="Z17" s="52">
        <v>0.1</v>
      </c>
      <c r="AA17" s="79">
        <v>17</v>
      </c>
      <c r="AB17" s="79"/>
      <c r="AC17" s="85"/>
      <c r="AD17" s="51"/>
      <c r="AE17" s="51"/>
      <c r="AF17" s="51"/>
      <c r="AG17" s="51"/>
      <c r="AH17" s="51"/>
      <c r="AI17" s="51"/>
      <c r="AJ17" s="102" t="s">
        <v>654</v>
      </c>
      <c r="AK17" s="102" t="s">
        <v>654</v>
      </c>
      <c r="AL17" s="102" t="s">
        <v>654</v>
      </c>
      <c r="AM17" s="102" t="s">
        <v>654</v>
      </c>
      <c r="AN17" s="2"/>
      <c r="AO17" s="3"/>
      <c r="AP17" s="3"/>
      <c r="AQ17" s="3"/>
      <c r="AR17" s="3"/>
    </row>
    <row r="18" spans="1:44" x14ac:dyDescent="0.3">
      <c r="A18" s="14" t="s">
        <v>189</v>
      </c>
      <c r="B18" s="15"/>
      <c r="C18" s="15"/>
      <c r="D18" s="80">
        <v>1.5039419331264303</v>
      </c>
      <c r="E18" s="78"/>
      <c r="F18" s="15"/>
      <c r="G18" s="15"/>
      <c r="H18" s="16" t="s">
        <v>189</v>
      </c>
      <c r="I18" s="66"/>
      <c r="J18" s="66"/>
      <c r="K18" s="16"/>
      <c r="L18" s="81"/>
      <c r="M18" s="82">
        <v>7100.82421875</v>
      </c>
      <c r="N18" s="82">
        <v>2954.416015625</v>
      </c>
      <c r="O18" s="76"/>
      <c r="P18" s="83"/>
      <c r="Q18" s="83"/>
      <c r="R18" s="84"/>
      <c r="S18" s="51">
        <v>6</v>
      </c>
      <c r="T18" s="51">
        <v>11</v>
      </c>
      <c r="U18" s="52">
        <v>44.546140999999999</v>
      </c>
      <c r="V18" s="52">
        <v>1.042E-3</v>
      </c>
      <c r="W18" s="52">
        <v>5.2480000000000001E-3</v>
      </c>
      <c r="X18" s="52">
        <v>2.2697080000000001</v>
      </c>
      <c r="Y18" s="52">
        <v>0.35164835164835168</v>
      </c>
      <c r="Z18" s="52">
        <v>0.21428571428571427</v>
      </c>
      <c r="AA18" s="79">
        <v>18</v>
      </c>
      <c r="AB18" s="79"/>
      <c r="AC18" s="85"/>
      <c r="AD18" s="51"/>
      <c r="AE18" s="51"/>
      <c r="AF18" s="51"/>
      <c r="AG18" s="51"/>
      <c r="AH18" s="51"/>
      <c r="AI18" s="51"/>
      <c r="AJ18" s="102" t="s">
        <v>654</v>
      </c>
      <c r="AK18" s="102" t="s">
        <v>654</v>
      </c>
      <c r="AL18" s="102" t="s">
        <v>654</v>
      </c>
      <c r="AM18" s="102" t="s">
        <v>654</v>
      </c>
      <c r="AN18" s="2"/>
      <c r="AO18" s="3"/>
      <c r="AP18" s="3"/>
      <c r="AQ18" s="3"/>
      <c r="AR18" s="3"/>
    </row>
    <row r="19" spans="1:44" x14ac:dyDescent="0.3">
      <c r="A19" s="14" t="s">
        <v>190</v>
      </c>
      <c r="B19" s="15"/>
      <c r="C19" s="15"/>
      <c r="D19" s="80">
        <v>1.5752656893167309</v>
      </c>
      <c r="E19" s="78"/>
      <c r="F19" s="15"/>
      <c r="G19" s="15"/>
      <c r="H19" s="16" t="s">
        <v>190</v>
      </c>
      <c r="I19" s="66"/>
      <c r="J19" s="66"/>
      <c r="K19" s="16"/>
      <c r="L19" s="81"/>
      <c r="M19" s="82">
        <v>7132.4560546875</v>
      </c>
      <c r="N19" s="82">
        <v>6593.896484375</v>
      </c>
      <c r="O19" s="76"/>
      <c r="P19" s="83"/>
      <c r="Q19" s="83"/>
      <c r="R19" s="84"/>
      <c r="S19" s="51">
        <v>6</v>
      </c>
      <c r="T19" s="51">
        <v>12</v>
      </c>
      <c r="U19" s="52">
        <v>850.54614100000003</v>
      </c>
      <c r="V19" s="52">
        <v>1.0430000000000001E-3</v>
      </c>
      <c r="W19" s="52">
        <v>5.2589999999999998E-3</v>
      </c>
      <c r="X19" s="52">
        <v>2.513646</v>
      </c>
      <c r="Y19" s="52">
        <v>0.30476190476190479</v>
      </c>
      <c r="Z19" s="52">
        <v>0.2</v>
      </c>
      <c r="AA19" s="79">
        <v>19</v>
      </c>
      <c r="AB19" s="79"/>
      <c r="AC19" s="85"/>
      <c r="AD19" s="51"/>
      <c r="AE19" s="51"/>
      <c r="AF19" s="51"/>
      <c r="AG19" s="51"/>
      <c r="AH19" s="51"/>
      <c r="AI19" s="51"/>
      <c r="AJ19" s="102" t="s">
        <v>654</v>
      </c>
      <c r="AK19" s="102" t="s">
        <v>654</v>
      </c>
      <c r="AL19" s="102" t="s">
        <v>654</v>
      </c>
      <c r="AM19" s="102" t="s">
        <v>654</v>
      </c>
      <c r="AN19" s="2"/>
      <c r="AO19" s="3"/>
      <c r="AP19" s="3"/>
      <c r="AQ19" s="3"/>
      <c r="AR19" s="3"/>
    </row>
    <row r="20" spans="1:44" x14ac:dyDescent="0.3">
      <c r="A20" s="14" t="s">
        <v>191</v>
      </c>
      <c r="B20" s="15"/>
      <c r="C20" s="15"/>
      <c r="D20" s="80">
        <v>1.5985993799533147</v>
      </c>
      <c r="E20" s="78"/>
      <c r="F20" s="15"/>
      <c r="G20" s="15"/>
      <c r="H20" s="16" t="s">
        <v>191</v>
      </c>
      <c r="I20" s="66"/>
      <c r="J20" s="66"/>
      <c r="K20" s="16"/>
      <c r="L20" s="81"/>
      <c r="M20" s="82">
        <v>6510.42529296875</v>
      </c>
      <c r="N20" s="82">
        <v>3976.58447265625</v>
      </c>
      <c r="O20" s="76"/>
      <c r="P20" s="83"/>
      <c r="Q20" s="83"/>
      <c r="R20" s="84"/>
      <c r="S20" s="51">
        <v>9</v>
      </c>
      <c r="T20" s="51">
        <v>14</v>
      </c>
      <c r="U20" s="52">
        <v>1114.23044</v>
      </c>
      <c r="V20" s="52">
        <v>1.047E-3</v>
      </c>
      <c r="W20" s="52">
        <v>5.8380000000000003E-3</v>
      </c>
      <c r="X20" s="52">
        <v>2.9333490000000002</v>
      </c>
      <c r="Y20" s="52">
        <v>0.23161764705882354</v>
      </c>
      <c r="Z20" s="52">
        <v>0.23529411764705882</v>
      </c>
      <c r="AA20" s="79">
        <v>20</v>
      </c>
      <c r="AB20" s="79"/>
      <c r="AC20" s="85"/>
      <c r="AD20" s="51"/>
      <c r="AE20" s="51"/>
      <c r="AF20" s="51"/>
      <c r="AG20" s="51"/>
      <c r="AH20" s="51"/>
      <c r="AI20" s="51"/>
      <c r="AJ20" s="102" t="s">
        <v>654</v>
      </c>
      <c r="AK20" s="102" t="s">
        <v>654</v>
      </c>
      <c r="AL20" s="102" t="s">
        <v>654</v>
      </c>
      <c r="AM20" s="102" t="s">
        <v>654</v>
      </c>
      <c r="AN20" s="2"/>
      <c r="AO20" s="3"/>
      <c r="AP20" s="3"/>
      <c r="AQ20" s="3"/>
      <c r="AR20" s="3"/>
    </row>
    <row r="21" spans="1:44" x14ac:dyDescent="0.3">
      <c r="A21" s="14" t="s">
        <v>192</v>
      </c>
      <c r="B21" s="15"/>
      <c r="C21" s="15"/>
      <c r="D21" s="80">
        <v>1.8023724961972345</v>
      </c>
      <c r="E21" s="78"/>
      <c r="F21" s="15"/>
      <c r="G21" s="15"/>
      <c r="H21" s="16" t="s">
        <v>192</v>
      </c>
      <c r="I21" s="66"/>
      <c r="J21" s="66"/>
      <c r="K21" s="16"/>
      <c r="L21" s="81"/>
      <c r="M21" s="82">
        <v>7178.59375</v>
      </c>
      <c r="N21" s="82">
        <v>5130.3037109375</v>
      </c>
      <c r="O21" s="76"/>
      <c r="P21" s="83"/>
      <c r="Q21" s="83"/>
      <c r="R21" s="84"/>
      <c r="S21" s="51">
        <v>13</v>
      </c>
      <c r="T21" s="51">
        <v>12</v>
      </c>
      <c r="U21" s="52">
        <v>3416.985377</v>
      </c>
      <c r="V21" s="52">
        <v>1.0640000000000001E-3</v>
      </c>
      <c r="W21" s="52">
        <v>6.3829999999999998E-3</v>
      </c>
      <c r="X21" s="52">
        <v>3.7852239999999999</v>
      </c>
      <c r="Y21" s="52">
        <v>0.16428571428571428</v>
      </c>
      <c r="Z21" s="52">
        <v>0.19047619047619047</v>
      </c>
      <c r="AA21" s="79">
        <v>21</v>
      </c>
      <c r="AB21" s="79"/>
      <c r="AC21" s="85"/>
      <c r="AD21" s="51"/>
      <c r="AE21" s="51"/>
      <c r="AF21" s="51"/>
      <c r="AG21" s="51"/>
      <c r="AH21" s="51"/>
      <c r="AI21" s="51"/>
      <c r="AJ21" s="102" t="s">
        <v>654</v>
      </c>
      <c r="AK21" s="102" t="s">
        <v>654</v>
      </c>
      <c r="AL21" s="102" t="s">
        <v>654</v>
      </c>
      <c r="AM21" s="102" t="s">
        <v>654</v>
      </c>
      <c r="AN21" s="2"/>
      <c r="AO21" s="3"/>
      <c r="AP21" s="3"/>
      <c r="AQ21" s="3"/>
      <c r="AR21" s="3"/>
    </row>
    <row r="22" spans="1:44" x14ac:dyDescent="0.3">
      <c r="A22" s="14" t="s">
        <v>193</v>
      </c>
      <c r="B22" s="15"/>
      <c r="C22" s="15"/>
      <c r="D22" s="80">
        <v>1.5</v>
      </c>
      <c r="E22" s="78"/>
      <c r="F22" s="15"/>
      <c r="G22" s="15"/>
      <c r="H22" s="16" t="s">
        <v>193</v>
      </c>
      <c r="I22" s="66"/>
      <c r="J22" s="66"/>
      <c r="K22" s="16"/>
      <c r="L22" s="81"/>
      <c r="M22" s="82">
        <v>7081.5849609375</v>
      </c>
      <c r="N22" s="82">
        <v>7271.6005859375</v>
      </c>
      <c r="O22" s="76"/>
      <c r="P22" s="83"/>
      <c r="Q22" s="83"/>
      <c r="R22" s="84"/>
      <c r="S22" s="51">
        <v>7</v>
      </c>
      <c r="T22" s="51">
        <v>0</v>
      </c>
      <c r="U22" s="52">
        <v>0</v>
      </c>
      <c r="V22" s="52">
        <v>1.034E-3</v>
      </c>
      <c r="W22" s="52">
        <v>4.0800000000000003E-3</v>
      </c>
      <c r="X22" s="52">
        <v>1.2134069999999999</v>
      </c>
      <c r="Y22" s="52">
        <v>0.69047619047619047</v>
      </c>
      <c r="Z22" s="52">
        <v>0</v>
      </c>
      <c r="AA22" s="79">
        <v>22</v>
      </c>
      <c r="AB22" s="79"/>
      <c r="AC22" s="85"/>
      <c r="AD22" s="51"/>
      <c r="AE22" s="51"/>
      <c r="AF22" s="51"/>
      <c r="AG22" s="51"/>
      <c r="AH22" s="51"/>
      <c r="AI22" s="51"/>
      <c r="AJ22" s="51"/>
      <c r="AK22" s="51"/>
      <c r="AL22" s="51"/>
      <c r="AM22" s="51"/>
      <c r="AN22" s="2"/>
      <c r="AO22" s="3"/>
      <c r="AP22" s="3"/>
      <c r="AQ22" s="3"/>
      <c r="AR22" s="3"/>
    </row>
    <row r="23" spans="1:44" x14ac:dyDescent="0.3">
      <c r="A23" s="14" t="s">
        <v>194</v>
      </c>
      <c r="B23" s="15"/>
      <c r="C23" s="15"/>
      <c r="D23" s="80">
        <v>1.5</v>
      </c>
      <c r="E23" s="78"/>
      <c r="F23" s="15"/>
      <c r="G23" s="15"/>
      <c r="H23" s="16" t="s">
        <v>194</v>
      </c>
      <c r="I23" s="66"/>
      <c r="J23" s="66"/>
      <c r="K23" s="16"/>
      <c r="L23" s="81"/>
      <c r="M23" s="82">
        <v>6395.11962890625</v>
      </c>
      <c r="N23" s="82">
        <v>344.79397583007813</v>
      </c>
      <c r="O23" s="76"/>
      <c r="P23" s="83"/>
      <c r="Q23" s="83"/>
      <c r="R23" s="84"/>
      <c r="S23" s="51">
        <v>7</v>
      </c>
      <c r="T23" s="51">
        <v>0</v>
      </c>
      <c r="U23" s="52">
        <v>0</v>
      </c>
      <c r="V23" s="52">
        <v>1.034E-3</v>
      </c>
      <c r="W23" s="52">
        <v>4.0800000000000003E-3</v>
      </c>
      <c r="X23" s="52">
        <v>1.2134069999999999</v>
      </c>
      <c r="Y23" s="52">
        <v>0.69047619047619047</v>
      </c>
      <c r="Z23" s="52">
        <v>0</v>
      </c>
      <c r="AA23" s="79">
        <v>23</v>
      </c>
      <c r="AB23" s="79"/>
      <c r="AC23" s="85"/>
      <c r="AD23" s="51"/>
      <c r="AE23" s="51"/>
      <c r="AF23" s="51"/>
      <c r="AG23" s="51"/>
      <c r="AH23" s="51"/>
      <c r="AI23" s="51"/>
      <c r="AJ23" s="51"/>
      <c r="AK23" s="51"/>
      <c r="AL23" s="51"/>
      <c r="AM23" s="51"/>
      <c r="AN23" s="2"/>
      <c r="AO23" s="3"/>
      <c r="AP23" s="3"/>
      <c r="AQ23" s="3"/>
      <c r="AR23" s="3"/>
    </row>
    <row r="24" spans="1:44" x14ac:dyDescent="0.3">
      <c r="A24" s="14" t="s">
        <v>195</v>
      </c>
      <c r="B24" s="15"/>
      <c r="C24" s="15"/>
      <c r="D24" s="80">
        <v>1.5</v>
      </c>
      <c r="E24" s="78"/>
      <c r="F24" s="15"/>
      <c r="G24" s="15"/>
      <c r="H24" s="16" t="s">
        <v>195</v>
      </c>
      <c r="I24" s="66"/>
      <c r="J24" s="66"/>
      <c r="K24" s="16"/>
      <c r="L24" s="81"/>
      <c r="M24" s="82">
        <v>5861.43994140625</v>
      </c>
      <c r="N24" s="82">
        <v>1776.0892333984375</v>
      </c>
      <c r="O24" s="76"/>
      <c r="P24" s="83"/>
      <c r="Q24" s="83"/>
      <c r="R24" s="84"/>
      <c r="S24" s="51">
        <v>7</v>
      </c>
      <c r="T24" s="51">
        <v>0</v>
      </c>
      <c r="U24" s="52">
        <v>0</v>
      </c>
      <c r="V24" s="52">
        <v>1.034E-3</v>
      </c>
      <c r="W24" s="52">
        <v>4.0800000000000003E-3</v>
      </c>
      <c r="X24" s="52">
        <v>1.2134069999999999</v>
      </c>
      <c r="Y24" s="52">
        <v>0.69047619047619047</v>
      </c>
      <c r="Z24" s="52">
        <v>0</v>
      </c>
      <c r="AA24" s="79">
        <v>24</v>
      </c>
      <c r="AB24" s="79"/>
      <c r="AC24" s="85"/>
      <c r="AD24" s="51"/>
      <c r="AE24" s="51"/>
      <c r="AF24" s="51"/>
      <c r="AG24" s="51"/>
      <c r="AH24" s="51"/>
      <c r="AI24" s="51"/>
      <c r="AJ24" s="51"/>
      <c r="AK24" s="51"/>
      <c r="AL24" s="51"/>
      <c r="AM24" s="51"/>
      <c r="AN24" s="2"/>
      <c r="AO24" s="3"/>
      <c r="AP24" s="3"/>
      <c r="AQ24" s="3"/>
      <c r="AR24" s="3"/>
    </row>
    <row r="25" spans="1:44" x14ac:dyDescent="0.3">
      <c r="A25" s="14" t="s">
        <v>196</v>
      </c>
      <c r="B25" s="15"/>
      <c r="C25" s="15"/>
      <c r="D25" s="80">
        <v>1.5</v>
      </c>
      <c r="E25" s="78"/>
      <c r="F25" s="15"/>
      <c r="G25" s="15"/>
      <c r="H25" s="16" t="s">
        <v>196</v>
      </c>
      <c r="I25" s="66"/>
      <c r="J25" s="66"/>
      <c r="K25" s="16"/>
      <c r="L25" s="81"/>
      <c r="M25" s="82">
        <v>5851.46728515625</v>
      </c>
      <c r="N25" s="82">
        <v>8160.95751953125</v>
      </c>
      <c r="O25" s="76"/>
      <c r="P25" s="83"/>
      <c r="Q25" s="83"/>
      <c r="R25" s="84"/>
      <c r="S25" s="51">
        <v>7</v>
      </c>
      <c r="T25" s="51">
        <v>0</v>
      </c>
      <c r="U25" s="52">
        <v>0</v>
      </c>
      <c r="V25" s="52">
        <v>1.034E-3</v>
      </c>
      <c r="W25" s="52">
        <v>4.0800000000000003E-3</v>
      </c>
      <c r="X25" s="52">
        <v>1.2134069999999999</v>
      </c>
      <c r="Y25" s="52">
        <v>0.69047619047619047</v>
      </c>
      <c r="Z25" s="52">
        <v>0</v>
      </c>
      <c r="AA25" s="79">
        <v>25</v>
      </c>
      <c r="AB25" s="79"/>
      <c r="AC25" s="85"/>
      <c r="AD25" s="51"/>
      <c r="AE25" s="51"/>
      <c r="AF25" s="51"/>
      <c r="AG25" s="51"/>
      <c r="AH25" s="51"/>
      <c r="AI25" s="51"/>
      <c r="AJ25" s="51"/>
      <c r="AK25" s="51"/>
      <c r="AL25" s="51"/>
      <c r="AM25" s="51"/>
      <c r="AN25" s="2"/>
      <c r="AO25" s="3"/>
      <c r="AP25" s="3"/>
      <c r="AQ25" s="3"/>
      <c r="AR25" s="3"/>
    </row>
    <row r="26" spans="1:44" x14ac:dyDescent="0.3">
      <c r="A26" s="14" t="s">
        <v>197</v>
      </c>
      <c r="B26" s="15"/>
      <c r="C26" s="15"/>
      <c r="D26" s="80">
        <v>1.5</v>
      </c>
      <c r="E26" s="78"/>
      <c r="F26" s="15"/>
      <c r="G26" s="15"/>
      <c r="H26" s="16" t="s">
        <v>197</v>
      </c>
      <c r="I26" s="66"/>
      <c r="J26" s="66"/>
      <c r="K26" s="16"/>
      <c r="L26" s="81"/>
      <c r="M26" s="82">
        <v>5899.87255859375</v>
      </c>
      <c r="N26" s="82">
        <v>8451.72265625</v>
      </c>
      <c r="O26" s="76"/>
      <c r="P26" s="83"/>
      <c r="Q26" s="83"/>
      <c r="R26" s="84"/>
      <c r="S26" s="51">
        <v>7</v>
      </c>
      <c r="T26" s="51">
        <v>0</v>
      </c>
      <c r="U26" s="52">
        <v>0</v>
      </c>
      <c r="V26" s="52">
        <v>1.034E-3</v>
      </c>
      <c r="W26" s="52">
        <v>4.0800000000000003E-3</v>
      </c>
      <c r="X26" s="52">
        <v>1.2134069999999999</v>
      </c>
      <c r="Y26" s="52">
        <v>0.69047619047619047</v>
      </c>
      <c r="Z26" s="52">
        <v>0</v>
      </c>
      <c r="AA26" s="79">
        <v>26</v>
      </c>
      <c r="AB26" s="79"/>
      <c r="AC26" s="85"/>
      <c r="AD26" s="51"/>
      <c r="AE26" s="51"/>
      <c r="AF26" s="51"/>
      <c r="AG26" s="51"/>
      <c r="AH26" s="51"/>
      <c r="AI26" s="51"/>
      <c r="AJ26" s="51"/>
      <c r="AK26" s="51"/>
      <c r="AL26" s="51"/>
      <c r="AM26" s="51"/>
      <c r="AN26" s="2"/>
      <c r="AO26" s="3"/>
      <c r="AP26" s="3"/>
      <c r="AQ26" s="3"/>
      <c r="AR26" s="3"/>
    </row>
    <row r="27" spans="1:44" x14ac:dyDescent="0.3">
      <c r="A27" s="14" t="s">
        <v>198</v>
      </c>
      <c r="B27" s="15"/>
      <c r="C27" s="15"/>
      <c r="D27" s="80">
        <v>1.5</v>
      </c>
      <c r="E27" s="78"/>
      <c r="F27" s="15"/>
      <c r="G27" s="15"/>
      <c r="H27" s="16" t="s">
        <v>198</v>
      </c>
      <c r="I27" s="66"/>
      <c r="J27" s="66"/>
      <c r="K27" s="16"/>
      <c r="L27" s="81"/>
      <c r="M27" s="82">
        <v>5808.06494140625</v>
      </c>
      <c r="N27" s="82">
        <v>7849.9267578125</v>
      </c>
      <c r="O27" s="76"/>
      <c r="P27" s="83"/>
      <c r="Q27" s="83"/>
      <c r="R27" s="84"/>
      <c r="S27" s="51">
        <v>7</v>
      </c>
      <c r="T27" s="51">
        <v>0</v>
      </c>
      <c r="U27" s="52">
        <v>0</v>
      </c>
      <c r="V27" s="52">
        <v>1.034E-3</v>
      </c>
      <c r="W27" s="52">
        <v>4.0800000000000003E-3</v>
      </c>
      <c r="X27" s="52">
        <v>1.2134069999999999</v>
      </c>
      <c r="Y27" s="52">
        <v>0.69047619047619047</v>
      </c>
      <c r="Z27" s="52">
        <v>0</v>
      </c>
      <c r="AA27" s="79">
        <v>27</v>
      </c>
      <c r="AB27" s="79"/>
      <c r="AC27" s="85"/>
      <c r="AD27" s="51"/>
      <c r="AE27" s="51"/>
      <c r="AF27" s="51"/>
      <c r="AG27" s="51"/>
      <c r="AH27" s="51"/>
      <c r="AI27" s="51"/>
      <c r="AJ27" s="51"/>
      <c r="AK27" s="51"/>
      <c r="AL27" s="51"/>
      <c r="AM27" s="51"/>
      <c r="AN27" s="2"/>
      <c r="AO27" s="3"/>
      <c r="AP27" s="3"/>
      <c r="AQ27" s="3"/>
      <c r="AR27" s="3"/>
    </row>
    <row r="28" spans="1:44" x14ac:dyDescent="0.3">
      <c r="A28" s="14" t="s">
        <v>199</v>
      </c>
      <c r="B28" s="15"/>
      <c r="C28" s="15"/>
      <c r="D28" s="80">
        <v>1.5</v>
      </c>
      <c r="E28" s="78"/>
      <c r="F28" s="15"/>
      <c r="G28" s="15"/>
      <c r="H28" s="16" t="s">
        <v>199</v>
      </c>
      <c r="I28" s="66"/>
      <c r="J28" s="66"/>
      <c r="K28" s="16"/>
      <c r="L28" s="81"/>
      <c r="M28" s="82">
        <v>6739.84423828125</v>
      </c>
      <c r="N28" s="82">
        <v>9212.0234375</v>
      </c>
      <c r="O28" s="76"/>
      <c r="P28" s="83"/>
      <c r="Q28" s="83"/>
      <c r="R28" s="84"/>
      <c r="S28" s="51">
        <v>5</v>
      </c>
      <c r="T28" s="51">
        <v>0</v>
      </c>
      <c r="U28" s="52">
        <v>0</v>
      </c>
      <c r="V28" s="52">
        <v>9.7000000000000005E-4</v>
      </c>
      <c r="W28" s="52">
        <v>2.823E-3</v>
      </c>
      <c r="X28" s="52">
        <v>0.91191500000000003</v>
      </c>
      <c r="Y28" s="52">
        <v>0.9</v>
      </c>
      <c r="Z28" s="52">
        <v>0</v>
      </c>
      <c r="AA28" s="79">
        <v>28</v>
      </c>
      <c r="AB28" s="79"/>
      <c r="AC28" s="85"/>
      <c r="AD28" s="51"/>
      <c r="AE28" s="51"/>
      <c r="AF28" s="51"/>
      <c r="AG28" s="51"/>
      <c r="AH28" s="51"/>
      <c r="AI28" s="51"/>
      <c r="AJ28" s="51"/>
      <c r="AK28" s="51"/>
      <c r="AL28" s="51"/>
      <c r="AM28" s="51"/>
      <c r="AN28" s="2"/>
      <c r="AO28" s="3"/>
      <c r="AP28" s="3"/>
      <c r="AQ28" s="3"/>
      <c r="AR28" s="3"/>
    </row>
    <row r="29" spans="1:44" x14ac:dyDescent="0.3">
      <c r="A29" s="14" t="s">
        <v>200</v>
      </c>
      <c r="B29" s="15"/>
      <c r="C29" s="15"/>
      <c r="D29" s="80">
        <v>1.5</v>
      </c>
      <c r="E29" s="78"/>
      <c r="F29" s="15"/>
      <c r="G29" s="15"/>
      <c r="H29" s="16" t="s">
        <v>200</v>
      </c>
      <c r="I29" s="66"/>
      <c r="J29" s="66"/>
      <c r="K29" s="16"/>
      <c r="L29" s="81"/>
      <c r="M29" s="82">
        <v>5952.359375</v>
      </c>
      <c r="N29" s="82">
        <v>8716.515625</v>
      </c>
      <c r="O29" s="76"/>
      <c r="P29" s="83"/>
      <c r="Q29" s="83"/>
      <c r="R29" s="84"/>
      <c r="S29" s="51">
        <v>5</v>
      </c>
      <c r="T29" s="51">
        <v>0</v>
      </c>
      <c r="U29" s="52">
        <v>0</v>
      </c>
      <c r="V29" s="52">
        <v>9.7000000000000005E-4</v>
      </c>
      <c r="W29" s="52">
        <v>2.823E-3</v>
      </c>
      <c r="X29" s="52">
        <v>0.91191500000000003</v>
      </c>
      <c r="Y29" s="52">
        <v>0.9</v>
      </c>
      <c r="Z29" s="52">
        <v>0</v>
      </c>
      <c r="AA29" s="79">
        <v>29</v>
      </c>
      <c r="AB29" s="79"/>
      <c r="AC29" s="85"/>
      <c r="AD29" s="51"/>
      <c r="AE29" s="51"/>
      <c r="AF29" s="51"/>
      <c r="AG29" s="51"/>
      <c r="AH29" s="51"/>
      <c r="AI29" s="51"/>
      <c r="AJ29" s="51"/>
      <c r="AK29" s="51"/>
      <c r="AL29" s="51"/>
      <c r="AM29" s="51"/>
      <c r="AN29" s="2"/>
      <c r="AO29" s="3"/>
      <c r="AP29" s="3"/>
      <c r="AQ29" s="3"/>
      <c r="AR29" s="3"/>
    </row>
    <row r="30" spans="1:44" x14ac:dyDescent="0.3">
      <c r="A30" s="14" t="s">
        <v>201</v>
      </c>
      <c r="B30" s="15"/>
      <c r="C30" s="15"/>
      <c r="D30" s="80">
        <v>1.5191191571405929</v>
      </c>
      <c r="E30" s="78"/>
      <c r="F30" s="15"/>
      <c r="G30" s="15"/>
      <c r="H30" s="16" t="s">
        <v>201</v>
      </c>
      <c r="I30" s="66"/>
      <c r="J30" s="66"/>
      <c r="K30" s="16"/>
      <c r="L30" s="81"/>
      <c r="M30" s="82">
        <v>3967.11962890625</v>
      </c>
      <c r="N30" s="82">
        <v>541.98443603515625</v>
      </c>
      <c r="O30" s="76"/>
      <c r="P30" s="83"/>
      <c r="Q30" s="83"/>
      <c r="R30" s="84"/>
      <c r="S30" s="51">
        <v>0</v>
      </c>
      <c r="T30" s="51">
        <v>6</v>
      </c>
      <c r="U30" s="52">
        <v>216.057615</v>
      </c>
      <c r="V30" s="52">
        <v>1.0629999999999999E-3</v>
      </c>
      <c r="W30" s="52">
        <v>4.7060000000000001E-3</v>
      </c>
      <c r="X30" s="52">
        <v>1.116519</v>
      </c>
      <c r="Y30" s="52">
        <v>0.36666666666666664</v>
      </c>
      <c r="Z30" s="52">
        <v>0</v>
      </c>
      <c r="AA30" s="79">
        <v>30</v>
      </c>
      <c r="AB30" s="79"/>
      <c r="AC30" s="85"/>
      <c r="AD30" s="51"/>
      <c r="AE30" s="51"/>
      <c r="AF30" s="51"/>
      <c r="AG30" s="51"/>
      <c r="AH30" s="51"/>
      <c r="AI30" s="51"/>
      <c r="AJ30" s="102" t="s">
        <v>654</v>
      </c>
      <c r="AK30" s="102" t="s">
        <v>654</v>
      </c>
      <c r="AL30" s="102" t="s">
        <v>654</v>
      </c>
      <c r="AM30" s="102" t="s">
        <v>654</v>
      </c>
      <c r="AN30" s="2"/>
      <c r="AO30" s="3"/>
      <c r="AP30" s="3"/>
      <c r="AQ30" s="3"/>
      <c r="AR30" s="3"/>
    </row>
    <row r="31" spans="1:44" x14ac:dyDescent="0.3">
      <c r="A31" s="14" t="s">
        <v>202</v>
      </c>
      <c r="B31" s="15"/>
      <c r="C31" s="15"/>
      <c r="D31" s="80">
        <v>1.597485778166851</v>
      </c>
      <c r="E31" s="78"/>
      <c r="F31" s="15"/>
      <c r="G31" s="15"/>
      <c r="H31" s="16" t="s">
        <v>202</v>
      </c>
      <c r="I31" s="66"/>
      <c r="J31" s="66"/>
      <c r="K31" s="16"/>
      <c r="L31" s="81"/>
      <c r="M31" s="82">
        <v>3128.728759765625</v>
      </c>
      <c r="N31" s="82">
        <v>4959.30224609375</v>
      </c>
      <c r="O31" s="76"/>
      <c r="P31" s="83"/>
      <c r="Q31" s="83"/>
      <c r="R31" s="84"/>
      <c r="S31" s="51">
        <v>8</v>
      </c>
      <c r="T31" s="51">
        <v>6</v>
      </c>
      <c r="U31" s="52">
        <v>1101.6460910000001</v>
      </c>
      <c r="V31" s="52">
        <v>9.7000000000000005E-4</v>
      </c>
      <c r="W31" s="52">
        <v>4.7720000000000002E-3</v>
      </c>
      <c r="X31" s="52">
        <v>2.1524220000000001</v>
      </c>
      <c r="Y31" s="52">
        <v>0.18181818181818182</v>
      </c>
      <c r="Z31" s="52">
        <v>9.0909090909090912E-2</v>
      </c>
      <c r="AA31" s="79">
        <v>31</v>
      </c>
      <c r="AB31" s="79"/>
      <c r="AC31" s="85"/>
      <c r="AD31" s="51"/>
      <c r="AE31" s="51"/>
      <c r="AF31" s="51"/>
      <c r="AG31" s="51"/>
      <c r="AH31" s="51"/>
      <c r="AI31" s="51"/>
      <c r="AJ31" s="102" t="s">
        <v>654</v>
      </c>
      <c r="AK31" s="102" t="s">
        <v>654</v>
      </c>
      <c r="AL31" s="102" t="s">
        <v>654</v>
      </c>
      <c r="AM31" s="102" t="s">
        <v>654</v>
      </c>
      <c r="AN31" s="2"/>
      <c r="AO31" s="3"/>
      <c r="AP31" s="3"/>
      <c r="AQ31" s="3"/>
      <c r="AR31" s="3"/>
    </row>
    <row r="32" spans="1:44" x14ac:dyDescent="0.3">
      <c r="A32" s="14" t="s">
        <v>203</v>
      </c>
      <c r="B32" s="15"/>
      <c r="C32" s="15"/>
      <c r="D32" s="80">
        <v>1.582532469775787</v>
      </c>
      <c r="E32" s="78"/>
      <c r="F32" s="15"/>
      <c r="G32" s="15"/>
      <c r="H32" s="16" t="s">
        <v>203</v>
      </c>
      <c r="I32" s="66"/>
      <c r="J32" s="66"/>
      <c r="K32" s="16"/>
      <c r="L32" s="81"/>
      <c r="M32" s="82">
        <v>7145.6220703125</v>
      </c>
      <c r="N32" s="82">
        <v>3640.761474609375</v>
      </c>
      <c r="O32" s="76"/>
      <c r="P32" s="83"/>
      <c r="Q32" s="83"/>
      <c r="R32" s="84"/>
      <c r="S32" s="51">
        <v>0</v>
      </c>
      <c r="T32" s="51">
        <v>9</v>
      </c>
      <c r="U32" s="52">
        <v>932.66499399999998</v>
      </c>
      <c r="V32" s="52">
        <v>1.088E-3</v>
      </c>
      <c r="W32" s="52">
        <v>5.9769999999999997E-3</v>
      </c>
      <c r="X32" s="52">
        <v>1.6882079999999999</v>
      </c>
      <c r="Y32" s="52">
        <v>0.18055555555555555</v>
      </c>
      <c r="Z32" s="52">
        <v>0</v>
      </c>
      <c r="AA32" s="79">
        <v>32</v>
      </c>
      <c r="AB32" s="79"/>
      <c r="AC32" s="85"/>
      <c r="AD32" s="51"/>
      <c r="AE32" s="51"/>
      <c r="AF32" s="51"/>
      <c r="AG32" s="51"/>
      <c r="AH32" s="51"/>
      <c r="AI32" s="51"/>
      <c r="AJ32" s="102" t="s">
        <v>654</v>
      </c>
      <c r="AK32" s="102" t="s">
        <v>654</v>
      </c>
      <c r="AL32" s="102" t="s">
        <v>654</v>
      </c>
      <c r="AM32" s="102" t="s">
        <v>654</v>
      </c>
      <c r="AN32" s="2"/>
      <c r="AO32" s="3"/>
      <c r="AP32" s="3"/>
      <c r="AQ32" s="3"/>
      <c r="AR32" s="3"/>
    </row>
    <row r="33" spans="1:44" x14ac:dyDescent="0.3">
      <c r="A33" s="14" t="s">
        <v>204</v>
      </c>
      <c r="B33" s="15"/>
      <c r="C33" s="15"/>
      <c r="D33" s="80">
        <v>1.6323013392784598</v>
      </c>
      <c r="E33" s="78"/>
      <c r="F33" s="15"/>
      <c r="G33" s="15"/>
      <c r="H33" s="16" t="s">
        <v>204</v>
      </c>
      <c r="I33" s="66"/>
      <c r="J33" s="66"/>
      <c r="K33" s="16"/>
      <c r="L33" s="81"/>
      <c r="M33" s="82">
        <v>4745.66748046875</v>
      </c>
      <c r="N33" s="82">
        <v>4272.22021484375</v>
      </c>
      <c r="O33" s="76"/>
      <c r="P33" s="83"/>
      <c r="Q33" s="83"/>
      <c r="R33" s="84"/>
      <c r="S33" s="51">
        <v>14</v>
      </c>
      <c r="T33" s="51">
        <v>9</v>
      </c>
      <c r="U33" s="52">
        <v>1495.082216</v>
      </c>
      <c r="V33" s="52">
        <v>1.088E-3</v>
      </c>
      <c r="W33" s="52">
        <v>8.5369999999999994E-3</v>
      </c>
      <c r="X33" s="52">
        <v>3.5127100000000002</v>
      </c>
      <c r="Y33" s="52">
        <v>0.11578947368421053</v>
      </c>
      <c r="Z33" s="52">
        <v>0.05</v>
      </c>
      <c r="AA33" s="79">
        <v>33</v>
      </c>
      <c r="AB33" s="79"/>
      <c r="AC33" s="85"/>
      <c r="AD33" s="51"/>
      <c r="AE33" s="51"/>
      <c r="AF33" s="51"/>
      <c r="AG33" s="51"/>
      <c r="AH33" s="51"/>
      <c r="AI33" s="51"/>
      <c r="AJ33" s="102" t="s">
        <v>654</v>
      </c>
      <c r="AK33" s="102" t="s">
        <v>654</v>
      </c>
      <c r="AL33" s="102" t="s">
        <v>654</v>
      </c>
      <c r="AM33" s="102" t="s">
        <v>654</v>
      </c>
      <c r="AN33" s="2"/>
      <c r="AO33" s="3"/>
      <c r="AP33" s="3"/>
      <c r="AQ33" s="3"/>
      <c r="AR33" s="3"/>
    </row>
    <row r="34" spans="1:44" x14ac:dyDescent="0.3">
      <c r="A34" s="14" t="s">
        <v>205</v>
      </c>
      <c r="B34" s="15"/>
      <c r="C34" s="15"/>
      <c r="D34" s="80">
        <v>1.5000589168737626</v>
      </c>
      <c r="E34" s="78"/>
      <c r="F34" s="15"/>
      <c r="G34" s="15"/>
      <c r="H34" s="16" t="s">
        <v>205</v>
      </c>
      <c r="I34" s="66"/>
      <c r="J34" s="66"/>
      <c r="K34" s="16"/>
      <c r="L34" s="81"/>
      <c r="M34" s="82">
        <v>3625.94970703125</v>
      </c>
      <c r="N34" s="82">
        <v>1158.477783203125</v>
      </c>
      <c r="O34" s="76"/>
      <c r="P34" s="83"/>
      <c r="Q34" s="83"/>
      <c r="R34" s="84"/>
      <c r="S34" s="51">
        <v>0</v>
      </c>
      <c r="T34" s="51">
        <v>5</v>
      </c>
      <c r="U34" s="52">
        <v>0.66579500000000003</v>
      </c>
      <c r="V34" s="52">
        <v>9.8999999999999999E-4</v>
      </c>
      <c r="W34" s="52">
        <v>4.1770000000000002E-3</v>
      </c>
      <c r="X34" s="52">
        <v>0.93505899999999997</v>
      </c>
      <c r="Y34" s="52">
        <v>0.4</v>
      </c>
      <c r="Z34" s="52">
        <v>0</v>
      </c>
      <c r="AA34" s="79">
        <v>34</v>
      </c>
      <c r="AB34" s="79"/>
      <c r="AC34" s="85"/>
      <c r="AD34" s="51"/>
      <c r="AE34" s="51"/>
      <c r="AF34" s="51"/>
      <c r="AG34" s="51"/>
      <c r="AH34" s="51"/>
      <c r="AI34" s="51"/>
      <c r="AJ34" s="102" t="s">
        <v>654</v>
      </c>
      <c r="AK34" s="102" t="s">
        <v>654</v>
      </c>
      <c r="AL34" s="102" t="s">
        <v>654</v>
      </c>
      <c r="AM34" s="102" t="s">
        <v>654</v>
      </c>
      <c r="AN34" s="2"/>
      <c r="AO34" s="3"/>
      <c r="AP34" s="3"/>
      <c r="AQ34" s="3"/>
      <c r="AR34" s="3"/>
    </row>
    <row r="35" spans="1:44" x14ac:dyDescent="0.3">
      <c r="A35" s="14" t="s">
        <v>206</v>
      </c>
      <c r="B35" s="15"/>
      <c r="C35" s="15"/>
      <c r="D35" s="80">
        <v>1.5011497435513204</v>
      </c>
      <c r="E35" s="78"/>
      <c r="F35" s="15"/>
      <c r="G35" s="15"/>
      <c r="H35" s="16" t="s">
        <v>206</v>
      </c>
      <c r="I35" s="66"/>
      <c r="J35" s="66"/>
      <c r="K35" s="16"/>
      <c r="L35" s="81"/>
      <c r="M35" s="82">
        <v>5474.19091796875</v>
      </c>
      <c r="N35" s="82">
        <v>3657.73779296875</v>
      </c>
      <c r="O35" s="76"/>
      <c r="P35" s="83"/>
      <c r="Q35" s="83"/>
      <c r="R35" s="84"/>
      <c r="S35" s="51">
        <v>2</v>
      </c>
      <c r="T35" s="51">
        <v>3</v>
      </c>
      <c r="U35" s="52">
        <v>12.992772</v>
      </c>
      <c r="V35" s="52">
        <v>1.047E-3</v>
      </c>
      <c r="W35" s="52">
        <v>4.5580000000000004E-3</v>
      </c>
      <c r="X35" s="52">
        <v>0.95146900000000001</v>
      </c>
      <c r="Y35" s="52">
        <v>0.4</v>
      </c>
      <c r="Z35" s="52">
        <v>0</v>
      </c>
      <c r="AA35" s="79">
        <v>35</v>
      </c>
      <c r="AB35" s="79"/>
      <c r="AC35" s="85"/>
      <c r="AD35" s="51"/>
      <c r="AE35" s="51"/>
      <c r="AF35" s="51"/>
      <c r="AG35" s="51"/>
      <c r="AH35" s="51"/>
      <c r="AI35" s="51"/>
      <c r="AJ35" s="102" t="s">
        <v>654</v>
      </c>
      <c r="AK35" s="102" t="s">
        <v>654</v>
      </c>
      <c r="AL35" s="102" t="s">
        <v>654</v>
      </c>
      <c r="AM35" s="102" t="s">
        <v>654</v>
      </c>
      <c r="AN35" s="2"/>
      <c r="AO35" s="3"/>
      <c r="AP35" s="3"/>
      <c r="AQ35" s="3"/>
      <c r="AR35" s="3"/>
    </row>
    <row r="36" spans="1:44" x14ac:dyDescent="0.3">
      <c r="A36" s="14" t="s">
        <v>207</v>
      </c>
      <c r="B36" s="15"/>
      <c r="C36" s="15"/>
      <c r="D36" s="80">
        <v>1.5004862068781772</v>
      </c>
      <c r="E36" s="78"/>
      <c r="F36" s="15"/>
      <c r="G36" s="15"/>
      <c r="H36" s="16" t="s">
        <v>207</v>
      </c>
      <c r="I36" s="66"/>
      <c r="J36" s="66"/>
      <c r="K36" s="16"/>
      <c r="L36" s="81"/>
      <c r="M36" s="82">
        <v>4663.9287109375</v>
      </c>
      <c r="N36" s="82">
        <v>514.85546875</v>
      </c>
      <c r="O36" s="76"/>
      <c r="P36" s="83"/>
      <c r="Q36" s="83"/>
      <c r="R36" s="84"/>
      <c r="S36" s="51">
        <v>0</v>
      </c>
      <c r="T36" s="51">
        <v>6</v>
      </c>
      <c r="U36" s="52">
        <v>5.494421</v>
      </c>
      <c r="V36" s="52">
        <v>1.059E-3</v>
      </c>
      <c r="W36" s="52">
        <v>5.7619999999999998E-3</v>
      </c>
      <c r="X36" s="52">
        <v>1.081294</v>
      </c>
      <c r="Y36" s="52">
        <v>0.36666666666666664</v>
      </c>
      <c r="Z36" s="52">
        <v>0</v>
      </c>
      <c r="AA36" s="79">
        <v>36</v>
      </c>
      <c r="AB36" s="79"/>
      <c r="AC36" s="85"/>
      <c r="AD36" s="51"/>
      <c r="AE36" s="51"/>
      <c r="AF36" s="51"/>
      <c r="AG36" s="51"/>
      <c r="AH36" s="51"/>
      <c r="AI36" s="51"/>
      <c r="AJ36" s="102" t="s">
        <v>654</v>
      </c>
      <c r="AK36" s="102" t="s">
        <v>654</v>
      </c>
      <c r="AL36" s="102" t="s">
        <v>654</v>
      </c>
      <c r="AM36" s="102" t="s">
        <v>654</v>
      </c>
      <c r="AN36" s="2"/>
      <c r="AO36" s="3"/>
      <c r="AP36" s="3"/>
      <c r="AQ36" s="3"/>
      <c r="AR36" s="3"/>
    </row>
    <row r="37" spans="1:44" x14ac:dyDescent="0.3">
      <c r="A37" s="14" t="s">
        <v>208</v>
      </c>
      <c r="B37" s="15"/>
      <c r="C37" s="15"/>
      <c r="D37" s="80">
        <v>1.5000136881437998</v>
      </c>
      <c r="E37" s="78"/>
      <c r="F37" s="15"/>
      <c r="G37" s="15"/>
      <c r="H37" s="16" t="s">
        <v>208</v>
      </c>
      <c r="I37" s="66"/>
      <c r="J37" s="66"/>
      <c r="K37" s="16"/>
      <c r="L37" s="81"/>
      <c r="M37" s="82">
        <v>3097.238037109375</v>
      </c>
      <c r="N37" s="82">
        <v>4430.63232421875</v>
      </c>
      <c r="O37" s="76"/>
      <c r="P37" s="83"/>
      <c r="Q37" s="83"/>
      <c r="R37" s="84"/>
      <c r="S37" s="51">
        <v>0</v>
      </c>
      <c r="T37" s="51">
        <v>3</v>
      </c>
      <c r="U37" s="52">
        <v>0.15468399999999999</v>
      </c>
      <c r="V37" s="52">
        <v>9.0200000000000002E-4</v>
      </c>
      <c r="W37" s="52">
        <v>3.156E-3</v>
      </c>
      <c r="X37" s="52">
        <v>0.60329200000000005</v>
      </c>
      <c r="Y37" s="52">
        <v>0.33333333333333331</v>
      </c>
      <c r="Z37" s="52">
        <v>0</v>
      </c>
      <c r="AA37" s="79">
        <v>37</v>
      </c>
      <c r="AB37" s="79"/>
      <c r="AC37" s="85"/>
      <c r="AD37" s="51"/>
      <c r="AE37" s="51"/>
      <c r="AF37" s="51"/>
      <c r="AG37" s="51"/>
      <c r="AH37" s="51"/>
      <c r="AI37" s="51"/>
      <c r="AJ37" s="102" t="s">
        <v>654</v>
      </c>
      <c r="AK37" s="102" t="s">
        <v>654</v>
      </c>
      <c r="AL37" s="102" t="s">
        <v>654</v>
      </c>
      <c r="AM37" s="102" t="s">
        <v>654</v>
      </c>
      <c r="AN37" s="2"/>
      <c r="AO37" s="3"/>
      <c r="AP37" s="3"/>
      <c r="AQ37" s="3"/>
      <c r="AR37" s="3"/>
    </row>
    <row r="38" spans="1:44" x14ac:dyDescent="0.3">
      <c r="A38" s="14" t="s">
        <v>209</v>
      </c>
      <c r="B38" s="15"/>
      <c r="C38" s="15"/>
      <c r="D38" s="80">
        <v>1.578847449863142</v>
      </c>
      <c r="E38" s="78"/>
      <c r="F38" s="15"/>
      <c r="G38" s="15"/>
      <c r="H38" s="16" t="s">
        <v>209</v>
      </c>
      <c r="I38" s="66"/>
      <c r="J38" s="66"/>
      <c r="K38" s="16"/>
      <c r="L38" s="81"/>
      <c r="M38" s="82">
        <v>4245.5048828125</v>
      </c>
      <c r="N38" s="82">
        <v>360.72991943359375</v>
      </c>
      <c r="O38" s="76"/>
      <c r="P38" s="83"/>
      <c r="Q38" s="83"/>
      <c r="R38" s="84"/>
      <c r="S38" s="51">
        <v>0</v>
      </c>
      <c r="T38" s="51">
        <v>10</v>
      </c>
      <c r="U38" s="52">
        <v>891.02212199999997</v>
      </c>
      <c r="V38" s="52">
        <v>1.078E-3</v>
      </c>
      <c r="W38" s="52">
        <v>6.6030000000000004E-3</v>
      </c>
      <c r="X38" s="52">
        <v>1.7579579999999999</v>
      </c>
      <c r="Y38" s="52">
        <v>0.2</v>
      </c>
      <c r="Z38" s="52">
        <v>0</v>
      </c>
      <c r="AA38" s="79">
        <v>38</v>
      </c>
      <c r="AB38" s="79"/>
      <c r="AC38" s="85"/>
      <c r="AD38" s="51"/>
      <c r="AE38" s="51"/>
      <c r="AF38" s="51"/>
      <c r="AG38" s="51"/>
      <c r="AH38" s="51"/>
      <c r="AI38" s="51"/>
      <c r="AJ38" s="102" t="s">
        <v>654</v>
      </c>
      <c r="AK38" s="102" t="s">
        <v>654</v>
      </c>
      <c r="AL38" s="102" t="s">
        <v>654</v>
      </c>
      <c r="AM38" s="102" t="s">
        <v>654</v>
      </c>
      <c r="AN38" s="2"/>
      <c r="AO38" s="3"/>
      <c r="AP38" s="3"/>
      <c r="AQ38" s="3"/>
      <c r="AR38" s="3"/>
    </row>
    <row r="39" spans="1:44" x14ac:dyDescent="0.3">
      <c r="A39" s="14" t="s">
        <v>210</v>
      </c>
      <c r="B39" s="15"/>
      <c r="C39" s="15"/>
      <c r="D39" s="80">
        <v>1.5003455363435101</v>
      </c>
      <c r="E39" s="78"/>
      <c r="F39" s="15"/>
      <c r="G39" s="15"/>
      <c r="H39" s="16" t="s">
        <v>210</v>
      </c>
      <c r="I39" s="66"/>
      <c r="J39" s="66"/>
      <c r="K39" s="16"/>
      <c r="L39" s="81"/>
      <c r="M39" s="82">
        <v>3259.758544921875</v>
      </c>
      <c r="N39" s="82">
        <v>7360.8447265625</v>
      </c>
      <c r="O39" s="76"/>
      <c r="P39" s="83"/>
      <c r="Q39" s="83"/>
      <c r="R39" s="84"/>
      <c r="S39" s="51">
        <v>4</v>
      </c>
      <c r="T39" s="51">
        <v>0</v>
      </c>
      <c r="U39" s="52">
        <v>3.9047619999999998</v>
      </c>
      <c r="V39" s="52">
        <v>8.83E-4</v>
      </c>
      <c r="W39" s="52">
        <v>1.9810000000000001E-3</v>
      </c>
      <c r="X39" s="52">
        <v>0.81794699999999998</v>
      </c>
      <c r="Y39" s="52">
        <v>0.25</v>
      </c>
      <c r="Z39" s="52">
        <v>0</v>
      </c>
      <c r="AA39" s="79">
        <v>39</v>
      </c>
      <c r="AB39" s="79"/>
      <c r="AC39" s="85"/>
      <c r="AD39" s="51"/>
      <c r="AE39" s="51"/>
      <c r="AF39" s="51"/>
      <c r="AG39" s="51"/>
      <c r="AH39" s="51"/>
      <c r="AI39" s="51"/>
      <c r="AJ39" s="51"/>
      <c r="AK39" s="51"/>
      <c r="AL39" s="51"/>
      <c r="AM39" s="51"/>
      <c r="AN39" s="2"/>
      <c r="AO39" s="3"/>
      <c r="AP39" s="3"/>
      <c r="AQ39" s="3"/>
      <c r="AR39" s="3"/>
    </row>
    <row r="40" spans="1:44" x14ac:dyDescent="0.3">
      <c r="A40" s="14" t="s">
        <v>211</v>
      </c>
      <c r="B40" s="15"/>
      <c r="C40" s="15"/>
      <c r="D40" s="80">
        <v>1.5110293275248596</v>
      </c>
      <c r="E40" s="78"/>
      <c r="F40" s="15"/>
      <c r="G40" s="15"/>
      <c r="H40" s="16" t="s">
        <v>211</v>
      </c>
      <c r="I40" s="66"/>
      <c r="J40" s="66"/>
      <c r="K40" s="16"/>
      <c r="L40" s="81"/>
      <c r="M40" s="82">
        <v>3396.211669921875</v>
      </c>
      <c r="N40" s="82">
        <v>1925.6649169921875</v>
      </c>
      <c r="O40" s="76"/>
      <c r="P40" s="83"/>
      <c r="Q40" s="83"/>
      <c r="R40" s="84"/>
      <c r="S40" s="51">
        <v>0</v>
      </c>
      <c r="T40" s="51">
        <v>8</v>
      </c>
      <c r="U40" s="52">
        <v>124.637827</v>
      </c>
      <c r="V40" s="52">
        <v>1.072E-3</v>
      </c>
      <c r="W40" s="52">
        <v>6.4999999999999997E-3</v>
      </c>
      <c r="X40" s="52">
        <v>1.408193</v>
      </c>
      <c r="Y40" s="52">
        <v>0.32142857142857145</v>
      </c>
      <c r="Z40" s="52">
        <v>0</v>
      </c>
      <c r="AA40" s="79">
        <v>40</v>
      </c>
      <c r="AB40" s="79"/>
      <c r="AC40" s="85"/>
      <c r="AD40" s="51"/>
      <c r="AE40" s="51"/>
      <c r="AF40" s="51"/>
      <c r="AG40" s="51"/>
      <c r="AH40" s="51"/>
      <c r="AI40" s="51"/>
      <c r="AJ40" s="102" t="s">
        <v>654</v>
      </c>
      <c r="AK40" s="102" t="s">
        <v>654</v>
      </c>
      <c r="AL40" s="102" t="s">
        <v>654</v>
      </c>
      <c r="AM40" s="102" t="s">
        <v>654</v>
      </c>
      <c r="AN40" s="2"/>
      <c r="AO40" s="3"/>
      <c r="AP40" s="3"/>
      <c r="AQ40" s="3"/>
      <c r="AR40" s="3"/>
    </row>
    <row r="41" spans="1:44" x14ac:dyDescent="0.3">
      <c r="A41" s="14" t="s">
        <v>212</v>
      </c>
      <c r="B41" s="15"/>
      <c r="C41" s="15"/>
      <c r="D41" s="80">
        <v>1.5000136881437998</v>
      </c>
      <c r="E41" s="78"/>
      <c r="F41" s="15"/>
      <c r="G41" s="15"/>
      <c r="H41" s="16" t="s">
        <v>212</v>
      </c>
      <c r="I41" s="66"/>
      <c r="J41" s="66"/>
      <c r="K41" s="16"/>
      <c r="L41" s="81"/>
      <c r="M41" s="82">
        <v>5528.53125</v>
      </c>
      <c r="N41" s="82">
        <v>6154.39306640625</v>
      </c>
      <c r="O41" s="76"/>
      <c r="P41" s="83"/>
      <c r="Q41" s="83"/>
      <c r="R41" s="84"/>
      <c r="S41" s="51">
        <v>0</v>
      </c>
      <c r="T41" s="51">
        <v>5</v>
      </c>
      <c r="U41" s="52">
        <v>0.15468399999999999</v>
      </c>
      <c r="V41" s="52">
        <v>1.0579999999999999E-3</v>
      </c>
      <c r="W41" s="52">
        <v>5.313E-3</v>
      </c>
      <c r="X41" s="52">
        <v>0.93541399999999997</v>
      </c>
      <c r="Y41" s="52">
        <v>0.55000000000000004</v>
      </c>
      <c r="Z41" s="52">
        <v>0</v>
      </c>
      <c r="AA41" s="79">
        <v>41</v>
      </c>
      <c r="AB41" s="79"/>
      <c r="AC41" s="85"/>
      <c r="AD41" s="51"/>
      <c r="AE41" s="51"/>
      <c r="AF41" s="51"/>
      <c r="AG41" s="51"/>
      <c r="AH41" s="51"/>
      <c r="AI41" s="51"/>
      <c r="AJ41" s="102" t="s">
        <v>654</v>
      </c>
      <c r="AK41" s="102" t="s">
        <v>654</v>
      </c>
      <c r="AL41" s="102" t="s">
        <v>654</v>
      </c>
      <c r="AM41" s="102" t="s">
        <v>654</v>
      </c>
      <c r="AN41" s="2"/>
      <c r="AO41" s="3"/>
      <c r="AP41" s="3"/>
      <c r="AQ41" s="3"/>
      <c r="AR41" s="3"/>
    </row>
    <row r="42" spans="1:44" x14ac:dyDescent="0.3">
      <c r="A42" s="14" t="s">
        <v>213</v>
      </c>
      <c r="B42" s="15"/>
      <c r="C42" s="15"/>
      <c r="D42" s="80">
        <v>1.5</v>
      </c>
      <c r="E42" s="78"/>
      <c r="F42" s="15"/>
      <c r="G42" s="15"/>
      <c r="H42" s="16" t="s">
        <v>213</v>
      </c>
      <c r="I42" s="66"/>
      <c r="J42" s="66"/>
      <c r="K42" s="16"/>
      <c r="L42" s="81"/>
      <c r="M42" s="82">
        <v>3916.341796875</v>
      </c>
      <c r="N42" s="82">
        <v>9392.61328125</v>
      </c>
      <c r="O42" s="76"/>
      <c r="P42" s="83"/>
      <c r="Q42" s="83"/>
      <c r="R42" s="84"/>
      <c r="S42" s="51">
        <v>0</v>
      </c>
      <c r="T42" s="51">
        <v>2</v>
      </c>
      <c r="U42" s="52">
        <v>0</v>
      </c>
      <c r="V42" s="52">
        <v>8.8000000000000003E-4</v>
      </c>
      <c r="W42" s="52">
        <v>1.3940000000000001E-3</v>
      </c>
      <c r="X42" s="52">
        <v>0.48611500000000002</v>
      </c>
      <c r="Y42" s="52">
        <v>0.5</v>
      </c>
      <c r="Z42" s="52">
        <v>0</v>
      </c>
      <c r="AA42" s="79">
        <v>42</v>
      </c>
      <c r="AB42" s="79"/>
      <c r="AC42" s="85"/>
      <c r="AD42" s="51"/>
      <c r="AE42" s="51"/>
      <c r="AF42" s="51"/>
      <c r="AG42" s="51"/>
      <c r="AH42" s="51"/>
      <c r="AI42" s="51"/>
      <c r="AJ42" s="102" t="s">
        <v>654</v>
      </c>
      <c r="AK42" s="102" t="s">
        <v>654</v>
      </c>
      <c r="AL42" s="102" t="s">
        <v>654</v>
      </c>
      <c r="AM42" s="102" t="s">
        <v>654</v>
      </c>
      <c r="AN42" s="2"/>
      <c r="AO42" s="3"/>
      <c r="AP42" s="3"/>
      <c r="AQ42" s="3"/>
      <c r="AR42" s="3"/>
    </row>
    <row r="43" spans="1:44" x14ac:dyDescent="0.3">
      <c r="A43" s="14" t="s">
        <v>214</v>
      </c>
      <c r="B43" s="15"/>
      <c r="C43" s="15"/>
      <c r="D43" s="80">
        <v>1.5016188706906564</v>
      </c>
      <c r="E43" s="78"/>
      <c r="F43" s="15"/>
      <c r="G43" s="15"/>
      <c r="H43" s="16" t="s">
        <v>214</v>
      </c>
      <c r="I43" s="66"/>
      <c r="J43" s="66"/>
      <c r="K43" s="16"/>
      <c r="L43" s="81"/>
      <c r="M43" s="82">
        <v>4917.826171875</v>
      </c>
      <c r="N43" s="82">
        <v>9082.9853515625</v>
      </c>
      <c r="O43" s="76"/>
      <c r="P43" s="83"/>
      <c r="Q43" s="83"/>
      <c r="R43" s="84"/>
      <c r="S43" s="51">
        <v>0</v>
      </c>
      <c r="T43" s="51">
        <v>2</v>
      </c>
      <c r="U43" s="52">
        <v>18.294181999999999</v>
      </c>
      <c r="V43" s="52">
        <v>8.8099999999999995E-4</v>
      </c>
      <c r="W43" s="52">
        <v>1.3979999999999999E-3</v>
      </c>
      <c r="X43" s="52">
        <v>0.47092499999999998</v>
      </c>
      <c r="Y43" s="52">
        <v>0</v>
      </c>
      <c r="Z43" s="52">
        <v>0</v>
      </c>
      <c r="AA43" s="79">
        <v>43</v>
      </c>
      <c r="AB43" s="79"/>
      <c r="AC43" s="85"/>
      <c r="AD43" s="51"/>
      <c r="AE43" s="51"/>
      <c r="AF43" s="51"/>
      <c r="AG43" s="51"/>
      <c r="AH43" s="51"/>
      <c r="AI43" s="51"/>
      <c r="AJ43" s="102" t="s">
        <v>654</v>
      </c>
      <c r="AK43" s="102" t="s">
        <v>654</v>
      </c>
      <c r="AL43" s="102" t="s">
        <v>654</v>
      </c>
      <c r="AM43" s="102" t="s">
        <v>654</v>
      </c>
      <c r="AN43" s="2"/>
      <c r="AO43" s="3"/>
      <c r="AP43" s="3"/>
      <c r="AQ43" s="3"/>
      <c r="AR43" s="3"/>
    </row>
    <row r="44" spans="1:44" x14ac:dyDescent="0.3">
      <c r="A44" s="14" t="s">
        <v>215</v>
      </c>
      <c r="B44" s="15"/>
      <c r="C44" s="15"/>
      <c r="D44" s="80">
        <v>1.5071307768519047</v>
      </c>
      <c r="E44" s="78"/>
      <c r="F44" s="15"/>
      <c r="G44" s="15"/>
      <c r="H44" s="16" t="s">
        <v>215</v>
      </c>
      <c r="I44" s="66"/>
      <c r="J44" s="66"/>
      <c r="K44" s="16"/>
      <c r="L44" s="81"/>
      <c r="M44" s="82">
        <v>5173.02783203125</v>
      </c>
      <c r="N44" s="82">
        <v>1848.813720703125</v>
      </c>
      <c r="O44" s="76"/>
      <c r="P44" s="83"/>
      <c r="Q44" s="83"/>
      <c r="R44" s="84"/>
      <c r="S44" s="51">
        <v>4</v>
      </c>
      <c r="T44" s="51">
        <v>3</v>
      </c>
      <c r="U44" s="52">
        <v>80.581933000000006</v>
      </c>
      <c r="V44" s="52">
        <v>8.4000000000000003E-4</v>
      </c>
      <c r="W44" s="52">
        <v>2.0730000000000002E-3</v>
      </c>
      <c r="X44" s="52">
        <v>1.3063180000000001</v>
      </c>
      <c r="Y44" s="52">
        <v>7.1428571428571425E-2</v>
      </c>
      <c r="Z44" s="52">
        <v>0</v>
      </c>
      <c r="AA44" s="79">
        <v>44</v>
      </c>
      <c r="AB44" s="79"/>
      <c r="AC44" s="85"/>
      <c r="AD44" s="51"/>
      <c r="AE44" s="51"/>
      <c r="AF44" s="51"/>
      <c r="AG44" s="51"/>
      <c r="AH44" s="51"/>
      <c r="AI44" s="51"/>
      <c r="AJ44" s="102" t="s">
        <v>654</v>
      </c>
      <c r="AK44" s="102" t="s">
        <v>654</v>
      </c>
      <c r="AL44" s="102" t="s">
        <v>654</v>
      </c>
      <c r="AM44" s="102" t="s">
        <v>654</v>
      </c>
      <c r="AN44" s="2"/>
      <c r="AO44" s="3"/>
      <c r="AP44" s="3"/>
      <c r="AQ44" s="3"/>
      <c r="AR44" s="3"/>
    </row>
    <row r="45" spans="1:44" x14ac:dyDescent="0.3">
      <c r="A45" s="14" t="s">
        <v>216</v>
      </c>
      <c r="B45" s="15"/>
      <c r="C45" s="15"/>
      <c r="D45" s="80">
        <v>1.5</v>
      </c>
      <c r="E45" s="78"/>
      <c r="F45" s="15"/>
      <c r="G45" s="15"/>
      <c r="H45" s="16" t="s">
        <v>216</v>
      </c>
      <c r="I45" s="66"/>
      <c r="J45" s="66"/>
      <c r="K45" s="16"/>
      <c r="L45" s="81"/>
      <c r="M45" s="82">
        <v>1363.0218505859375</v>
      </c>
      <c r="N45" s="82">
        <v>381.27285766601563</v>
      </c>
      <c r="O45" s="76"/>
      <c r="P45" s="83"/>
      <c r="Q45" s="83"/>
      <c r="R45" s="84"/>
      <c r="S45" s="51">
        <v>0</v>
      </c>
      <c r="T45" s="51">
        <v>1</v>
      </c>
      <c r="U45" s="52">
        <v>0</v>
      </c>
      <c r="V45" s="52">
        <v>9.5699999999999995E-4</v>
      </c>
      <c r="W45" s="52">
        <v>1.756E-3</v>
      </c>
      <c r="X45" s="52">
        <v>0.33994099999999999</v>
      </c>
      <c r="Y45" s="52">
        <v>0</v>
      </c>
      <c r="Z45" s="52">
        <v>0</v>
      </c>
      <c r="AA45" s="79">
        <v>45</v>
      </c>
      <c r="AB45" s="79"/>
      <c r="AC45" s="85"/>
      <c r="AD45" s="51"/>
      <c r="AE45" s="51"/>
      <c r="AF45" s="51"/>
      <c r="AG45" s="51"/>
      <c r="AH45" s="51"/>
      <c r="AI45" s="51"/>
      <c r="AJ45" s="102" t="s">
        <v>654</v>
      </c>
      <c r="AK45" s="102" t="s">
        <v>654</v>
      </c>
      <c r="AL45" s="102" t="s">
        <v>654</v>
      </c>
      <c r="AM45" s="102" t="s">
        <v>654</v>
      </c>
      <c r="AN45" s="2"/>
      <c r="AO45" s="3"/>
      <c r="AP45" s="3"/>
      <c r="AQ45" s="3"/>
      <c r="AR45" s="3"/>
    </row>
    <row r="46" spans="1:44" x14ac:dyDescent="0.3">
      <c r="A46" s="14" t="s">
        <v>217</v>
      </c>
      <c r="B46" s="15"/>
      <c r="C46" s="15"/>
      <c r="D46" s="80">
        <v>1.5989677692778219</v>
      </c>
      <c r="E46" s="78"/>
      <c r="F46" s="15"/>
      <c r="G46" s="15"/>
      <c r="H46" s="16" t="s">
        <v>217</v>
      </c>
      <c r="I46" s="66"/>
      <c r="J46" s="66"/>
      <c r="K46" s="16"/>
      <c r="L46" s="81"/>
      <c r="M46" s="82">
        <v>7047.6279296875</v>
      </c>
      <c r="N46" s="82">
        <v>7606.67333984375</v>
      </c>
      <c r="O46" s="76"/>
      <c r="P46" s="83"/>
      <c r="Q46" s="83"/>
      <c r="R46" s="84"/>
      <c r="S46" s="51">
        <v>6</v>
      </c>
      <c r="T46" s="51">
        <v>6</v>
      </c>
      <c r="U46" s="52">
        <v>1118.393454</v>
      </c>
      <c r="V46" s="52">
        <v>1.1360000000000001E-3</v>
      </c>
      <c r="W46" s="52">
        <v>7.0569999999999999E-3</v>
      </c>
      <c r="X46" s="52">
        <v>2.044467</v>
      </c>
      <c r="Y46" s="52">
        <v>0.3</v>
      </c>
      <c r="Z46" s="52">
        <v>9.0909090909090912E-2</v>
      </c>
      <c r="AA46" s="79">
        <v>46</v>
      </c>
      <c r="AB46" s="79"/>
      <c r="AC46" s="85"/>
      <c r="AD46" s="51"/>
      <c r="AE46" s="51"/>
      <c r="AF46" s="51"/>
      <c r="AG46" s="51"/>
      <c r="AH46" s="51"/>
      <c r="AI46" s="51"/>
      <c r="AJ46" s="102" t="s">
        <v>654</v>
      </c>
      <c r="AK46" s="102" t="s">
        <v>654</v>
      </c>
      <c r="AL46" s="102" t="s">
        <v>654</v>
      </c>
      <c r="AM46" s="102" t="s">
        <v>654</v>
      </c>
      <c r="AN46" s="2"/>
      <c r="AO46" s="3"/>
      <c r="AP46" s="3"/>
      <c r="AQ46" s="3"/>
      <c r="AR46" s="3"/>
    </row>
    <row r="47" spans="1:44" x14ac:dyDescent="0.3">
      <c r="A47" s="14" t="s">
        <v>218</v>
      </c>
      <c r="B47" s="15"/>
      <c r="C47" s="15"/>
      <c r="D47" s="80">
        <v>1.5007411452380333</v>
      </c>
      <c r="E47" s="78"/>
      <c r="F47" s="15"/>
      <c r="G47" s="15"/>
      <c r="H47" s="16" t="s">
        <v>218</v>
      </c>
      <c r="I47" s="66"/>
      <c r="J47" s="66"/>
      <c r="K47" s="16"/>
      <c r="L47" s="81"/>
      <c r="M47" s="82">
        <v>5158.11083984375</v>
      </c>
      <c r="N47" s="82">
        <v>1541.66845703125</v>
      </c>
      <c r="O47" s="76"/>
      <c r="P47" s="83"/>
      <c r="Q47" s="83"/>
      <c r="R47" s="84"/>
      <c r="S47" s="51">
        <v>0</v>
      </c>
      <c r="T47" s="51">
        <v>7</v>
      </c>
      <c r="U47" s="52">
        <v>8.3753729999999997</v>
      </c>
      <c r="V47" s="52">
        <v>1.062E-3</v>
      </c>
      <c r="W47" s="52">
        <v>6.1130000000000004E-3</v>
      </c>
      <c r="X47" s="52">
        <v>1.2236720000000001</v>
      </c>
      <c r="Y47" s="52">
        <v>0.35714285714285715</v>
      </c>
      <c r="Z47" s="52">
        <v>0</v>
      </c>
      <c r="AA47" s="79">
        <v>47</v>
      </c>
      <c r="AB47" s="79"/>
      <c r="AC47" s="85"/>
      <c r="AD47" s="51"/>
      <c r="AE47" s="51"/>
      <c r="AF47" s="51"/>
      <c r="AG47" s="51"/>
      <c r="AH47" s="51"/>
      <c r="AI47" s="51"/>
      <c r="AJ47" s="102" t="s">
        <v>654</v>
      </c>
      <c r="AK47" s="102" t="s">
        <v>654</v>
      </c>
      <c r="AL47" s="102" t="s">
        <v>654</v>
      </c>
      <c r="AM47" s="102" t="s">
        <v>654</v>
      </c>
      <c r="AN47" s="2"/>
      <c r="AO47" s="3"/>
      <c r="AP47" s="3"/>
      <c r="AQ47" s="3"/>
      <c r="AR47" s="3"/>
    </row>
    <row r="48" spans="1:44" x14ac:dyDescent="0.3">
      <c r="A48" s="14" t="s">
        <v>219</v>
      </c>
      <c r="B48" s="15"/>
      <c r="C48" s="15"/>
      <c r="D48" s="80">
        <v>1.5</v>
      </c>
      <c r="E48" s="78"/>
      <c r="F48" s="15"/>
      <c r="G48" s="15"/>
      <c r="H48" s="16" t="s">
        <v>219</v>
      </c>
      <c r="I48" s="66"/>
      <c r="J48" s="66"/>
      <c r="K48" s="16"/>
      <c r="L48" s="81"/>
      <c r="M48" s="82">
        <v>3089.193359375</v>
      </c>
      <c r="N48" s="82">
        <v>4742.89404296875</v>
      </c>
      <c r="O48" s="76"/>
      <c r="P48" s="83"/>
      <c r="Q48" s="83"/>
      <c r="R48" s="84"/>
      <c r="S48" s="51">
        <v>0</v>
      </c>
      <c r="T48" s="51">
        <v>1</v>
      </c>
      <c r="U48" s="52">
        <v>0</v>
      </c>
      <c r="V48" s="52">
        <v>8.7900000000000001E-4</v>
      </c>
      <c r="W48" s="52">
        <v>1.3010000000000001E-3</v>
      </c>
      <c r="X48" s="52">
        <v>0.312301</v>
      </c>
      <c r="Y48" s="52">
        <v>0</v>
      </c>
      <c r="Z48" s="52">
        <v>0</v>
      </c>
      <c r="AA48" s="79">
        <v>48</v>
      </c>
      <c r="AB48" s="79"/>
      <c r="AC48" s="85"/>
      <c r="AD48" s="51"/>
      <c r="AE48" s="51"/>
      <c r="AF48" s="51"/>
      <c r="AG48" s="51"/>
      <c r="AH48" s="51"/>
      <c r="AI48" s="51"/>
      <c r="AJ48" s="102" t="s">
        <v>654</v>
      </c>
      <c r="AK48" s="102" t="s">
        <v>654</v>
      </c>
      <c r="AL48" s="102" t="s">
        <v>654</v>
      </c>
      <c r="AM48" s="102" t="s">
        <v>654</v>
      </c>
      <c r="AN48" s="2"/>
      <c r="AO48" s="3"/>
      <c r="AP48" s="3"/>
      <c r="AQ48" s="3"/>
      <c r="AR48" s="3"/>
    </row>
    <row r="49" spans="1:44" x14ac:dyDescent="0.3">
      <c r="A49" s="14" t="s">
        <v>220</v>
      </c>
      <c r="B49" s="15"/>
      <c r="C49" s="15"/>
      <c r="D49" s="80">
        <v>1.5</v>
      </c>
      <c r="E49" s="78"/>
      <c r="F49" s="15"/>
      <c r="G49" s="15"/>
      <c r="H49" s="16" t="s">
        <v>220</v>
      </c>
      <c r="I49" s="66"/>
      <c r="J49" s="66"/>
      <c r="K49" s="16"/>
      <c r="L49" s="81"/>
      <c r="M49" s="82">
        <v>4734.89404296875</v>
      </c>
      <c r="N49" s="82">
        <v>602.427734375</v>
      </c>
      <c r="O49" s="76"/>
      <c r="P49" s="83"/>
      <c r="Q49" s="83"/>
      <c r="R49" s="84"/>
      <c r="S49" s="51">
        <v>0</v>
      </c>
      <c r="T49" s="51">
        <v>1</v>
      </c>
      <c r="U49" s="52">
        <v>0</v>
      </c>
      <c r="V49" s="52">
        <v>8.7900000000000001E-4</v>
      </c>
      <c r="W49" s="52">
        <v>1.3010000000000001E-3</v>
      </c>
      <c r="X49" s="52">
        <v>0.312301</v>
      </c>
      <c r="Y49" s="52">
        <v>0</v>
      </c>
      <c r="Z49" s="52">
        <v>0</v>
      </c>
      <c r="AA49" s="79">
        <v>49</v>
      </c>
      <c r="AB49" s="79"/>
      <c r="AC49" s="85"/>
      <c r="AD49" s="51"/>
      <c r="AE49" s="51"/>
      <c r="AF49" s="51"/>
      <c r="AG49" s="51"/>
      <c r="AH49" s="51"/>
      <c r="AI49" s="51"/>
      <c r="AJ49" s="102" t="s">
        <v>654</v>
      </c>
      <c r="AK49" s="102" t="s">
        <v>654</v>
      </c>
      <c r="AL49" s="102" t="s">
        <v>654</v>
      </c>
      <c r="AM49" s="102" t="s">
        <v>654</v>
      </c>
      <c r="AN49" s="2"/>
      <c r="AO49" s="3"/>
      <c r="AP49" s="3"/>
      <c r="AQ49" s="3"/>
      <c r="AR49" s="3"/>
    </row>
    <row r="50" spans="1:44" x14ac:dyDescent="0.3">
      <c r="A50" s="14" t="s">
        <v>221</v>
      </c>
      <c r="B50" s="15"/>
      <c r="C50" s="15"/>
      <c r="D50" s="80">
        <v>1.5004862068781772</v>
      </c>
      <c r="E50" s="78"/>
      <c r="F50" s="15"/>
      <c r="G50" s="15"/>
      <c r="H50" s="16" t="s">
        <v>221</v>
      </c>
      <c r="I50" s="66"/>
      <c r="J50" s="66"/>
      <c r="K50" s="16"/>
      <c r="L50" s="81"/>
      <c r="M50" s="82">
        <v>3562.01220703125</v>
      </c>
      <c r="N50" s="82">
        <v>1333.1727294921875</v>
      </c>
      <c r="O50" s="76"/>
      <c r="P50" s="83"/>
      <c r="Q50" s="83"/>
      <c r="R50" s="84"/>
      <c r="S50" s="51">
        <v>0</v>
      </c>
      <c r="T50" s="51">
        <v>6</v>
      </c>
      <c r="U50" s="52">
        <v>5.494421</v>
      </c>
      <c r="V50" s="52">
        <v>1.059E-3</v>
      </c>
      <c r="W50" s="52">
        <v>5.7619999999999998E-3</v>
      </c>
      <c r="X50" s="52">
        <v>1.081294</v>
      </c>
      <c r="Y50" s="52">
        <v>0.36666666666666664</v>
      </c>
      <c r="Z50" s="52">
        <v>0</v>
      </c>
      <c r="AA50" s="79">
        <v>50</v>
      </c>
      <c r="AB50" s="79"/>
      <c r="AC50" s="85"/>
      <c r="AD50" s="51"/>
      <c r="AE50" s="51"/>
      <c r="AF50" s="51"/>
      <c r="AG50" s="51"/>
      <c r="AH50" s="51"/>
      <c r="AI50" s="51"/>
      <c r="AJ50" s="102" t="s">
        <v>654</v>
      </c>
      <c r="AK50" s="102" t="s">
        <v>654</v>
      </c>
      <c r="AL50" s="102" t="s">
        <v>654</v>
      </c>
      <c r="AM50" s="102" t="s">
        <v>654</v>
      </c>
      <c r="AN50" s="2"/>
      <c r="AO50" s="3"/>
      <c r="AP50" s="3"/>
      <c r="AQ50" s="3"/>
      <c r="AR50" s="3"/>
    </row>
    <row r="51" spans="1:44" x14ac:dyDescent="0.3">
      <c r="A51" s="14" t="s">
        <v>222</v>
      </c>
      <c r="B51" s="15"/>
      <c r="C51" s="15"/>
      <c r="D51" s="80">
        <v>1.5</v>
      </c>
      <c r="E51" s="78"/>
      <c r="F51" s="15"/>
      <c r="G51" s="15"/>
      <c r="H51" s="16" t="s">
        <v>222</v>
      </c>
      <c r="I51" s="66"/>
      <c r="J51" s="66"/>
      <c r="K51" s="16"/>
      <c r="L51" s="81"/>
      <c r="M51" s="82">
        <v>6801.58447265625</v>
      </c>
      <c r="N51" s="82">
        <v>9012.4580078125</v>
      </c>
      <c r="O51" s="76"/>
      <c r="P51" s="83"/>
      <c r="Q51" s="83"/>
      <c r="R51" s="84"/>
      <c r="S51" s="51">
        <v>1</v>
      </c>
      <c r="T51" s="51">
        <v>0</v>
      </c>
      <c r="U51" s="52">
        <v>0</v>
      </c>
      <c r="V51" s="52">
        <v>8.4000000000000003E-4</v>
      </c>
      <c r="W51" s="52">
        <v>7.5100000000000004E-4</v>
      </c>
      <c r="X51" s="52">
        <v>0.31157800000000002</v>
      </c>
      <c r="Y51" s="52">
        <v>0</v>
      </c>
      <c r="Z51" s="52">
        <v>0</v>
      </c>
      <c r="AA51" s="79">
        <v>51</v>
      </c>
      <c r="AB51" s="79"/>
      <c r="AC51" s="85"/>
      <c r="AD51" s="51"/>
      <c r="AE51" s="51"/>
      <c r="AF51" s="51"/>
      <c r="AG51" s="51"/>
      <c r="AH51" s="51"/>
      <c r="AI51" s="51"/>
      <c r="AJ51" s="51"/>
      <c r="AK51" s="51"/>
      <c r="AL51" s="51"/>
      <c r="AM51" s="51"/>
      <c r="AN51" s="2"/>
      <c r="AO51" s="3"/>
      <c r="AP51" s="3"/>
      <c r="AQ51" s="3"/>
      <c r="AR51" s="3"/>
    </row>
    <row r="52" spans="1:44" x14ac:dyDescent="0.3">
      <c r="A52" s="14" t="s">
        <v>223</v>
      </c>
      <c r="B52" s="15"/>
      <c r="C52" s="15"/>
      <c r="D52" s="80">
        <v>2.8406487593494782</v>
      </c>
      <c r="E52" s="78"/>
      <c r="F52" s="15"/>
      <c r="G52" s="15"/>
      <c r="H52" s="16" t="s">
        <v>223</v>
      </c>
      <c r="I52" s="66"/>
      <c r="J52" s="66"/>
      <c r="K52" s="16"/>
      <c r="L52" s="81"/>
      <c r="M52" s="82">
        <v>7836.99609375</v>
      </c>
      <c r="N52" s="82">
        <v>4294.947265625</v>
      </c>
      <c r="O52" s="76"/>
      <c r="P52" s="83"/>
      <c r="Q52" s="83"/>
      <c r="R52" s="84"/>
      <c r="S52" s="51">
        <v>35</v>
      </c>
      <c r="T52" s="51">
        <v>4</v>
      </c>
      <c r="U52" s="52">
        <v>15150.112077</v>
      </c>
      <c r="V52" s="52">
        <v>1.026E-3</v>
      </c>
      <c r="W52" s="52">
        <v>6.9430000000000004E-3</v>
      </c>
      <c r="X52" s="52">
        <v>9.4112729999999996</v>
      </c>
      <c r="Y52" s="52">
        <v>2.4291497975708502E-2</v>
      </c>
      <c r="Z52" s="52">
        <v>0</v>
      </c>
      <c r="AA52" s="79">
        <v>52</v>
      </c>
      <c r="AB52" s="79"/>
      <c r="AC52" s="85"/>
      <c r="AD52" s="51"/>
      <c r="AE52" s="51"/>
      <c r="AF52" s="51"/>
      <c r="AG52" s="51"/>
      <c r="AH52" s="51"/>
      <c r="AI52" s="51"/>
      <c r="AJ52" s="102" t="s">
        <v>654</v>
      </c>
      <c r="AK52" s="102" t="s">
        <v>654</v>
      </c>
      <c r="AL52" s="102" t="s">
        <v>654</v>
      </c>
      <c r="AM52" s="102" t="s">
        <v>654</v>
      </c>
      <c r="AN52" s="2"/>
      <c r="AO52" s="3"/>
      <c r="AP52" s="3"/>
      <c r="AQ52" s="3"/>
      <c r="AR52" s="3"/>
    </row>
    <row r="53" spans="1:44" x14ac:dyDescent="0.3">
      <c r="A53" s="14" t="s">
        <v>224</v>
      </c>
      <c r="B53" s="15"/>
      <c r="C53" s="15"/>
      <c r="D53" s="80">
        <v>1.5</v>
      </c>
      <c r="E53" s="78"/>
      <c r="F53" s="15"/>
      <c r="G53" s="15"/>
      <c r="H53" s="16" t="s">
        <v>224</v>
      </c>
      <c r="I53" s="66"/>
      <c r="J53" s="66"/>
      <c r="K53" s="16"/>
      <c r="L53" s="81"/>
      <c r="M53" s="82">
        <v>4119.5673828125</v>
      </c>
      <c r="N53" s="82">
        <v>9594.6142578125</v>
      </c>
      <c r="O53" s="76"/>
      <c r="P53" s="83"/>
      <c r="Q53" s="83"/>
      <c r="R53" s="84"/>
      <c r="S53" s="51">
        <v>0</v>
      </c>
      <c r="T53" s="51">
        <v>1</v>
      </c>
      <c r="U53" s="52">
        <v>0</v>
      </c>
      <c r="V53" s="52">
        <v>8.7900000000000001E-4</v>
      </c>
      <c r="W53" s="52">
        <v>1.3010000000000001E-3</v>
      </c>
      <c r="X53" s="52">
        <v>0.312301</v>
      </c>
      <c r="Y53" s="52">
        <v>0</v>
      </c>
      <c r="Z53" s="52">
        <v>0</v>
      </c>
      <c r="AA53" s="79">
        <v>53</v>
      </c>
      <c r="AB53" s="79"/>
      <c r="AC53" s="85"/>
      <c r="AD53" s="51"/>
      <c r="AE53" s="51"/>
      <c r="AF53" s="51"/>
      <c r="AG53" s="51"/>
      <c r="AH53" s="51"/>
      <c r="AI53" s="51"/>
      <c r="AJ53" s="102" t="s">
        <v>654</v>
      </c>
      <c r="AK53" s="102" t="s">
        <v>654</v>
      </c>
      <c r="AL53" s="102" t="s">
        <v>654</v>
      </c>
      <c r="AM53" s="102" t="s">
        <v>654</v>
      </c>
      <c r="AN53" s="2"/>
      <c r="AO53" s="3"/>
      <c r="AP53" s="3"/>
      <c r="AQ53" s="3"/>
      <c r="AR53" s="3"/>
    </row>
    <row r="54" spans="1:44" x14ac:dyDescent="0.3">
      <c r="A54" s="14" t="s">
        <v>225</v>
      </c>
      <c r="B54" s="15"/>
      <c r="C54" s="15"/>
      <c r="D54" s="80">
        <v>1.5</v>
      </c>
      <c r="E54" s="78"/>
      <c r="F54" s="15"/>
      <c r="G54" s="15"/>
      <c r="H54" s="16" t="s">
        <v>225</v>
      </c>
      <c r="I54" s="66"/>
      <c r="J54" s="66"/>
      <c r="K54" s="16"/>
      <c r="L54" s="81"/>
      <c r="M54" s="82">
        <v>696.1043701171875</v>
      </c>
      <c r="N54" s="82">
        <v>1204.601318359375</v>
      </c>
      <c r="O54" s="76"/>
      <c r="P54" s="83"/>
      <c r="Q54" s="83"/>
      <c r="R54" s="84"/>
      <c r="S54" s="51">
        <v>0</v>
      </c>
      <c r="T54" s="51">
        <v>1</v>
      </c>
      <c r="U54" s="52">
        <v>0</v>
      </c>
      <c r="V54" s="52">
        <v>9.5699999999999995E-4</v>
      </c>
      <c r="W54" s="52">
        <v>1.756E-3</v>
      </c>
      <c r="X54" s="52">
        <v>0.33994099999999999</v>
      </c>
      <c r="Y54" s="52">
        <v>0</v>
      </c>
      <c r="Z54" s="52">
        <v>0</v>
      </c>
      <c r="AA54" s="79">
        <v>54</v>
      </c>
      <c r="AB54" s="79"/>
      <c r="AC54" s="85"/>
      <c r="AD54" s="51"/>
      <c r="AE54" s="51"/>
      <c r="AF54" s="51"/>
      <c r="AG54" s="51"/>
      <c r="AH54" s="51"/>
      <c r="AI54" s="51"/>
      <c r="AJ54" s="102" t="s">
        <v>654</v>
      </c>
      <c r="AK54" s="102" t="s">
        <v>654</v>
      </c>
      <c r="AL54" s="102" t="s">
        <v>654</v>
      </c>
      <c r="AM54" s="102" t="s">
        <v>654</v>
      </c>
      <c r="AN54" s="2"/>
      <c r="AO54" s="3"/>
      <c r="AP54" s="3"/>
      <c r="AQ54" s="3"/>
      <c r="AR54" s="3"/>
    </row>
    <row r="55" spans="1:44" x14ac:dyDescent="0.3">
      <c r="A55" s="14" t="s">
        <v>226</v>
      </c>
      <c r="B55" s="15"/>
      <c r="C55" s="15"/>
      <c r="D55" s="80">
        <v>1.5738998989401383</v>
      </c>
      <c r="E55" s="78"/>
      <c r="F55" s="15"/>
      <c r="G55" s="15"/>
      <c r="H55" s="16" t="s">
        <v>226</v>
      </c>
      <c r="I55" s="66"/>
      <c r="J55" s="66"/>
      <c r="K55" s="16"/>
      <c r="L55" s="81"/>
      <c r="M55" s="82">
        <v>3277.482177734375</v>
      </c>
      <c r="N55" s="82">
        <v>2891.185546875</v>
      </c>
      <c r="O55" s="76"/>
      <c r="P55" s="83"/>
      <c r="Q55" s="83"/>
      <c r="R55" s="84"/>
      <c r="S55" s="51">
        <v>0</v>
      </c>
      <c r="T55" s="51">
        <v>14</v>
      </c>
      <c r="U55" s="52">
        <v>835.11191399999996</v>
      </c>
      <c r="V55" s="52">
        <v>1.1119999999999999E-3</v>
      </c>
      <c r="W55" s="52">
        <v>7.6940000000000003E-3</v>
      </c>
      <c r="X55" s="52">
        <v>2.3898160000000002</v>
      </c>
      <c r="Y55" s="52">
        <v>0.24175824175824176</v>
      </c>
      <c r="Z55" s="52">
        <v>0</v>
      </c>
      <c r="AA55" s="79">
        <v>55</v>
      </c>
      <c r="AB55" s="79"/>
      <c r="AC55" s="85"/>
      <c r="AD55" s="51"/>
      <c r="AE55" s="51"/>
      <c r="AF55" s="51"/>
      <c r="AG55" s="51"/>
      <c r="AH55" s="51"/>
      <c r="AI55" s="51"/>
      <c r="AJ55" s="102" t="s">
        <v>654</v>
      </c>
      <c r="AK55" s="102" t="s">
        <v>654</v>
      </c>
      <c r="AL55" s="102" t="s">
        <v>654</v>
      </c>
      <c r="AM55" s="102" t="s">
        <v>654</v>
      </c>
      <c r="AN55" s="2"/>
      <c r="AO55" s="3"/>
      <c r="AP55" s="3"/>
      <c r="AQ55" s="3"/>
      <c r="AR55" s="3"/>
    </row>
    <row r="56" spans="1:44" x14ac:dyDescent="0.3">
      <c r="A56" s="14" t="s">
        <v>227</v>
      </c>
      <c r="B56" s="15"/>
      <c r="C56" s="15"/>
      <c r="D56" s="80">
        <v>1.6516703318561736</v>
      </c>
      <c r="E56" s="78"/>
      <c r="F56" s="15"/>
      <c r="G56" s="15"/>
      <c r="H56" s="16" t="s">
        <v>227</v>
      </c>
      <c r="I56" s="66"/>
      <c r="J56" s="66"/>
      <c r="K56" s="16"/>
      <c r="L56" s="81"/>
      <c r="M56" s="82">
        <v>9918.3935546875</v>
      </c>
      <c r="N56" s="82">
        <v>7228.51220703125</v>
      </c>
      <c r="O56" s="76"/>
      <c r="P56" s="83"/>
      <c r="Q56" s="83"/>
      <c r="R56" s="84"/>
      <c r="S56" s="51">
        <v>6</v>
      </c>
      <c r="T56" s="51">
        <v>2</v>
      </c>
      <c r="U56" s="52">
        <v>1713.963117</v>
      </c>
      <c r="V56" s="52">
        <v>1.029E-3</v>
      </c>
      <c r="W56" s="52">
        <v>3.1710000000000002E-3</v>
      </c>
      <c r="X56" s="52">
        <v>1.4902599999999999</v>
      </c>
      <c r="Y56" s="52">
        <v>0.16666666666666666</v>
      </c>
      <c r="Z56" s="52">
        <v>0.14285714285714285</v>
      </c>
      <c r="AA56" s="79">
        <v>56</v>
      </c>
      <c r="AB56" s="79"/>
      <c r="AC56" s="85"/>
      <c r="AD56" s="51"/>
      <c r="AE56" s="51"/>
      <c r="AF56" s="51"/>
      <c r="AG56" s="51"/>
      <c r="AH56" s="51"/>
      <c r="AI56" s="51"/>
      <c r="AJ56" s="102" t="s">
        <v>654</v>
      </c>
      <c r="AK56" s="102" t="s">
        <v>654</v>
      </c>
      <c r="AL56" s="102" t="s">
        <v>654</v>
      </c>
      <c r="AM56" s="102" t="s">
        <v>654</v>
      </c>
      <c r="AN56" s="2"/>
      <c r="AO56" s="3"/>
      <c r="AP56" s="3"/>
      <c r="AQ56" s="3"/>
      <c r="AR56" s="3"/>
    </row>
    <row r="57" spans="1:44" x14ac:dyDescent="0.3">
      <c r="A57" s="14" t="s">
        <v>228</v>
      </c>
      <c r="B57" s="15"/>
      <c r="C57" s="15"/>
      <c r="D57" s="80">
        <v>1.5</v>
      </c>
      <c r="E57" s="78"/>
      <c r="F57" s="15"/>
      <c r="G57" s="15"/>
      <c r="H57" s="16" t="s">
        <v>228</v>
      </c>
      <c r="I57" s="66"/>
      <c r="J57" s="66"/>
      <c r="K57" s="16"/>
      <c r="L57" s="81"/>
      <c r="M57" s="82">
        <v>2176.87451171875</v>
      </c>
      <c r="N57" s="82">
        <v>8931.7490234375</v>
      </c>
      <c r="O57" s="76"/>
      <c r="P57" s="83"/>
      <c r="Q57" s="83"/>
      <c r="R57" s="84"/>
      <c r="S57" s="51">
        <v>0</v>
      </c>
      <c r="T57" s="51">
        <v>1</v>
      </c>
      <c r="U57" s="52">
        <v>0</v>
      </c>
      <c r="V57" s="52">
        <v>9.5699999999999995E-4</v>
      </c>
      <c r="W57" s="52">
        <v>1.756E-3</v>
      </c>
      <c r="X57" s="52">
        <v>0.33994099999999999</v>
      </c>
      <c r="Y57" s="52">
        <v>0</v>
      </c>
      <c r="Z57" s="52">
        <v>0</v>
      </c>
      <c r="AA57" s="79">
        <v>57</v>
      </c>
      <c r="AB57" s="79"/>
      <c r="AC57" s="85"/>
      <c r="AD57" s="51"/>
      <c r="AE57" s="51"/>
      <c r="AF57" s="51"/>
      <c r="AG57" s="51"/>
      <c r="AH57" s="51"/>
      <c r="AI57" s="51"/>
      <c r="AJ57" s="102" t="s">
        <v>654</v>
      </c>
      <c r="AK57" s="102" t="s">
        <v>654</v>
      </c>
      <c r="AL57" s="102" t="s">
        <v>654</v>
      </c>
      <c r="AM57" s="102" t="s">
        <v>654</v>
      </c>
      <c r="AN57" s="2"/>
      <c r="AO57" s="3"/>
      <c r="AP57" s="3"/>
      <c r="AQ57" s="3"/>
      <c r="AR57" s="3"/>
    </row>
    <row r="58" spans="1:44" x14ac:dyDescent="0.3">
      <c r="A58" s="14" t="s">
        <v>229</v>
      </c>
      <c r="B58" s="15"/>
      <c r="C58" s="15"/>
      <c r="D58" s="80">
        <v>1.5</v>
      </c>
      <c r="E58" s="78"/>
      <c r="F58" s="15"/>
      <c r="G58" s="15"/>
      <c r="H58" s="16" t="s">
        <v>229</v>
      </c>
      <c r="I58" s="66"/>
      <c r="J58" s="66"/>
      <c r="K58" s="16"/>
      <c r="L58" s="81"/>
      <c r="M58" s="82">
        <v>5564.1005859375</v>
      </c>
      <c r="N58" s="82">
        <v>5299.3212890625</v>
      </c>
      <c r="O58" s="76"/>
      <c r="P58" s="83"/>
      <c r="Q58" s="83"/>
      <c r="R58" s="84"/>
      <c r="S58" s="51">
        <v>0</v>
      </c>
      <c r="T58" s="51">
        <v>4</v>
      </c>
      <c r="U58" s="52">
        <v>0</v>
      </c>
      <c r="V58" s="52">
        <v>1.047E-3</v>
      </c>
      <c r="W58" s="52">
        <v>3.9060000000000002E-3</v>
      </c>
      <c r="X58" s="52">
        <v>0.79030299999999998</v>
      </c>
      <c r="Y58" s="52">
        <v>0.58333333333333337</v>
      </c>
      <c r="Z58" s="52">
        <v>0</v>
      </c>
      <c r="AA58" s="79">
        <v>58</v>
      </c>
      <c r="AB58" s="79"/>
      <c r="AC58" s="85"/>
      <c r="AD58" s="51"/>
      <c r="AE58" s="51"/>
      <c r="AF58" s="51"/>
      <c r="AG58" s="51"/>
      <c r="AH58" s="51"/>
      <c r="AI58" s="51"/>
      <c r="AJ58" s="102" t="s">
        <v>654</v>
      </c>
      <c r="AK58" s="102" t="s">
        <v>654</v>
      </c>
      <c r="AL58" s="102" t="s">
        <v>654</v>
      </c>
      <c r="AM58" s="102" t="s">
        <v>654</v>
      </c>
      <c r="AN58" s="2"/>
      <c r="AO58" s="3"/>
      <c r="AP58" s="3"/>
      <c r="AQ58" s="3"/>
      <c r="AR58" s="3"/>
    </row>
    <row r="59" spans="1:44" x14ac:dyDescent="0.3">
      <c r="A59" s="14" t="s">
        <v>230</v>
      </c>
      <c r="B59" s="15"/>
      <c r="C59" s="15"/>
      <c r="D59" s="80">
        <v>1.6619995973344939</v>
      </c>
      <c r="E59" s="78"/>
      <c r="F59" s="15"/>
      <c r="G59" s="15"/>
      <c r="H59" s="16" t="s">
        <v>230</v>
      </c>
      <c r="I59" s="66"/>
      <c r="J59" s="66"/>
      <c r="K59" s="16"/>
      <c r="L59" s="81"/>
      <c r="M59" s="82">
        <v>9918.3984375</v>
      </c>
      <c r="N59" s="82">
        <v>8348.900390625</v>
      </c>
      <c r="O59" s="76"/>
      <c r="P59" s="83"/>
      <c r="Q59" s="83"/>
      <c r="R59" s="84"/>
      <c r="S59" s="51">
        <v>0</v>
      </c>
      <c r="T59" s="51">
        <v>7</v>
      </c>
      <c r="U59" s="52">
        <v>1830.6898349999999</v>
      </c>
      <c r="V59" s="52">
        <v>1.0629999999999999E-3</v>
      </c>
      <c r="W59" s="52">
        <v>4.3889999999999997E-3</v>
      </c>
      <c r="X59" s="52">
        <v>1.543927</v>
      </c>
      <c r="Y59" s="52">
        <v>0.14285714285714285</v>
      </c>
      <c r="Z59" s="52">
        <v>0</v>
      </c>
      <c r="AA59" s="79">
        <v>59</v>
      </c>
      <c r="AB59" s="79"/>
      <c r="AC59" s="85"/>
      <c r="AD59" s="51"/>
      <c r="AE59" s="51"/>
      <c r="AF59" s="51"/>
      <c r="AG59" s="51"/>
      <c r="AH59" s="51"/>
      <c r="AI59" s="51"/>
      <c r="AJ59" s="102" t="s">
        <v>654</v>
      </c>
      <c r="AK59" s="102" t="s">
        <v>654</v>
      </c>
      <c r="AL59" s="102" t="s">
        <v>654</v>
      </c>
      <c r="AM59" s="102" t="s">
        <v>654</v>
      </c>
      <c r="AN59" s="2"/>
      <c r="AO59" s="3"/>
      <c r="AP59" s="3"/>
      <c r="AQ59" s="3"/>
      <c r="AR59" s="3"/>
    </row>
    <row r="60" spans="1:44" x14ac:dyDescent="0.3">
      <c r="A60" s="14" t="s">
        <v>231</v>
      </c>
      <c r="B60" s="15"/>
      <c r="C60" s="15"/>
      <c r="D60" s="80">
        <v>1.5</v>
      </c>
      <c r="E60" s="78"/>
      <c r="F60" s="15"/>
      <c r="G60" s="15"/>
      <c r="H60" s="16" t="s">
        <v>231</v>
      </c>
      <c r="I60" s="66"/>
      <c r="J60" s="66"/>
      <c r="K60" s="16"/>
      <c r="L60" s="81"/>
      <c r="M60" s="82">
        <v>9507.1748046875</v>
      </c>
      <c r="N60" s="82">
        <v>7692.51806640625</v>
      </c>
      <c r="O60" s="76"/>
      <c r="P60" s="83"/>
      <c r="Q60" s="83"/>
      <c r="R60" s="84"/>
      <c r="S60" s="51">
        <v>1</v>
      </c>
      <c r="T60" s="51">
        <v>0</v>
      </c>
      <c r="U60" s="52">
        <v>0</v>
      </c>
      <c r="V60" s="52">
        <v>7.4399999999999998E-4</v>
      </c>
      <c r="W60" s="52">
        <v>2.0599999999999999E-4</v>
      </c>
      <c r="X60" s="52">
        <v>0.33747700000000003</v>
      </c>
      <c r="Y60" s="52">
        <v>0</v>
      </c>
      <c r="Z60" s="52">
        <v>0</v>
      </c>
      <c r="AA60" s="79">
        <v>60</v>
      </c>
      <c r="AB60" s="79"/>
      <c r="AC60" s="85"/>
      <c r="AD60" s="51"/>
      <c r="AE60" s="51"/>
      <c r="AF60" s="51"/>
      <c r="AG60" s="51"/>
      <c r="AH60" s="51"/>
      <c r="AI60" s="51"/>
      <c r="AJ60" s="51"/>
      <c r="AK60" s="51"/>
      <c r="AL60" s="51"/>
      <c r="AM60" s="51"/>
      <c r="AN60" s="2"/>
      <c r="AO60" s="3"/>
      <c r="AP60" s="3"/>
      <c r="AQ60" s="3"/>
      <c r="AR60" s="3"/>
    </row>
    <row r="61" spans="1:44" x14ac:dyDescent="0.3">
      <c r="A61" s="14" t="s">
        <v>232</v>
      </c>
      <c r="B61" s="15"/>
      <c r="C61" s="15"/>
      <c r="D61" s="80">
        <v>1.5</v>
      </c>
      <c r="E61" s="78"/>
      <c r="F61" s="15"/>
      <c r="G61" s="15"/>
      <c r="H61" s="16" t="s">
        <v>232</v>
      </c>
      <c r="I61" s="66"/>
      <c r="J61" s="66"/>
      <c r="K61" s="16"/>
      <c r="L61" s="81"/>
      <c r="M61" s="82">
        <v>938.20550537109375</v>
      </c>
      <c r="N61" s="82">
        <v>9237.048828125</v>
      </c>
      <c r="O61" s="76"/>
      <c r="P61" s="83"/>
      <c r="Q61" s="83"/>
      <c r="R61" s="84"/>
      <c r="S61" s="51">
        <v>0</v>
      </c>
      <c r="T61" s="51">
        <v>1</v>
      </c>
      <c r="U61" s="52">
        <v>0</v>
      </c>
      <c r="V61" s="52">
        <v>9.5699999999999995E-4</v>
      </c>
      <c r="W61" s="52">
        <v>1.756E-3</v>
      </c>
      <c r="X61" s="52">
        <v>0.33994099999999999</v>
      </c>
      <c r="Y61" s="52">
        <v>0</v>
      </c>
      <c r="Z61" s="52">
        <v>0</v>
      </c>
      <c r="AA61" s="79">
        <v>61</v>
      </c>
      <c r="AB61" s="79"/>
      <c r="AC61" s="85"/>
      <c r="AD61" s="51"/>
      <c r="AE61" s="51"/>
      <c r="AF61" s="51"/>
      <c r="AG61" s="51"/>
      <c r="AH61" s="51"/>
      <c r="AI61" s="51"/>
      <c r="AJ61" s="102" t="s">
        <v>654</v>
      </c>
      <c r="AK61" s="102" t="s">
        <v>654</v>
      </c>
      <c r="AL61" s="102" t="s">
        <v>654</v>
      </c>
      <c r="AM61" s="102" t="s">
        <v>654</v>
      </c>
      <c r="AN61" s="2"/>
      <c r="AO61" s="3"/>
      <c r="AP61" s="3"/>
      <c r="AQ61" s="3"/>
      <c r="AR61" s="3"/>
    </row>
    <row r="62" spans="1:44" x14ac:dyDescent="0.3">
      <c r="A62" s="14" t="s">
        <v>233</v>
      </c>
      <c r="B62" s="15"/>
      <c r="C62" s="15"/>
      <c r="D62" s="80">
        <v>1.5713237561903008</v>
      </c>
      <c r="E62" s="78"/>
      <c r="F62" s="15"/>
      <c r="G62" s="15"/>
      <c r="H62" s="16" t="s">
        <v>233</v>
      </c>
      <c r="I62" s="66"/>
      <c r="J62" s="66"/>
      <c r="K62" s="16"/>
      <c r="L62" s="81"/>
      <c r="M62" s="82">
        <v>2376.3876953125</v>
      </c>
      <c r="N62" s="82">
        <v>8832.958984375</v>
      </c>
      <c r="O62" s="76"/>
      <c r="P62" s="83"/>
      <c r="Q62" s="83"/>
      <c r="R62" s="84"/>
      <c r="S62" s="51">
        <v>0</v>
      </c>
      <c r="T62" s="51">
        <v>2</v>
      </c>
      <c r="U62" s="52">
        <v>806</v>
      </c>
      <c r="V62" s="52">
        <v>9.59E-4</v>
      </c>
      <c r="W62" s="52">
        <v>1.7600000000000001E-3</v>
      </c>
      <c r="X62" s="52">
        <v>0.73180599999999996</v>
      </c>
      <c r="Y62" s="52">
        <v>0</v>
      </c>
      <c r="Z62" s="52">
        <v>0</v>
      </c>
      <c r="AA62" s="79">
        <v>62</v>
      </c>
      <c r="AB62" s="79"/>
      <c r="AC62" s="85"/>
      <c r="AD62" s="51"/>
      <c r="AE62" s="51"/>
      <c r="AF62" s="51"/>
      <c r="AG62" s="51"/>
      <c r="AH62" s="51"/>
      <c r="AI62" s="51"/>
      <c r="AJ62" s="102" t="s">
        <v>654</v>
      </c>
      <c r="AK62" s="102" t="s">
        <v>654</v>
      </c>
      <c r="AL62" s="102" t="s">
        <v>654</v>
      </c>
      <c r="AM62" s="102" t="s">
        <v>654</v>
      </c>
      <c r="AN62" s="2"/>
      <c r="AO62" s="3"/>
      <c r="AP62" s="3"/>
      <c r="AQ62" s="3"/>
      <c r="AR62" s="3"/>
    </row>
    <row r="63" spans="1:44" x14ac:dyDescent="0.3">
      <c r="A63" s="14" t="s">
        <v>234</v>
      </c>
      <c r="B63" s="15"/>
      <c r="C63" s="15"/>
      <c r="D63" s="80">
        <v>1.5</v>
      </c>
      <c r="E63" s="78"/>
      <c r="F63" s="15"/>
      <c r="G63" s="15"/>
      <c r="H63" s="16" t="s">
        <v>234</v>
      </c>
      <c r="I63" s="66"/>
      <c r="J63" s="66"/>
      <c r="K63" s="16"/>
      <c r="L63" s="81"/>
      <c r="M63" s="82">
        <v>89.528373718261719</v>
      </c>
      <c r="N63" s="82">
        <v>5542.8564453125</v>
      </c>
      <c r="O63" s="76"/>
      <c r="P63" s="83"/>
      <c r="Q63" s="83"/>
      <c r="R63" s="84"/>
      <c r="S63" s="51">
        <v>0</v>
      </c>
      <c r="T63" s="51">
        <v>1</v>
      </c>
      <c r="U63" s="52">
        <v>0</v>
      </c>
      <c r="V63" s="52">
        <v>5.7600000000000001E-4</v>
      </c>
      <c r="W63" s="52">
        <v>9.0000000000000002E-6</v>
      </c>
      <c r="X63" s="52">
        <v>0.39849400000000001</v>
      </c>
      <c r="Y63" s="52">
        <v>0</v>
      </c>
      <c r="Z63" s="52">
        <v>0</v>
      </c>
      <c r="AA63" s="79">
        <v>63</v>
      </c>
      <c r="AB63" s="79"/>
      <c r="AC63" s="85"/>
      <c r="AD63" s="51"/>
      <c r="AE63" s="51"/>
      <c r="AF63" s="51"/>
      <c r="AG63" s="51"/>
      <c r="AH63" s="51"/>
      <c r="AI63" s="51"/>
      <c r="AJ63" s="102" t="s">
        <v>654</v>
      </c>
      <c r="AK63" s="102" t="s">
        <v>654</v>
      </c>
      <c r="AL63" s="102" t="s">
        <v>654</v>
      </c>
      <c r="AM63" s="102" t="s">
        <v>654</v>
      </c>
      <c r="AN63" s="2"/>
      <c r="AO63" s="3"/>
      <c r="AP63" s="3"/>
      <c r="AQ63" s="3"/>
      <c r="AR63" s="3"/>
    </row>
    <row r="64" spans="1:44" x14ac:dyDescent="0.3">
      <c r="A64" s="14" t="s">
        <v>235</v>
      </c>
      <c r="B64" s="15"/>
      <c r="C64" s="15"/>
      <c r="D64" s="80">
        <v>1.571924497871052</v>
      </c>
      <c r="E64" s="78"/>
      <c r="F64" s="15"/>
      <c r="G64" s="15"/>
      <c r="H64" s="16" t="s">
        <v>235</v>
      </c>
      <c r="I64" s="66"/>
      <c r="J64" s="66"/>
      <c r="K64" s="16"/>
      <c r="L64" s="81"/>
      <c r="M64" s="82">
        <v>157.26646423339844</v>
      </c>
      <c r="N64" s="82">
        <v>3580.536376953125</v>
      </c>
      <c r="O64" s="76"/>
      <c r="P64" s="83"/>
      <c r="Q64" s="83"/>
      <c r="R64" s="84"/>
      <c r="S64" s="51">
        <v>3</v>
      </c>
      <c r="T64" s="51">
        <v>0</v>
      </c>
      <c r="U64" s="52">
        <v>812.78873099999998</v>
      </c>
      <c r="V64" s="52">
        <v>7.5100000000000004E-4</v>
      </c>
      <c r="W64" s="52">
        <v>2.0100000000000001E-4</v>
      </c>
      <c r="X64" s="52">
        <v>0.87703699999999996</v>
      </c>
      <c r="Y64" s="52">
        <v>0</v>
      </c>
      <c r="Z64" s="52">
        <v>0</v>
      </c>
      <c r="AA64" s="79">
        <v>64</v>
      </c>
      <c r="AB64" s="79"/>
      <c r="AC64" s="85"/>
      <c r="AD64" s="51"/>
      <c r="AE64" s="51"/>
      <c r="AF64" s="51"/>
      <c r="AG64" s="51"/>
      <c r="AH64" s="51"/>
      <c r="AI64" s="51"/>
      <c r="AJ64" s="51"/>
      <c r="AK64" s="51"/>
      <c r="AL64" s="51"/>
      <c r="AM64" s="51"/>
      <c r="AN64" s="2"/>
      <c r="AO64" s="3"/>
      <c r="AP64" s="3"/>
      <c r="AQ64" s="3"/>
      <c r="AR64" s="3"/>
    </row>
    <row r="65" spans="1:44" x14ac:dyDescent="0.3">
      <c r="A65" s="14" t="s">
        <v>236</v>
      </c>
      <c r="B65" s="15"/>
      <c r="C65" s="15"/>
      <c r="D65" s="80">
        <v>1.5</v>
      </c>
      <c r="E65" s="78"/>
      <c r="F65" s="15"/>
      <c r="G65" s="15"/>
      <c r="H65" s="16" t="s">
        <v>236</v>
      </c>
      <c r="I65" s="66"/>
      <c r="J65" s="66"/>
      <c r="K65" s="16"/>
      <c r="L65" s="81"/>
      <c r="M65" s="82">
        <v>5506.5380859375</v>
      </c>
      <c r="N65" s="82">
        <v>6420.72900390625</v>
      </c>
      <c r="O65" s="76"/>
      <c r="P65" s="83"/>
      <c r="Q65" s="83"/>
      <c r="R65" s="84"/>
      <c r="S65" s="51">
        <v>0</v>
      </c>
      <c r="T65" s="51">
        <v>2</v>
      </c>
      <c r="U65" s="52">
        <v>0</v>
      </c>
      <c r="V65" s="52">
        <v>7.9100000000000004E-4</v>
      </c>
      <c r="W65" s="52">
        <v>8.4900000000000004E-4</v>
      </c>
      <c r="X65" s="52">
        <v>0.43806099999999998</v>
      </c>
      <c r="Y65" s="52">
        <v>0.5</v>
      </c>
      <c r="Z65" s="52">
        <v>0</v>
      </c>
      <c r="AA65" s="79">
        <v>65</v>
      </c>
      <c r="AB65" s="79"/>
      <c r="AC65" s="85"/>
      <c r="AD65" s="51"/>
      <c r="AE65" s="51"/>
      <c r="AF65" s="51"/>
      <c r="AG65" s="51"/>
      <c r="AH65" s="51"/>
      <c r="AI65" s="51"/>
      <c r="AJ65" s="102" t="s">
        <v>654</v>
      </c>
      <c r="AK65" s="102" t="s">
        <v>654</v>
      </c>
      <c r="AL65" s="102" t="s">
        <v>654</v>
      </c>
      <c r="AM65" s="102" t="s">
        <v>654</v>
      </c>
      <c r="AN65" s="2"/>
      <c r="AO65" s="3"/>
      <c r="AP65" s="3"/>
      <c r="AQ65" s="3"/>
      <c r="AR65" s="3"/>
    </row>
    <row r="66" spans="1:44" x14ac:dyDescent="0.3">
      <c r="A66" s="14" t="s">
        <v>237</v>
      </c>
      <c r="B66" s="15"/>
      <c r="C66" s="15"/>
      <c r="D66" s="80">
        <v>1.6693159151509185</v>
      </c>
      <c r="E66" s="78"/>
      <c r="F66" s="15"/>
      <c r="G66" s="15"/>
      <c r="H66" s="16" t="s">
        <v>237</v>
      </c>
      <c r="I66" s="66"/>
      <c r="J66" s="66"/>
      <c r="K66" s="16"/>
      <c r="L66" s="81"/>
      <c r="M66" s="82">
        <v>4372.27099609375</v>
      </c>
      <c r="N66" s="82">
        <v>550.45751953125</v>
      </c>
      <c r="O66" s="76"/>
      <c r="P66" s="83"/>
      <c r="Q66" s="83"/>
      <c r="R66" s="84"/>
      <c r="S66" s="51">
        <v>11</v>
      </c>
      <c r="T66" s="51">
        <v>5</v>
      </c>
      <c r="U66" s="52">
        <v>1913.368489</v>
      </c>
      <c r="V66" s="52">
        <v>1.088E-3</v>
      </c>
      <c r="W66" s="52">
        <v>7.809E-3</v>
      </c>
      <c r="X66" s="52">
        <v>2.7261299999999999</v>
      </c>
      <c r="Y66" s="52">
        <v>0.18571428571428572</v>
      </c>
      <c r="Z66" s="52">
        <v>6.6666666666666666E-2</v>
      </c>
      <c r="AA66" s="79">
        <v>66</v>
      </c>
      <c r="AB66" s="79"/>
      <c r="AC66" s="85"/>
      <c r="AD66" s="51"/>
      <c r="AE66" s="51"/>
      <c r="AF66" s="51"/>
      <c r="AG66" s="51"/>
      <c r="AH66" s="51"/>
      <c r="AI66" s="51"/>
      <c r="AJ66" s="102" t="s">
        <v>654</v>
      </c>
      <c r="AK66" s="102" t="s">
        <v>654</v>
      </c>
      <c r="AL66" s="102" t="s">
        <v>654</v>
      </c>
      <c r="AM66" s="102" t="s">
        <v>654</v>
      </c>
      <c r="AN66" s="2"/>
      <c r="AO66" s="3"/>
      <c r="AP66" s="3"/>
      <c r="AQ66" s="3"/>
      <c r="AR66" s="3"/>
    </row>
    <row r="67" spans="1:44" x14ac:dyDescent="0.3">
      <c r="A67" s="14" t="s">
        <v>238</v>
      </c>
      <c r="B67" s="15"/>
      <c r="C67" s="15"/>
      <c r="D67" s="80">
        <v>2.3308719809446439</v>
      </c>
      <c r="E67" s="78"/>
      <c r="F67" s="15"/>
      <c r="G67" s="15"/>
      <c r="H67" s="16" t="s">
        <v>238</v>
      </c>
      <c r="I67" s="66"/>
      <c r="J67" s="66"/>
      <c r="K67" s="16"/>
      <c r="L67" s="81"/>
      <c r="M67" s="82">
        <v>4237.826171875</v>
      </c>
      <c r="N67" s="82">
        <v>3354.640869140625</v>
      </c>
      <c r="O67" s="76"/>
      <c r="P67" s="83"/>
      <c r="Q67" s="83"/>
      <c r="R67" s="84"/>
      <c r="S67" s="51">
        <v>29</v>
      </c>
      <c r="T67" s="51">
        <v>17</v>
      </c>
      <c r="U67" s="52">
        <v>9389.3374719999993</v>
      </c>
      <c r="V67" s="52">
        <v>1.209E-3</v>
      </c>
      <c r="W67" s="52">
        <v>1.3757E-2</v>
      </c>
      <c r="X67" s="52">
        <v>7.7443400000000002</v>
      </c>
      <c r="Y67" s="52">
        <v>7.3089700996677748E-2</v>
      </c>
      <c r="Z67" s="52">
        <v>6.9767441860465115E-2</v>
      </c>
      <c r="AA67" s="79">
        <v>67</v>
      </c>
      <c r="AB67" s="79"/>
      <c r="AC67" s="85"/>
      <c r="AD67" s="51"/>
      <c r="AE67" s="51"/>
      <c r="AF67" s="51"/>
      <c r="AG67" s="51"/>
      <c r="AH67" s="51"/>
      <c r="AI67" s="51"/>
      <c r="AJ67" s="102" t="s">
        <v>654</v>
      </c>
      <c r="AK67" s="102" t="s">
        <v>654</v>
      </c>
      <c r="AL67" s="102" t="s">
        <v>654</v>
      </c>
      <c r="AM67" s="102" t="s">
        <v>654</v>
      </c>
      <c r="AN67" s="2"/>
      <c r="AO67" s="3"/>
      <c r="AP67" s="3"/>
      <c r="AQ67" s="3"/>
      <c r="AR67" s="3"/>
    </row>
    <row r="68" spans="1:44" x14ac:dyDescent="0.3">
      <c r="A68" s="14" t="s">
        <v>239</v>
      </c>
      <c r="B68" s="15"/>
      <c r="C68" s="15"/>
      <c r="D68" s="80">
        <v>1.5000136881437998</v>
      </c>
      <c r="E68" s="78"/>
      <c r="F68" s="15"/>
      <c r="G68" s="15"/>
      <c r="H68" s="16" t="s">
        <v>239</v>
      </c>
      <c r="I68" s="66"/>
      <c r="J68" s="66"/>
      <c r="K68" s="16"/>
      <c r="L68" s="81"/>
      <c r="M68" s="82">
        <v>3393.505126953125</v>
      </c>
      <c r="N68" s="82">
        <v>8067.91748046875</v>
      </c>
      <c r="O68" s="76"/>
      <c r="P68" s="83"/>
      <c r="Q68" s="83"/>
      <c r="R68" s="84"/>
      <c r="S68" s="51">
        <v>0</v>
      </c>
      <c r="T68" s="51">
        <v>3</v>
      </c>
      <c r="U68" s="52">
        <v>0.15468399999999999</v>
      </c>
      <c r="V68" s="52">
        <v>9.0200000000000002E-4</v>
      </c>
      <c r="W68" s="52">
        <v>3.156E-3</v>
      </c>
      <c r="X68" s="52">
        <v>0.60329200000000005</v>
      </c>
      <c r="Y68" s="52">
        <v>0.33333333333333331</v>
      </c>
      <c r="Z68" s="52">
        <v>0</v>
      </c>
      <c r="AA68" s="79">
        <v>68</v>
      </c>
      <c r="AB68" s="79"/>
      <c r="AC68" s="85"/>
      <c r="AD68" s="51"/>
      <c r="AE68" s="51"/>
      <c r="AF68" s="51"/>
      <c r="AG68" s="51"/>
      <c r="AH68" s="51"/>
      <c r="AI68" s="51"/>
      <c r="AJ68" s="102" t="s">
        <v>654</v>
      </c>
      <c r="AK68" s="102" t="s">
        <v>654</v>
      </c>
      <c r="AL68" s="102" t="s">
        <v>654</v>
      </c>
      <c r="AM68" s="102" t="s">
        <v>654</v>
      </c>
      <c r="AN68" s="2"/>
      <c r="AO68" s="3"/>
      <c r="AP68" s="3"/>
      <c r="AQ68" s="3"/>
      <c r="AR68" s="3"/>
    </row>
    <row r="69" spans="1:44" x14ac:dyDescent="0.3">
      <c r="A69" s="14" t="s">
        <v>240</v>
      </c>
      <c r="B69" s="15"/>
      <c r="C69" s="15"/>
      <c r="D69" s="80">
        <v>1.5</v>
      </c>
      <c r="E69" s="78"/>
      <c r="F69" s="15"/>
      <c r="G69" s="15"/>
      <c r="H69" s="16" t="s">
        <v>240</v>
      </c>
      <c r="I69" s="66"/>
      <c r="J69" s="66"/>
      <c r="K69" s="16"/>
      <c r="L69" s="81"/>
      <c r="M69" s="82">
        <v>3826.4501953125</v>
      </c>
      <c r="N69" s="82">
        <v>736.5189208984375</v>
      </c>
      <c r="O69" s="76"/>
      <c r="P69" s="83"/>
      <c r="Q69" s="83"/>
      <c r="R69" s="84"/>
      <c r="S69" s="51">
        <v>0</v>
      </c>
      <c r="T69" s="51">
        <v>4</v>
      </c>
      <c r="U69" s="52">
        <v>0</v>
      </c>
      <c r="V69" s="52">
        <v>1.0549999999999999E-3</v>
      </c>
      <c r="W69" s="52">
        <v>4.0340000000000003E-3</v>
      </c>
      <c r="X69" s="52">
        <v>0.81330899999999995</v>
      </c>
      <c r="Y69" s="52">
        <v>0.66666666666666663</v>
      </c>
      <c r="Z69" s="52">
        <v>0</v>
      </c>
      <c r="AA69" s="79">
        <v>69</v>
      </c>
      <c r="AB69" s="79"/>
      <c r="AC69" s="85"/>
      <c r="AD69" s="51"/>
      <c r="AE69" s="51"/>
      <c r="AF69" s="51"/>
      <c r="AG69" s="51"/>
      <c r="AH69" s="51"/>
      <c r="AI69" s="51"/>
      <c r="AJ69" s="102" t="s">
        <v>654</v>
      </c>
      <c r="AK69" s="102" t="s">
        <v>654</v>
      </c>
      <c r="AL69" s="102" t="s">
        <v>654</v>
      </c>
      <c r="AM69" s="102" t="s">
        <v>654</v>
      </c>
      <c r="AN69" s="2"/>
      <c r="AO69" s="3"/>
      <c r="AP69" s="3"/>
      <c r="AQ69" s="3"/>
      <c r="AR69" s="3"/>
    </row>
    <row r="70" spans="1:44" x14ac:dyDescent="0.3">
      <c r="A70" s="14" t="s">
        <v>241</v>
      </c>
      <c r="B70" s="15"/>
      <c r="C70" s="15"/>
      <c r="D70" s="80">
        <v>1.5</v>
      </c>
      <c r="E70" s="78"/>
      <c r="F70" s="15"/>
      <c r="G70" s="15"/>
      <c r="H70" s="16" t="s">
        <v>241</v>
      </c>
      <c r="I70" s="66"/>
      <c r="J70" s="66"/>
      <c r="K70" s="16"/>
      <c r="L70" s="81"/>
      <c r="M70" s="82">
        <v>4712.8994140625</v>
      </c>
      <c r="N70" s="82">
        <v>9216.9462890625</v>
      </c>
      <c r="O70" s="76"/>
      <c r="P70" s="83"/>
      <c r="Q70" s="83"/>
      <c r="R70" s="84"/>
      <c r="S70" s="51">
        <v>0</v>
      </c>
      <c r="T70" s="51">
        <v>2</v>
      </c>
      <c r="U70" s="52">
        <v>0</v>
      </c>
      <c r="V70" s="52">
        <v>7.9100000000000004E-4</v>
      </c>
      <c r="W70" s="52">
        <v>8.4900000000000004E-4</v>
      </c>
      <c r="X70" s="52">
        <v>0.43806099999999998</v>
      </c>
      <c r="Y70" s="52">
        <v>0.5</v>
      </c>
      <c r="Z70" s="52">
        <v>0</v>
      </c>
      <c r="AA70" s="79">
        <v>70</v>
      </c>
      <c r="AB70" s="79"/>
      <c r="AC70" s="85"/>
      <c r="AD70" s="51"/>
      <c r="AE70" s="51"/>
      <c r="AF70" s="51"/>
      <c r="AG70" s="51"/>
      <c r="AH70" s="51"/>
      <c r="AI70" s="51"/>
      <c r="AJ70" s="102" t="s">
        <v>654</v>
      </c>
      <c r="AK70" s="102" t="s">
        <v>654</v>
      </c>
      <c r="AL70" s="102" t="s">
        <v>654</v>
      </c>
      <c r="AM70" s="102" t="s">
        <v>654</v>
      </c>
      <c r="AN70" s="2"/>
      <c r="AO70" s="3"/>
      <c r="AP70" s="3"/>
      <c r="AQ70" s="3"/>
      <c r="AR70" s="3"/>
    </row>
    <row r="71" spans="1:44" x14ac:dyDescent="0.3">
      <c r="A71" s="14" t="s">
        <v>242</v>
      </c>
      <c r="B71" s="15"/>
      <c r="C71" s="15"/>
      <c r="D71" s="80">
        <v>1.5</v>
      </c>
      <c r="E71" s="78"/>
      <c r="F71" s="15"/>
      <c r="G71" s="15"/>
      <c r="H71" s="16" t="s">
        <v>242</v>
      </c>
      <c r="I71" s="66"/>
      <c r="J71" s="66"/>
      <c r="K71" s="16"/>
      <c r="L71" s="81"/>
      <c r="M71" s="82">
        <v>1634.142333984375</v>
      </c>
      <c r="N71" s="82">
        <v>351.40896606445313</v>
      </c>
      <c r="O71" s="76"/>
      <c r="P71" s="83"/>
      <c r="Q71" s="83"/>
      <c r="R71" s="84"/>
      <c r="S71" s="51">
        <v>0</v>
      </c>
      <c r="T71" s="51">
        <v>2</v>
      </c>
      <c r="U71" s="52">
        <v>0</v>
      </c>
      <c r="V71" s="52">
        <v>1.042E-3</v>
      </c>
      <c r="W71" s="52">
        <v>3.0569999999999998E-3</v>
      </c>
      <c r="X71" s="52">
        <v>0.50224199999999997</v>
      </c>
      <c r="Y71" s="52">
        <v>1</v>
      </c>
      <c r="Z71" s="52">
        <v>0</v>
      </c>
      <c r="AA71" s="79">
        <v>71</v>
      </c>
      <c r="AB71" s="79"/>
      <c r="AC71" s="85"/>
      <c r="AD71" s="51"/>
      <c r="AE71" s="51"/>
      <c r="AF71" s="51"/>
      <c r="AG71" s="51"/>
      <c r="AH71" s="51"/>
      <c r="AI71" s="51"/>
      <c r="AJ71" s="102" t="s">
        <v>654</v>
      </c>
      <c r="AK71" s="102" t="s">
        <v>654</v>
      </c>
      <c r="AL71" s="102" t="s">
        <v>654</v>
      </c>
      <c r="AM71" s="102" t="s">
        <v>654</v>
      </c>
      <c r="AN71" s="2"/>
      <c r="AO71" s="3"/>
      <c r="AP71" s="3"/>
      <c r="AQ71" s="3"/>
      <c r="AR71" s="3"/>
    </row>
    <row r="72" spans="1:44" x14ac:dyDescent="0.3">
      <c r="A72" s="14" t="s">
        <v>243</v>
      </c>
      <c r="B72" s="15"/>
      <c r="C72" s="15"/>
      <c r="D72" s="80">
        <v>1.5245055618080703</v>
      </c>
      <c r="E72" s="78"/>
      <c r="F72" s="15"/>
      <c r="G72" s="15"/>
      <c r="H72" s="16" t="s">
        <v>243</v>
      </c>
      <c r="I72" s="66"/>
      <c r="J72" s="66"/>
      <c r="K72" s="16"/>
      <c r="L72" s="81"/>
      <c r="M72" s="82">
        <v>3165.6953125</v>
      </c>
      <c r="N72" s="82">
        <v>3893.424560546875</v>
      </c>
      <c r="O72" s="76"/>
      <c r="P72" s="83"/>
      <c r="Q72" s="83"/>
      <c r="R72" s="84"/>
      <c r="S72" s="51">
        <v>8</v>
      </c>
      <c r="T72" s="51">
        <v>4</v>
      </c>
      <c r="U72" s="52">
        <v>276.92712599999999</v>
      </c>
      <c r="V72" s="52">
        <v>1.106E-3</v>
      </c>
      <c r="W72" s="52">
        <v>7.4920000000000004E-3</v>
      </c>
      <c r="X72" s="52">
        <v>2.0100410000000002</v>
      </c>
      <c r="Y72" s="52">
        <v>0.25</v>
      </c>
      <c r="Z72" s="52">
        <v>0</v>
      </c>
      <c r="AA72" s="79">
        <v>72</v>
      </c>
      <c r="AB72" s="79"/>
      <c r="AC72" s="85"/>
      <c r="AD72" s="51"/>
      <c r="AE72" s="51"/>
      <c r="AF72" s="51"/>
      <c r="AG72" s="51"/>
      <c r="AH72" s="51"/>
      <c r="AI72" s="51"/>
      <c r="AJ72" s="102" t="s">
        <v>654</v>
      </c>
      <c r="AK72" s="102" t="s">
        <v>654</v>
      </c>
      <c r="AL72" s="102" t="s">
        <v>654</v>
      </c>
      <c r="AM72" s="102" t="s">
        <v>654</v>
      </c>
      <c r="AN72" s="2"/>
      <c r="AO72" s="3"/>
      <c r="AP72" s="3"/>
      <c r="AQ72" s="3"/>
      <c r="AR72" s="3"/>
    </row>
    <row r="73" spans="1:44" x14ac:dyDescent="0.3">
      <c r="A73" s="14" t="s">
        <v>244</v>
      </c>
      <c r="B73" s="15"/>
      <c r="C73" s="15"/>
      <c r="D73" s="80">
        <v>1.5</v>
      </c>
      <c r="E73" s="78"/>
      <c r="F73" s="15"/>
      <c r="G73" s="15"/>
      <c r="H73" s="16" t="s">
        <v>244</v>
      </c>
      <c r="I73" s="66"/>
      <c r="J73" s="66"/>
      <c r="K73" s="16"/>
      <c r="L73" s="81"/>
      <c r="M73" s="82">
        <v>3260.598388671875</v>
      </c>
      <c r="N73" s="82">
        <v>2621.33740234375</v>
      </c>
      <c r="O73" s="76"/>
      <c r="P73" s="83"/>
      <c r="Q73" s="83"/>
      <c r="R73" s="84"/>
      <c r="S73" s="51">
        <v>0</v>
      </c>
      <c r="T73" s="51">
        <v>3</v>
      </c>
      <c r="U73" s="52">
        <v>0</v>
      </c>
      <c r="V73" s="52">
        <v>9.01E-4</v>
      </c>
      <c r="W73" s="52">
        <v>2.313E-3</v>
      </c>
      <c r="X73" s="52">
        <v>0.61986799999999997</v>
      </c>
      <c r="Y73" s="52">
        <v>0.66666666666666663</v>
      </c>
      <c r="Z73" s="52">
        <v>0</v>
      </c>
      <c r="AA73" s="79">
        <v>73</v>
      </c>
      <c r="AB73" s="79"/>
      <c r="AC73" s="85"/>
      <c r="AD73" s="51"/>
      <c r="AE73" s="51"/>
      <c r="AF73" s="51"/>
      <c r="AG73" s="51"/>
      <c r="AH73" s="51"/>
      <c r="AI73" s="51"/>
      <c r="AJ73" s="102" t="s">
        <v>654</v>
      </c>
      <c r="AK73" s="102" t="s">
        <v>654</v>
      </c>
      <c r="AL73" s="102" t="s">
        <v>654</v>
      </c>
      <c r="AM73" s="102" t="s">
        <v>654</v>
      </c>
      <c r="AN73" s="2"/>
      <c r="AO73" s="3"/>
      <c r="AP73" s="3"/>
      <c r="AQ73" s="3"/>
      <c r="AR73" s="3"/>
    </row>
    <row r="74" spans="1:44" x14ac:dyDescent="0.3">
      <c r="A74" s="14" t="s">
        <v>245</v>
      </c>
      <c r="B74" s="15"/>
      <c r="C74" s="15"/>
      <c r="D74" s="80">
        <v>1.5</v>
      </c>
      <c r="E74" s="78"/>
      <c r="F74" s="15"/>
      <c r="G74" s="15"/>
      <c r="H74" s="16" t="s">
        <v>245</v>
      </c>
      <c r="I74" s="66"/>
      <c r="J74" s="66"/>
      <c r="K74" s="16"/>
      <c r="L74" s="81"/>
      <c r="M74" s="82">
        <v>1840.22265625</v>
      </c>
      <c r="N74" s="82">
        <v>9293.810546875</v>
      </c>
      <c r="O74" s="76"/>
      <c r="P74" s="83"/>
      <c r="Q74" s="83"/>
      <c r="R74" s="84"/>
      <c r="S74" s="51">
        <v>1</v>
      </c>
      <c r="T74" s="51">
        <v>0</v>
      </c>
      <c r="U74" s="52">
        <v>0</v>
      </c>
      <c r="V74" s="52">
        <v>6.9200000000000002E-4</v>
      </c>
      <c r="W74" s="52">
        <v>8.2999999999999998E-5</v>
      </c>
      <c r="X74" s="52">
        <v>0.46101700000000001</v>
      </c>
      <c r="Y74" s="52">
        <v>0</v>
      </c>
      <c r="Z74" s="52">
        <v>0</v>
      </c>
      <c r="AA74" s="79">
        <v>74</v>
      </c>
      <c r="AB74" s="79"/>
      <c r="AC74" s="85"/>
      <c r="AD74" s="51"/>
      <c r="AE74" s="51"/>
      <c r="AF74" s="51"/>
      <c r="AG74" s="51"/>
      <c r="AH74" s="51"/>
      <c r="AI74" s="51"/>
      <c r="AJ74" s="51"/>
      <c r="AK74" s="51"/>
      <c r="AL74" s="51"/>
      <c r="AM74" s="51"/>
      <c r="AN74" s="2"/>
      <c r="AO74" s="3"/>
      <c r="AP74" s="3"/>
      <c r="AQ74" s="3"/>
      <c r="AR74" s="3"/>
    </row>
    <row r="75" spans="1:44" x14ac:dyDescent="0.3">
      <c r="A75" s="14" t="s">
        <v>246</v>
      </c>
      <c r="B75" s="15"/>
      <c r="C75" s="15"/>
      <c r="D75" s="80">
        <v>1.5</v>
      </c>
      <c r="E75" s="78"/>
      <c r="F75" s="15"/>
      <c r="G75" s="15"/>
      <c r="H75" s="16" t="s">
        <v>246</v>
      </c>
      <c r="I75" s="66"/>
      <c r="J75" s="66"/>
      <c r="K75" s="16"/>
      <c r="L75" s="81"/>
      <c r="M75" s="82">
        <v>4329.02734375</v>
      </c>
      <c r="N75" s="82">
        <v>344.79397583007813</v>
      </c>
      <c r="O75" s="76"/>
      <c r="P75" s="83"/>
      <c r="Q75" s="83"/>
      <c r="R75" s="84"/>
      <c r="S75" s="51">
        <v>0</v>
      </c>
      <c r="T75" s="51">
        <v>1</v>
      </c>
      <c r="U75" s="52">
        <v>0</v>
      </c>
      <c r="V75" s="52">
        <v>8.7900000000000001E-4</v>
      </c>
      <c r="W75" s="52">
        <v>1.3010000000000001E-3</v>
      </c>
      <c r="X75" s="52">
        <v>0.312301</v>
      </c>
      <c r="Y75" s="52">
        <v>0</v>
      </c>
      <c r="Z75" s="52">
        <v>0</v>
      </c>
      <c r="AA75" s="79">
        <v>75</v>
      </c>
      <c r="AB75" s="79"/>
      <c r="AC75" s="85"/>
      <c r="AD75" s="51"/>
      <c r="AE75" s="51"/>
      <c r="AF75" s="51"/>
      <c r="AG75" s="51"/>
      <c r="AH75" s="51"/>
      <c r="AI75" s="51"/>
      <c r="AJ75" s="102" t="s">
        <v>654</v>
      </c>
      <c r="AK75" s="102" t="s">
        <v>654</v>
      </c>
      <c r="AL75" s="102" t="s">
        <v>654</v>
      </c>
      <c r="AM75" s="102" t="s">
        <v>654</v>
      </c>
      <c r="AN75" s="2"/>
      <c r="AO75" s="3"/>
      <c r="AP75" s="3"/>
      <c r="AQ75" s="3"/>
      <c r="AR75" s="3"/>
    </row>
    <row r="76" spans="1:44" x14ac:dyDescent="0.3">
      <c r="A76" s="14" t="s">
        <v>247</v>
      </c>
      <c r="B76" s="15"/>
      <c r="C76" s="15"/>
      <c r="D76" s="80">
        <v>1.5</v>
      </c>
      <c r="E76" s="78"/>
      <c r="F76" s="15"/>
      <c r="G76" s="15"/>
      <c r="H76" s="16" t="s">
        <v>247</v>
      </c>
      <c r="I76" s="66"/>
      <c r="J76" s="66"/>
      <c r="K76" s="16"/>
      <c r="L76" s="81"/>
      <c r="M76" s="82">
        <v>3089.01220703125</v>
      </c>
      <c r="N76" s="82">
        <v>5245.3857421875</v>
      </c>
      <c r="O76" s="76"/>
      <c r="P76" s="83"/>
      <c r="Q76" s="83"/>
      <c r="R76" s="84"/>
      <c r="S76" s="51">
        <v>0</v>
      </c>
      <c r="T76" s="51">
        <v>2</v>
      </c>
      <c r="U76" s="52">
        <v>0</v>
      </c>
      <c r="V76" s="52">
        <v>7.9100000000000004E-4</v>
      </c>
      <c r="W76" s="52">
        <v>8.4900000000000004E-4</v>
      </c>
      <c r="X76" s="52">
        <v>0.43806099999999998</v>
      </c>
      <c r="Y76" s="52">
        <v>0.5</v>
      </c>
      <c r="Z76" s="52">
        <v>0</v>
      </c>
      <c r="AA76" s="79">
        <v>76</v>
      </c>
      <c r="AB76" s="79"/>
      <c r="AC76" s="85"/>
      <c r="AD76" s="51"/>
      <c r="AE76" s="51"/>
      <c r="AF76" s="51"/>
      <c r="AG76" s="51"/>
      <c r="AH76" s="51"/>
      <c r="AI76" s="51"/>
      <c r="AJ76" s="102" t="s">
        <v>654</v>
      </c>
      <c r="AK76" s="102" t="s">
        <v>654</v>
      </c>
      <c r="AL76" s="102" t="s">
        <v>654</v>
      </c>
      <c r="AM76" s="102" t="s">
        <v>654</v>
      </c>
      <c r="AN76" s="2"/>
      <c r="AO76" s="3"/>
      <c r="AP76" s="3"/>
      <c r="AQ76" s="3"/>
      <c r="AR76" s="3"/>
    </row>
    <row r="77" spans="1:44" x14ac:dyDescent="0.3">
      <c r="A77" s="14" t="s">
        <v>248</v>
      </c>
      <c r="B77" s="15"/>
      <c r="C77" s="15"/>
      <c r="D77" s="80">
        <v>1.7635323338321665</v>
      </c>
      <c r="E77" s="78"/>
      <c r="F77" s="15"/>
      <c r="G77" s="15"/>
      <c r="H77" s="16" t="s">
        <v>248</v>
      </c>
      <c r="I77" s="66"/>
      <c r="J77" s="66"/>
      <c r="K77" s="16"/>
      <c r="L77" s="81"/>
      <c r="M77" s="82">
        <v>7177.55517578125</v>
      </c>
      <c r="N77" s="82">
        <v>4772.4443359375</v>
      </c>
      <c r="O77" s="76"/>
      <c r="P77" s="83"/>
      <c r="Q77" s="83"/>
      <c r="R77" s="84"/>
      <c r="S77" s="51">
        <v>0</v>
      </c>
      <c r="T77" s="51">
        <v>25</v>
      </c>
      <c r="U77" s="52">
        <v>2978.0689130000001</v>
      </c>
      <c r="V77" s="52">
        <v>1.178E-3</v>
      </c>
      <c r="W77" s="52">
        <v>1.0789E-2</v>
      </c>
      <c r="X77" s="52">
        <v>4.1151289999999996</v>
      </c>
      <c r="Y77" s="52">
        <v>0.17666666666666667</v>
      </c>
      <c r="Z77" s="52">
        <v>0</v>
      </c>
      <c r="AA77" s="79">
        <v>77</v>
      </c>
      <c r="AB77" s="79"/>
      <c r="AC77" s="85"/>
      <c r="AD77" s="51"/>
      <c r="AE77" s="51"/>
      <c r="AF77" s="51"/>
      <c r="AG77" s="51"/>
      <c r="AH77" s="51"/>
      <c r="AI77" s="51"/>
      <c r="AJ77" s="102" t="s">
        <v>654</v>
      </c>
      <c r="AK77" s="102" t="s">
        <v>654</v>
      </c>
      <c r="AL77" s="102" t="s">
        <v>654</v>
      </c>
      <c r="AM77" s="102" t="s">
        <v>654</v>
      </c>
      <c r="AN77" s="2"/>
      <c r="AO77" s="3"/>
      <c r="AP77" s="3"/>
      <c r="AQ77" s="3"/>
      <c r="AR77" s="3"/>
    </row>
    <row r="78" spans="1:44" x14ac:dyDescent="0.3">
      <c r="A78" s="14" t="s">
        <v>249</v>
      </c>
      <c r="B78" s="15"/>
      <c r="C78" s="15"/>
      <c r="D78" s="80">
        <v>1.5</v>
      </c>
      <c r="E78" s="78"/>
      <c r="F78" s="15"/>
      <c r="G78" s="15"/>
      <c r="H78" s="16" t="s">
        <v>249</v>
      </c>
      <c r="I78" s="66"/>
      <c r="J78" s="66"/>
      <c r="K78" s="16"/>
      <c r="L78" s="81"/>
      <c r="M78" s="82">
        <v>6520.2646484375</v>
      </c>
      <c r="N78" s="82">
        <v>9611.7685546875</v>
      </c>
      <c r="O78" s="76"/>
      <c r="P78" s="83"/>
      <c r="Q78" s="83"/>
      <c r="R78" s="84"/>
      <c r="S78" s="51">
        <v>1</v>
      </c>
      <c r="T78" s="51">
        <v>1</v>
      </c>
      <c r="U78" s="52">
        <v>0</v>
      </c>
      <c r="V78" s="52">
        <v>9.3800000000000003E-4</v>
      </c>
      <c r="W78" s="52">
        <v>2.052E-3</v>
      </c>
      <c r="X78" s="52">
        <v>0.47387899999999999</v>
      </c>
      <c r="Y78" s="52">
        <v>0.5</v>
      </c>
      <c r="Z78" s="52">
        <v>0</v>
      </c>
      <c r="AA78" s="79">
        <v>78</v>
      </c>
      <c r="AB78" s="79"/>
      <c r="AC78" s="85"/>
      <c r="AD78" s="51"/>
      <c r="AE78" s="51"/>
      <c r="AF78" s="51"/>
      <c r="AG78" s="51"/>
      <c r="AH78" s="51"/>
      <c r="AI78" s="51"/>
      <c r="AJ78" s="102" t="s">
        <v>654</v>
      </c>
      <c r="AK78" s="102" t="s">
        <v>654</v>
      </c>
      <c r="AL78" s="102" t="s">
        <v>654</v>
      </c>
      <c r="AM78" s="102" t="s">
        <v>654</v>
      </c>
      <c r="AN78" s="2"/>
      <c r="AO78" s="3"/>
      <c r="AP78" s="3"/>
      <c r="AQ78" s="3"/>
      <c r="AR78" s="3"/>
    </row>
    <row r="79" spans="1:44" x14ac:dyDescent="0.3">
      <c r="A79" s="14" t="s">
        <v>250</v>
      </c>
      <c r="B79" s="15"/>
      <c r="C79" s="15"/>
      <c r="D79" s="80">
        <v>1.7653261678026375</v>
      </c>
      <c r="E79" s="78"/>
      <c r="F79" s="15"/>
      <c r="G79" s="15"/>
      <c r="H79" s="16" t="s">
        <v>250</v>
      </c>
      <c r="I79" s="66"/>
      <c r="J79" s="66"/>
      <c r="K79" s="16"/>
      <c r="L79" s="81"/>
      <c r="M79" s="82">
        <v>1861.4385986328125</v>
      </c>
      <c r="N79" s="82">
        <v>3849.450439453125</v>
      </c>
      <c r="O79" s="76"/>
      <c r="P79" s="83"/>
      <c r="Q79" s="83"/>
      <c r="R79" s="84"/>
      <c r="S79" s="51">
        <v>18</v>
      </c>
      <c r="T79" s="51">
        <v>0</v>
      </c>
      <c r="U79" s="52">
        <v>2998.3402820000001</v>
      </c>
      <c r="V79" s="52">
        <v>1.054E-3</v>
      </c>
      <c r="W79" s="52">
        <v>5.463E-3</v>
      </c>
      <c r="X79" s="52">
        <v>3.3731080000000002</v>
      </c>
      <c r="Y79" s="52">
        <v>7.5163398692810454E-2</v>
      </c>
      <c r="Z79" s="52">
        <v>0</v>
      </c>
      <c r="AA79" s="79">
        <v>79</v>
      </c>
      <c r="AB79" s="79"/>
      <c r="AC79" s="85"/>
      <c r="AD79" s="51"/>
      <c r="AE79" s="51"/>
      <c r="AF79" s="51"/>
      <c r="AG79" s="51"/>
      <c r="AH79" s="51"/>
      <c r="AI79" s="51"/>
      <c r="AJ79" s="51"/>
      <c r="AK79" s="51"/>
      <c r="AL79" s="51"/>
      <c r="AM79" s="51"/>
      <c r="AN79" s="2"/>
      <c r="AO79" s="3"/>
      <c r="AP79" s="3"/>
      <c r="AQ79" s="3"/>
      <c r="AR79" s="3"/>
    </row>
    <row r="80" spans="1:44" x14ac:dyDescent="0.3">
      <c r="A80" s="14" t="s">
        <v>251</v>
      </c>
      <c r="B80" s="15"/>
      <c r="C80" s="15"/>
      <c r="D80" s="80">
        <v>1.5</v>
      </c>
      <c r="E80" s="78"/>
      <c r="F80" s="15"/>
      <c r="G80" s="15"/>
      <c r="H80" s="16" t="s">
        <v>251</v>
      </c>
      <c r="I80" s="66"/>
      <c r="J80" s="66"/>
      <c r="K80" s="16"/>
      <c r="L80" s="81"/>
      <c r="M80" s="82">
        <v>156.88395690917969</v>
      </c>
      <c r="N80" s="82">
        <v>6284.06591796875</v>
      </c>
      <c r="O80" s="76"/>
      <c r="P80" s="83"/>
      <c r="Q80" s="83"/>
      <c r="R80" s="84"/>
      <c r="S80" s="51">
        <v>0</v>
      </c>
      <c r="T80" s="51">
        <v>2</v>
      </c>
      <c r="U80" s="52">
        <v>0</v>
      </c>
      <c r="V80" s="52">
        <v>1.042E-3</v>
      </c>
      <c r="W80" s="52">
        <v>3.0569999999999998E-3</v>
      </c>
      <c r="X80" s="52">
        <v>0.50224199999999997</v>
      </c>
      <c r="Y80" s="52">
        <v>1</v>
      </c>
      <c r="Z80" s="52">
        <v>0</v>
      </c>
      <c r="AA80" s="79">
        <v>80</v>
      </c>
      <c r="AB80" s="79"/>
      <c r="AC80" s="85"/>
      <c r="AD80" s="51"/>
      <c r="AE80" s="51"/>
      <c r="AF80" s="51"/>
      <c r="AG80" s="51"/>
      <c r="AH80" s="51"/>
      <c r="AI80" s="51"/>
      <c r="AJ80" s="102" t="s">
        <v>654</v>
      </c>
      <c r="AK80" s="102" t="s">
        <v>654</v>
      </c>
      <c r="AL80" s="102" t="s">
        <v>654</v>
      </c>
      <c r="AM80" s="102" t="s">
        <v>654</v>
      </c>
      <c r="AN80" s="2"/>
      <c r="AO80" s="3"/>
      <c r="AP80" s="3"/>
      <c r="AQ80" s="3"/>
      <c r="AR80" s="3"/>
    </row>
    <row r="81" spans="1:44" x14ac:dyDescent="0.3">
      <c r="A81" s="14" t="s">
        <v>252</v>
      </c>
      <c r="B81" s="15"/>
      <c r="C81" s="15"/>
      <c r="D81" s="80">
        <v>1.5</v>
      </c>
      <c r="E81" s="78"/>
      <c r="F81" s="15"/>
      <c r="G81" s="15"/>
      <c r="H81" s="16" t="s">
        <v>252</v>
      </c>
      <c r="I81" s="66"/>
      <c r="J81" s="66"/>
      <c r="K81" s="16"/>
      <c r="L81" s="81"/>
      <c r="M81" s="82">
        <v>7161.2939453125</v>
      </c>
      <c r="N81" s="82">
        <v>4005.42529296875</v>
      </c>
      <c r="O81" s="76"/>
      <c r="P81" s="83"/>
      <c r="Q81" s="83"/>
      <c r="R81" s="84"/>
      <c r="S81" s="51">
        <v>2</v>
      </c>
      <c r="T81" s="51">
        <v>0</v>
      </c>
      <c r="U81" s="52">
        <v>0</v>
      </c>
      <c r="V81" s="52">
        <v>8.4199999999999998E-4</v>
      </c>
      <c r="W81" s="52">
        <v>9.9299999999999996E-4</v>
      </c>
      <c r="X81" s="52">
        <v>0.47049400000000002</v>
      </c>
      <c r="Y81" s="52">
        <v>0.5</v>
      </c>
      <c r="Z81" s="52">
        <v>0</v>
      </c>
      <c r="AA81" s="79">
        <v>81</v>
      </c>
      <c r="AB81" s="79"/>
      <c r="AC81" s="85"/>
      <c r="AD81" s="51"/>
      <c r="AE81" s="51"/>
      <c r="AF81" s="51"/>
      <c r="AG81" s="51"/>
      <c r="AH81" s="51"/>
      <c r="AI81" s="51"/>
      <c r="AJ81" s="51"/>
      <c r="AK81" s="51"/>
      <c r="AL81" s="51"/>
      <c r="AM81" s="51"/>
      <c r="AN81" s="2"/>
      <c r="AO81" s="3"/>
      <c r="AP81" s="3"/>
      <c r="AQ81" s="3"/>
      <c r="AR81" s="3"/>
    </row>
    <row r="82" spans="1:44" x14ac:dyDescent="0.3">
      <c r="A82" s="14" t="s">
        <v>253</v>
      </c>
      <c r="B82" s="15"/>
      <c r="C82" s="15"/>
      <c r="D82" s="80">
        <v>1.5017837742236628</v>
      </c>
      <c r="E82" s="78"/>
      <c r="F82" s="15"/>
      <c r="G82" s="15"/>
      <c r="H82" s="16" t="s">
        <v>253</v>
      </c>
      <c r="I82" s="66"/>
      <c r="J82" s="66"/>
      <c r="K82" s="16"/>
      <c r="L82" s="81"/>
      <c r="M82" s="82">
        <v>3169.916015625</v>
      </c>
      <c r="N82" s="82">
        <v>3331.82763671875</v>
      </c>
      <c r="O82" s="76"/>
      <c r="P82" s="83"/>
      <c r="Q82" s="83"/>
      <c r="R82" s="84"/>
      <c r="S82" s="51">
        <v>0</v>
      </c>
      <c r="T82" s="51">
        <v>7</v>
      </c>
      <c r="U82" s="52">
        <v>20.157688</v>
      </c>
      <c r="V82" s="52">
        <v>1.06E-3</v>
      </c>
      <c r="W82" s="52">
        <v>6.0080000000000003E-3</v>
      </c>
      <c r="X82" s="52">
        <v>1.237269</v>
      </c>
      <c r="Y82" s="52">
        <v>0.2857142857142857</v>
      </c>
      <c r="Z82" s="52">
        <v>0</v>
      </c>
      <c r="AA82" s="79">
        <v>82</v>
      </c>
      <c r="AB82" s="79"/>
      <c r="AC82" s="85"/>
      <c r="AD82" s="51"/>
      <c r="AE82" s="51"/>
      <c r="AF82" s="51"/>
      <c r="AG82" s="51"/>
      <c r="AH82" s="51"/>
      <c r="AI82" s="51"/>
      <c r="AJ82" s="102" t="s">
        <v>654</v>
      </c>
      <c r="AK82" s="102" t="s">
        <v>654</v>
      </c>
      <c r="AL82" s="102" t="s">
        <v>654</v>
      </c>
      <c r="AM82" s="102" t="s">
        <v>654</v>
      </c>
      <c r="AN82" s="2"/>
      <c r="AO82" s="3"/>
      <c r="AP82" s="3"/>
      <c r="AQ82" s="3"/>
      <c r="AR82" s="3"/>
    </row>
    <row r="83" spans="1:44" x14ac:dyDescent="0.3">
      <c r="A83" s="14" t="s">
        <v>254</v>
      </c>
      <c r="B83" s="15"/>
      <c r="C83" s="15"/>
      <c r="D83" s="80">
        <v>1.5</v>
      </c>
      <c r="E83" s="78"/>
      <c r="F83" s="15"/>
      <c r="G83" s="15"/>
      <c r="H83" s="16" t="s">
        <v>254</v>
      </c>
      <c r="I83" s="66"/>
      <c r="J83" s="66"/>
      <c r="K83" s="16"/>
      <c r="L83" s="81"/>
      <c r="M83" s="82">
        <v>3689.87548828125</v>
      </c>
      <c r="N83" s="82">
        <v>1003.4561767578125</v>
      </c>
      <c r="O83" s="76"/>
      <c r="P83" s="83"/>
      <c r="Q83" s="83"/>
      <c r="R83" s="84"/>
      <c r="S83" s="51">
        <v>2</v>
      </c>
      <c r="T83" s="51">
        <v>1</v>
      </c>
      <c r="U83" s="52">
        <v>0</v>
      </c>
      <c r="V83" s="52">
        <v>9.4899999999999997E-4</v>
      </c>
      <c r="W83" s="52">
        <v>2.6970000000000002E-3</v>
      </c>
      <c r="X83" s="52">
        <v>0.62696499999999999</v>
      </c>
      <c r="Y83" s="52">
        <v>0.66666666666666663</v>
      </c>
      <c r="Z83" s="52">
        <v>0</v>
      </c>
      <c r="AA83" s="79">
        <v>83</v>
      </c>
      <c r="AB83" s="79"/>
      <c r="AC83" s="85"/>
      <c r="AD83" s="51"/>
      <c r="AE83" s="51"/>
      <c r="AF83" s="51"/>
      <c r="AG83" s="51"/>
      <c r="AH83" s="51"/>
      <c r="AI83" s="51"/>
      <c r="AJ83" s="102" t="s">
        <v>654</v>
      </c>
      <c r="AK83" s="102" t="s">
        <v>654</v>
      </c>
      <c r="AL83" s="102" t="s">
        <v>654</v>
      </c>
      <c r="AM83" s="102" t="s">
        <v>654</v>
      </c>
      <c r="AN83" s="2"/>
      <c r="AO83" s="3"/>
      <c r="AP83" s="3"/>
      <c r="AQ83" s="3"/>
      <c r="AR83" s="3"/>
    </row>
    <row r="84" spans="1:44" x14ac:dyDescent="0.3">
      <c r="A84" s="14" t="s">
        <v>255</v>
      </c>
      <c r="B84" s="15"/>
      <c r="C84" s="15"/>
      <c r="D84" s="80">
        <v>1.5</v>
      </c>
      <c r="E84" s="78"/>
      <c r="F84" s="15"/>
      <c r="G84" s="15"/>
      <c r="H84" s="16" t="s">
        <v>255</v>
      </c>
      <c r="I84" s="66"/>
      <c r="J84" s="66"/>
      <c r="K84" s="16"/>
      <c r="L84" s="81"/>
      <c r="M84" s="82">
        <v>265.0887451171875</v>
      </c>
      <c r="N84" s="82">
        <v>2723.853759765625</v>
      </c>
      <c r="O84" s="76"/>
      <c r="P84" s="83"/>
      <c r="Q84" s="83"/>
      <c r="R84" s="84"/>
      <c r="S84" s="51">
        <v>0</v>
      </c>
      <c r="T84" s="51">
        <v>1</v>
      </c>
      <c r="U84" s="52">
        <v>0</v>
      </c>
      <c r="V84" s="52">
        <v>9.5699999999999995E-4</v>
      </c>
      <c r="W84" s="52">
        <v>1.756E-3</v>
      </c>
      <c r="X84" s="52">
        <v>0.33994099999999999</v>
      </c>
      <c r="Y84" s="52">
        <v>0</v>
      </c>
      <c r="Z84" s="52">
        <v>0</v>
      </c>
      <c r="AA84" s="79">
        <v>84</v>
      </c>
      <c r="AB84" s="79"/>
      <c r="AC84" s="85"/>
      <c r="AD84" s="51"/>
      <c r="AE84" s="51"/>
      <c r="AF84" s="51"/>
      <c r="AG84" s="51"/>
      <c r="AH84" s="51"/>
      <c r="AI84" s="51"/>
      <c r="AJ84" s="102" t="s">
        <v>654</v>
      </c>
      <c r="AK84" s="102" t="s">
        <v>654</v>
      </c>
      <c r="AL84" s="102" t="s">
        <v>654</v>
      </c>
      <c r="AM84" s="102" t="s">
        <v>654</v>
      </c>
      <c r="AN84" s="2"/>
      <c r="AO84" s="3"/>
      <c r="AP84" s="3"/>
      <c r="AQ84" s="3"/>
      <c r="AR84" s="3"/>
    </row>
    <row r="85" spans="1:44" x14ac:dyDescent="0.3">
      <c r="A85" s="14" t="s">
        <v>256</v>
      </c>
      <c r="B85" s="15"/>
      <c r="C85" s="15"/>
      <c r="D85" s="80">
        <v>1.5000136881437998</v>
      </c>
      <c r="E85" s="78"/>
      <c r="F85" s="15"/>
      <c r="G85" s="15"/>
      <c r="H85" s="16" t="s">
        <v>256</v>
      </c>
      <c r="I85" s="66"/>
      <c r="J85" s="66"/>
      <c r="K85" s="16"/>
      <c r="L85" s="81"/>
      <c r="M85" s="82">
        <v>4910.23486328125</v>
      </c>
      <c r="N85" s="82">
        <v>891.150390625</v>
      </c>
      <c r="O85" s="76"/>
      <c r="P85" s="83"/>
      <c r="Q85" s="83"/>
      <c r="R85" s="84"/>
      <c r="S85" s="51">
        <v>0</v>
      </c>
      <c r="T85" s="51">
        <v>5</v>
      </c>
      <c r="U85" s="52">
        <v>0.15468399999999999</v>
      </c>
      <c r="V85" s="52">
        <v>9.2500000000000004E-4</v>
      </c>
      <c r="W85" s="52">
        <v>4.169E-3</v>
      </c>
      <c r="X85" s="52">
        <v>0.91085799999999995</v>
      </c>
      <c r="Y85" s="52">
        <v>0.5</v>
      </c>
      <c r="Z85" s="52">
        <v>0</v>
      </c>
      <c r="AA85" s="79">
        <v>85</v>
      </c>
      <c r="AB85" s="79"/>
      <c r="AC85" s="85"/>
      <c r="AD85" s="51"/>
      <c r="AE85" s="51"/>
      <c r="AF85" s="51"/>
      <c r="AG85" s="51"/>
      <c r="AH85" s="51"/>
      <c r="AI85" s="51"/>
      <c r="AJ85" s="102" t="s">
        <v>654</v>
      </c>
      <c r="AK85" s="102" t="s">
        <v>654</v>
      </c>
      <c r="AL85" s="102" t="s">
        <v>654</v>
      </c>
      <c r="AM85" s="102" t="s">
        <v>654</v>
      </c>
      <c r="AN85" s="2"/>
      <c r="AO85" s="3"/>
      <c r="AP85" s="3"/>
      <c r="AQ85" s="3"/>
      <c r="AR85" s="3"/>
    </row>
    <row r="86" spans="1:44" x14ac:dyDescent="0.3">
      <c r="A86" s="14" t="s">
        <v>257</v>
      </c>
      <c r="B86" s="15"/>
      <c r="C86" s="15"/>
      <c r="D86" s="80">
        <v>1.5085963289874567</v>
      </c>
      <c r="E86" s="78"/>
      <c r="F86" s="15"/>
      <c r="G86" s="15"/>
      <c r="H86" s="16" t="s">
        <v>257</v>
      </c>
      <c r="I86" s="66"/>
      <c r="J86" s="66"/>
      <c r="K86" s="16"/>
      <c r="L86" s="81"/>
      <c r="M86" s="82">
        <v>8313.439453125</v>
      </c>
      <c r="N86" s="82">
        <v>1845.756103515625</v>
      </c>
      <c r="O86" s="76"/>
      <c r="P86" s="83"/>
      <c r="Q86" s="83"/>
      <c r="R86" s="84"/>
      <c r="S86" s="51">
        <v>0</v>
      </c>
      <c r="T86" s="51">
        <v>4</v>
      </c>
      <c r="U86" s="52">
        <v>97.143525999999994</v>
      </c>
      <c r="V86" s="52">
        <v>9.0600000000000001E-4</v>
      </c>
      <c r="W86" s="52">
        <v>2.552E-3</v>
      </c>
      <c r="X86" s="52">
        <v>0.78109300000000004</v>
      </c>
      <c r="Y86" s="52">
        <v>8.3333333333333329E-2</v>
      </c>
      <c r="Z86" s="52">
        <v>0</v>
      </c>
      <c r="AA86" s="79">
        <v>86</v>
      </c>
      <c r="AB86" s="79"/>
      <c r="AC86" s="85"/>
      <c r="AD86" s="51"/>
      <c r="AE86" s="51"/>
      <c r="AF86" s="51"/>
      <c r="AG86" s="51"/>
      <c r="AH86" s="51"/>
      <c r="AI86" s="51"/>
      <c r="AJ86" s="102" t="s">
        <v>654</v>
      </c>
      <c r="AK86" s="102" t="s">
        <v>654</v>
      </c>
      <c r="AL86" s="102" t="s">
        <v>654</v>
      </c>
      <c r="AM86" s="102" t="s">
        <v>654</v>
      </c>
      <c r="AN86" s="2"/>
      <c r="AO86" s="3"/>
      <c r="AP86" s="3"/>
      <c r="AQ86" s="3"/>
      <c r="AR86" s="3"/>
    </row>
    <row r="87" spans="1:44" x14ac:dyDescent="0.3">
      <c r="A87" s="14" t="s">
        <v>258</v>
      </c>
      <c r="B87" s="15"/>
      <c r="C87" s="15"/>
      <c r="D87" s="80">
        <v>1.5000136881437998</v>
      </c>
      <c r="E87" s="78"/>
      <c r="F87" s="15"/>
      <c r="G87" s="15"/>
      <c r="H87" s="16" t="s">
        <v>258</v>
      </c>
      <c r="I87" s="66"/>
      <c r="J87" s="66"/>
      <c r="K87" s="16"/>
      <c r="L87" s="81"/>
      <c r="M87" s="82">
        <v>3983.33740234375</v>
      </c>
      <c r="N87" s="82">
        <v>9476.4189453125</v>
      </c>
      <c r="O87" s="76"/>
      <c r="P87" s="83"/>
      <c r="Q87" s="83"/>
      <c r="R87" s="84"/>
      <c r="S87" s="51">
        <v>1</v>
      </c>
      <c r="T87" s="51">
        <v>4</v>
      </c>
      <c r="U87" s="52">
        <v>0.15468399999999999</v>
      </c>
      <c r="V87" s="52">
        <v>1.0920000000000001E-3</v>
      </c>
      <c r="W87" s="52">
        <v>5.6629999999999996E-3</v>
      </c>
      <c r="X87" s="52">
        <v>0.95481000000000005</v>
      </c>
      <c r="Y87" s="52">
        <v>0.5</v>
      </c>
      <c r="Z87" s="52">
        <v>0</v>
      </c>
      <c r="AA87" s="79">
        <v>87</v>
      </c>
      <c r="AB87" s="79"/>
      <c r="AC87" s="85"/>
      <c r="AD87" s="51"/>
      <c r="AE87" s="51"/>
      <c r="AF87" s="51"/>
      <c r="AG87" s="51"/>
      <c r="AH87" s="51"/>
      <c r="AI87" s="51"/>
      <c r="AJ87" s="102" t="s">
        <v>654</v>
      </c>
      <c r="AK87" s="102" t="s">
        <v>654</v>
      </c>
      <c r="AL87" s="102" t="s">
        <v>654</v>
      </c>
      <c r="AM87" s="102" t="s">
        <v>654</v>
      </c>
      <c r="AN87" s="2"/>
      <c r="AO87" s="3"/>
      <c r="AP87" s="3"/>
      <c r="AQ87" s="3"/>
      <c r="AR87" s="3"/>
    </row>
    <row r="88" spans="1:44" x14ac:dyDescent="0.3">
      <c r="A88" s="14" t="s">
        <v>259</v>
      </c>
      <c r="B88" s="15"/>
      <c r="C88" s="15"/>
      <c r="D88" s="80">
        <v>1.5</v>
      </c>
      <c r="E88" s="78"/>
      <c r="F88" s="15"/>
      <c r="G88" s="15"/>
      <c r="H88" s="16" t="s">
        <v>259</v>
      </c>
      <c r="I88" s="66"/>
      <c r="J88" s="66"/>
      <c r="K88" s="16"/>
      <c r="L88" s="81"/>
      <c r="M88" s="82">
        <v>9157.9521484375</v>
      </c>
      <c r="N88" s="82">
        <v>9288.1953125</v>
      </c>
      <c r="O88" s="76"/>
      <c r="P88" s="83"/>
      <c r="Q88" s="83"/>
      <c r="R88" s="84"/>
      <c r="S88" s="51">
        <v>0</v>
      </c>
      <c r="T88" s="51">
        <v>1</v>
      </c>
      <c r="U88" s="52">
        <v>0</v>
      </c>
      <c r="V88" s="52">
        <v>5.9299999999999999E-4</v>
      </c>
      <c r="W88" s="52">
        <v>2.3E-5</v>
      </c>
      <c r="X88" s="52">
        <v>0.365452</v>
      </c>
      <c r="Y88" s="52">
        <v>0</v>
      </c>
      <c r="Z88" s="52">
        <v>0</v>
      </c>
      <c r="AA88" s="79">
        <v>88</v>
      </c>
      <c r="AB88" s="79"/>
      <c r="AC88" s="85"/>
      <c r="AD88" s="51"/>
      <c r="AE88" s="51"/>
      <c r="AF88" s="51"/>
      <c r="AG88" s="51"/>
      <c r="AH88" s="51"/>
      <c r="AI88" s="51"/>
      <c r="AJ88" s="102" t="s">
        <v>654</v>
      </c>
      <c r="AK88" s="102" t="s">
        <v>654</v>
      </c>
      <c r="AL88" s="102" t="s">
        <v>654</v>
      </c>
      <c r="AM88" s="102" t="s">
        <v>654</v>
      </c>
      <c r="AN88" s="2"/>
      <c r="AO88" s="3"/>
      <c r="AP88" s="3"/>
      <c r="AQ88" s="3"/>
      <c r="AR88" s="3"/>
    </row>
    <row r="89" spans="1:44" x14ac:dyDescent="0.3">
      <c r="A89" s="14" t="s">
        <v>260</v>
      </c>
      <c r="B89" s="15"/>
      <c r="C89" s="15"/>
      <c r="D89" s="80">
        <v>1.572639322607758</v>
      </c>
      <c r="E89" s="78"/>
      <c r="F89" s="15"/>
      <c r="G89" s="15"/>
      <c r="H89" s="16" t="s">
        <v>260</v>
      </c>
      <c r="I89" s="66"/>
      <c r="J89" s="66"/>
      <c r="K89" s="16"/>
      <c r="L89" s="81"/>
      <c r="M89" s="82">
        <v>8958.609375</v>
      </c>
      <c r="N89" s="82">
        <v>7737.8564453125</v>
      </c>
      <c r="O89" s="76"/>
      <c r="P89" s="83"/>
      <c r="Q89" s="83"/>
      <c r="R89" s="84"/>
      <c r="S89" s="51">
        <v>4</v>
      </c>
      <c r="T89" s="51">
        <v>0</v>
      </c>
      <c r="U89" s="52">
        <v>820.86666700000001</v>
      </c>
      <c r="V89" s="52">
        <v>7.7899999999999996E-4</v>
      </c>
      <c r="W89" s="52">
        <v>4.8099999999999998E-4</v>
      </c>
      <c r="X89" s="52">
        <v>1.0138929999999999</v>
      </c>
      <c r="Y89" s="52">
        <v>0</v>
      </c>
      <c r="Z89" s="52">
        <v>0</v>
      </c>
      <c r="AA89" s="79">
        <v>89</v>
      </c>
      <c r="AB89" s="79"/>
      <c r="AC89" s="85"/>
      <c r="AD89" s="51"/>
      <c r="AE89" s="51"/>
      <c r="AF89" s="51"/>
      <c r="AG89" s="51"/>
      <c r="AH89" s="51"/>
      <c r="AI89" s="51"/>
      <c r="AJ89" s="51"/>
      <c r="AK89" s="51"/>
      <c r="AL89" s="51"/>
      <c r="AM89" s="51"/>
      <c r="AN89" s="2"/>
      <c r="AO89" s="3"/>
      <c r="AP89" s="3"/>
      <c r="AQ89" s="3"/>
      <c r="AR89" s="3"/>
    </row>
    <row r="90" spans="1:44" x14ac:dyDescent="0.3">
      <c r="A90" s="14" t="s">
        <v>261</v>
      </c>
      <c r="B90" s="15"/>
      <c r="C90" s="15"/>
      <c r="D90" s="80">
        <v>1.6031732676644397</v>
      </c>
      <c r="E90" s="78"/>
      <c r="F90" s="15"/>
      <c r="G90" s="15"/>
      <c r="H90" s="16" t="s">
        <v>261</v>
      </c>
      <c r="I90" s="66"/>
      <c r="J90" s="66"/>
      <c r="K90" s="16"/>
      <c r="L90" s="81"/>
      <c r="M90" s="82">
        <v>3787.763916015625</v>
      </c>
      <c r="N90" s="82">
        <v>9196.509765625</v>
      </c>
      <c r="O90" s="76"/>
      <c r="P90" s="83"/>
      <c r="Q90" s="83"/>
      <c r="R90" s="84"/>
      <c r="S90" s="51">
        <v>2</v>
      </c>
      <c r="T90" s="51">
        <v>7</v>
      </c>
      <c r="U90" s="52">
        <v>1165.918036</v>
      </c>
      <c r="V90" s="52">
        <v>1.106E-3</v>
      </c>
      <c r="W90" s="52">
        <v>6.5139999999999998E-3</v>
      </c>
      <c r="X90" s="52">
        <v>1.702685</v>
      </c>
      <c r="Y90" s="52">
        <v>0.2638888888888889</v>
      </c>
      <c r="Z90" s="52">
        <v>0</v>
      </c>
      <c r="AA90" s="79">
        <v>90</v>
      </c>
      <c r="AB90" s="79"/>
      <c r="AC90" s="85"/>
      <c r="AD90" s="51"/>
      <c r="AE90" s="51"/>
      <c r="AF90" s="51"/>
      <c r="AG90" s="51"/>
      <c r="AH90" s="51"/>
      <c r="AI90" s="51"/>
      <c r="AJ90" s="102" t="s">
        <v>654</v>
      </c>
      <c r="AK90" s="102" t="s">
        <v>654</v>
      </c>
      <c r="AL90" s="102" t="s">
        <v>654</v>
      </c>
      <c r="AM90" s="102" t="s">
        <v>654</v>
      </c>
      <c r="AN90" s="2"/>
      <c r="AO90" s="3"/>
      <c r="AP90" s="3"/>
      <c r="AQ90" s="3"/>
      <c r="AR90" s="3"/>
    </row>
    <row r="91" spans="1:44" x14ac:dyDescent="0.3">
      <c r="A91" s="14" t="s">
        <v>262</v>
      </c>
      <c r="B91" s="15"/>
      <c r="C91" s="15"/>
      <c r="D91" s="80">
        <v>1.5000136881437998</v>
      </c>
      <c r="E91" s="78"/>
      <c r="F91" s="15"/>
      <c r="G91" s="15"/>
      <c r="H91" s="16" t="s">
        <v>262</v>
      </c>
      <c r="I91" s="66"/>
      <c r="J91" s="66"/>
      <c r="K91" s="16"/>
      <c r="L91" s="81"/>
      <c r="M91" s="82">
        <v>5100.97705078125</v>
      </c>
      <c r="N91" s="82">
        <v>1367.498779296875</v>
      </c>
      <c r="O91" s="76"/>
      <c r="P91" s="83"/>
      <c r="Q91" s="83"/>
      <c r="R91" s="84"/>
      <c r="S91" s="51">
        <v>0</v>
      </c>
      <c r="T91" s="51">
        <v>5</v>
      </c>
      <c r="U91" s="52">
        <v>0.15468399999999999</v>
      </c>
      <c r="V91" s="52">
        <v>1.0579999999999999E-3</v>
      </c>
      <c r="W91" s="52">
        <v>5.2649999999999997E-3</v>
      </c>
      <c r="X91" s="52">
        <v>0.95316000000000001</v>
      </c>
      <c r="Y91" s="52">
        <v>0.5</v>
      </c>
      <c r="Z91" s="52">
        <v>0</v>
      </c>
      <c r="AA91" s="79">
        <v>91</v>
      </c>
      <c r="AB91" s="79"/>
      <c r="AC91" s="85"/>
      <c r="AD91" s="51"/>
      <c r="AE91" s="51"/>
      <c r="AF91" s="51"/>
      <c r="AG91" s="51"/>
      <c r="AH91" s="51"/>
      <c r="AI91" s="51"/>
      <c r="AJ91" s="102" t="s">
        <v>654</v>
      </c>
      <c r="AK91" s="102" t="s">
        <v>654</v>
      </c>
      <c r="AL91" s="102" t="s">
        <v>654</v>
      </c>
      <c r="AM91" s="102" t="s">
        <v>654</v>
      </c>
      <c r="AN91" s="2"/>
      <c r="AO91" s="3"/>
      <c r="AP91" s="3"/>
      <c r="AQ91" s="3"/>
      <c r="AR91" s="3"/>
    </row>
    <row r="92" spans="1:44" x14ac:dyDescent="0.3">
      <c r="A92" s="14" t="s">
        <v>263</v>
      </c>
      <c r="B92" s="15"/>
      <c r="C92" s="15"/>
      <c r="D92" s="80">
        <v>1.5070524964632463</v>
      </c>
      <c r="E92" s="78"/>
      <c r="F92" s="15"/>
      <c r="G92" s="15"/>
      <c r="H92" s="16" t="s">
        <v>263</v>
      </c>
      <c r="I92" s="66"/>
      <c r="J92" s="66"/>
      <c r="K92" s="16"/>
      <c r="L92" s="81"/>
      <c r="M92" s="82">
        <v>2925.895263671875</v>
      </c>
      <c r="N92" s="82">
        <v>3453.430419921875</v>
      </c>
      <c r="O92" s="76"/>
      <c r="P92" s="83"/>
      <c r="Q92" s="83"/>
      <c r="R92" s="84"/>
      <c r="S92" s="51">
        <v>1</v>
      </c>
      <c r="T92" s="51">
        <v>6</v>
      </c>
      <c r="U92" s="52">
        <v>79.697318999999993</v>
      </c>
      <c r="V92" s="52">
        <v>1.065E-3</v>
      </c>
      <c r="W92" s="52">
        <v>5.7029999999999997E-3</v>
      </c>
      <c r="X92" s="52">
        <v>1.279536</v>
      </c>
      <c r="Y92" s="52">
        <v>0.35714285714285715</v>
      </c>
      <c r="Z92" s="52">
        <v>0</v>
      </c>
      <c r="AA92" s="79">
        <v>92</v>
      </c>
      <c r="AB92" s="79"/>
      <c r="AC92" s="85"/>
      <c r="AD92" s="51"/>
      <c r="AE92" s="51"/>
      <c r="AF92" s="51"/>
      <c r="AG92" s="51"/>
      <c r="AH92" s="51"/>
      <c r="AI92" s="51"/>
      <c r="AJ92" s="102" t="s">
        <v>654</v>
      </c>
      <c r="AK92" s="102" t="s">
        <v>654</v>
      </c>
      <c r="AL92" s="102" t="s">
        <v>654</v>
      </c>
      <c r="AM92" s="102" t="s">
        <v>654</v>
      </c>
      <c r="AN92" s="2"/>
      <c r="AO92" s="3"/>
      <c r="AP92" s="3"/>
      <c r="AQ92" s="3"/>
      <c r="AR92" s="3"/>
    </row>
    <row r="93" spans="1:44" x14ac:dyDescent="0.3">
      <c r="A93" s="14" t="s">
        <v>264</v>
      </c>
      <c r="B93" s="15"/>
      <c r="C93" s="15"/>
      <c r="D93" s="80">
        <v>1.5</v>
      </c>
      <c r="E93" s="78"/>
      <c r="F93" s="15"/>
      <c r="G93" s="15"/>
      <c r="H93" s="16" t="s">
        <v>264</v>
      </c>
      <c r="I93" s="66"/>
      <c r="J93" s="66"/>
      <c r="K93" s="16"/>
      <c r="L93" s="81"/>
      <c r="M93" s="82">
        <v>2767.297607421875</v>
      </c>
      <c r="N93" s="82">
        <v>2916.64111328125</v>
      </c>
      <c r="O93" s="76"/>
      <c r="P93" s="83"/>
      <c r="Q93" s="83"/>
      <c r="R93" s="84"/>
      <c r="S93" s="51">
        <v>0</v>
      </c>
      <c r="T93" s="51">
        <v>2</v>
      </c>
      <c r="U93" s="52">
        <v>0</v>
      </c>
      <c r="V93" s="52">
        <v>9.7599999999999998E-4</v>
      </c>
      <c r="W93" s="52">
        <v>2.0019999999999999E-3</v>
      </c>
      <c r="X93" s="52">
        <v>0.495917</v>
      </c>
      <c r="Y93" s="52">
        <v>0.5</v>
      </c>
      <c r="Z93" s="52">
        <v>0</v>
      </c>
      <c r="AA93" s="79">
        <v>93</v>
      </c>
      <c r="AB93" s="79"/>
      <c r="AC93" s="85"/>
      <c r="AD93" s="51"/>
      <c r="AE93" s="51"/>
      <c r="AF93" s="51"/>
      <c r="AG93" s="51"/>
      <c r="AH93" s="51"/>
      <c r="AI93" s="51"/>
      <c r="AJ93" s="102" t="s">
        <v>654</v>
      </c>
      <c r="AK93" s="102" t="s">
        <v>654</v>
      </c>
      <c r="AL93" s="102" t="s">
        <v>654</v>
      </c>
      <c r="AM93" s="102" t="s">
        <v>654</v>
      </c>
      <c r="AN93" s="2"/>
      <c r="AO93" s="3"/>
      <c r="AP93" s="3"/>
      <c r="AQ93" s="3"/>
      <c r="AR93" s="3"/>
    </row>
    <row r="94" spans="1:44" x14ac:dyDescent="0.3">
      <c r="A94" s="14" t="s">
        <v>265</v>
      </c>
      <c r="B94" s="15"/>
      <c r="C94" s="15"/>
      <c r="D94" s="80">
        <v>1.5</v>
      </c>
      <c r="E94" s="78"/>
      <c r="F94" s="15"/>
      <c r="G94" s="15"/>
      <c r="H94" s="16" t="s">
        <v>265</v>
      </c>
      <c r="I94" s="66"/>
      <c r="J94" s="66"/>
      <c r="K94" s="16"/>
      <c r="L94" s="81"/>
      <c r="M94" s="82">
        <v>466.75927734375</v>
      </c>
      <c r="N94" s="82">
        <v>8153.10205078125</v>
      </c>
      <c r="O94" s="76"/>
      <c r="P94" s="83"/>
      <c r="Q94" s="83"/>
      <c r="R94" s="84"/>
      <c r="S94" s="51">
        <v>0</v>
      </c>
      <c r="T94" s="51">
        <v>1</v>
      </c>
      <c r="U94" s="52">
        <v>0</v>
      </c>
      <c r="V94" s="52">
        <v>9.5699999999999995E-4</v>
      </c>
      <c r="W94" s="52">
        <v>1.756E-3</v>
      </c>
      <c r="X94" s="52">
        <v>0.33994099999999999</v>
      </c>
      <c r="Y94" s="52">
        <v>0</v>
      </c>
      <c r="Z94" s="52">
        <v>0</v>
      </c>
      <c r="AA94" s="79">
        <v>94</v>
      </c>
      <c r="AB94" s="79"/>
      <c r="AC94" s="85"/>
      <c r="AD94" s="51"/>
      <c r="AE94" s="51"/>
      <c r="AF94" s="51"/>
      <c r="AG94" s="51"/>
      <c r="AH94" s="51"/>
      <c r="AI94" s="51"/>
      <c r="AJ94" s="102" t="s">
        <v>654</v>
      </c>
      <c r="AK94" s="102" t="s">
        <v>654</v>
      </c>
      <c r="AL94" s="102" t="s">
        <v>654</v>
      </c>
      <c r="AM94" s="102" t="s">
        <v>654</v>
      </c>
      <c r="AN94" s="2"/>
      <c r="AO94" s="3"/>
      <c r="AP94" s="3"/>
      <c r="AQ94" s="3"/>
      <c r="AR94" s="3"/>
    </row>
    <row r="95" spans="1:44" x14ac:dyDescent="0.3">
      <c r="A95" s="14" t="s">
        <v>266</v>
      </c>
      <c r="B95" s="15"/>
      <c r="C95" s="15"/>
      <c r="D95" s="80">
        <v>1.5</v>
      </c>
      <c r="E95" s="78"/>
      <c r="F95" s="15"/>
      <c r="G95" s="15"/>
      <c r="H95" s="16" t="s">
        <v>266</v>
      </c>
      <c r="I95" s="66"/>
      <c r="J95" s="66"/>
      <c r="K95" s="16"/>
      <c r="L95" s="81"/>
      <c r="M95" s="82">
        <v>8313.44140625</v>
      </c>
      <c r="N95" s="82">
        <v>3713.375732421875</v>
      </c>
      <c r="O95" s="76"/>
      <c r="P95" s="83"/>
      <c r="Q95" s="83"/>
      <c r="R95" s="84"/>
      <c r="S95" s="51">
        <v>0</v>
      </c>
      <c r="T95" s="51">
        <v>1</v>
      </c>
      <c r="U95" s="52">
        <v>0</v>
      </c>
      <c r="V95" s="52">
        <v>6.5300000000000004E-4</v>
      </c>
      <c r="W95" s="52">
        <v>8.2000000000000001E-5</v>
      </c>
      <c r="X95" s="52">
        <v>0.35236400000000001</v>
      </c>
      <c r="Y95" s="52">
        <v>0</v>
      </c>
      <c r="Z95" s="52">
        <v>0</v>
      </c>
      <c r="AA95" s="79">
        <v>95</v>
      </c>
      <c r="AB95" s="79"/>
      <c r="AC95" s="85"/>
      <c r="AD95" s="51"/>
      <c r="AE95" s="51"/>
      <c r="AF95" s="51"/>
      <c r="AG95" s="51"/>
      <c r="AH95" s="51"/>
      <c r="AI95" s="51"/>
      <c r="AJ95" s="102" t="s">
        <v>654</v>
      </c>
      <c r="AK95" s="102" t="s">
        <v>654</v>
      </c>
      <c r="AL95" s="102" t="s">
        <v>654</v>
      </c>
      <c r="AM95" s="102" t="s">
        <v>654</v>
      </c>
      <c r="AN95" s="2"/>
      <c r="AO95" s="3"/>
      <c r="AP95" s="3"/>
      <c r="AQ95" s="3"/>
      <c r="AR95" s="3"/>
    </row>
    <row r="96" spans="1:44" x14ac:dyDescent="0.3">
      <c r="A96" s="14" t="s">
        <v>267</v>
      </c>
      <c r="B96" s="15"/>
      <c r="C96" s="15"/>
      <c r="D96" s="80">
        <v>1.5</v>
      </c>
      <c r="E96" s="78"/>
      <c r="F96" s="15"/>
      <c r="G96" s="15"/>
      <c r="H96" s="16" t="s">
        <v>267</v>
      </c>
      <c r="I96" s="66"/>
      <c r="J96" s="66"/>
      <c r="K96" s="16"/>
      <c r="L96" s="81"/>
      <c r="M96" s="82">
        <v>5449.57666015625</v>
      </c>
      <c r="N96" s="82">
        <v>6951.97216796875</v>
      </c>
      <c r="O96" s="76"/>
      <c r="P96" s="83"/>
      <c r="Q96" s="83"/>
      <c r="R96" s="84"/>
      <c r="S96" s="51">
        <v>0</v>
      </c>
      <c r="T96" s="51">
        <v>1</v>
      </c>
      <c r="U96" s="52">
        <v>0</v>
      </c>
      <c r="V96" s="52">
        <v>6.6200000000000005E-4</v>
      </c>
      <c r="W96" s="52">
        <v>1E-4</v>
      </c>
      <c r="X96" s="52">
        <v>0.32625300000000002</v>
      </c>
      <c r="Y96" s="52">
        <v>0</v>
      </c>
      <c r="Z96" s="52">
        <v>0</v>
      </c>
      <c r="AA96" s="79">
        <v>96</v>
      </c>
      <c r="AB96" s="79"/>
      <c r="AC96" s="85"/>
      <c r="AD96" s="51"/>
      <c r="AE96" s="51"/>
      <c r="AF96" s="51"/>
      <c r="AG96" s="51"/>
      <c r="AH96" s="51"/>
      <c r="AI96" s="51"/>
      <c r="AJ96" s="102" t="s">
        <v>654</v>
      </c>
      <c r="AK96" s="102" t="s">
        <v>654</v>
      </c>
      <c r="AL96" s="102" t="s">
        <v>654</v>
      </c>
      <c r="AM96" s="102" t="s">
        <v>654</v>
      </c>
      <c r="AN96" s="2"/>
      <c r="AO96" s="3"/>
      <c r="AP96" s="3"/>
      <c r="AQ96" s="3"/>
      <c r="AR96" s="3"/>
    </row>
    <row r="97" spans="1:44" x14ac:dyDescent="0.3">
      <c r="A97" s="14" t="s">
        <v>268</v>
      </c>
      <c r="B97" s="15"/>
      <c r="C97" s="15"/>
      <c r="D97" s="80">
        <v>1.5746862351224722</v>
      </c>
      <c r="E97" s="78"/>
      <c r="F97" s="15"/>
      <c r="G97" s="15"/>
      <c r="H97" s="16" t="s">
        <v>268</v>
      </c>
      <c r="I97" s="66"/>
      <c r="J97" s="66"/>
      <c r="K97" s="16"/>
      <c r="L97" s="81"/>
      <c r="M97" s="82">
        <v>5476.22314453125</v>
      </c>
      <c r="N97" s="82">
        <v>6669.70556640625</v>
      </c>
      <c r="O97" s="76"/>
      <c r="P97" s="83"/>
      <c r="Q97" s="83"/>
      <c r="R97" s="84"/>
      <c r="S97" s="51">
        <v>5</v>
      </c>
      <c r="T97" s="51">
        <v>1</v>
      </c>
      <c r="U97" s="52">
        <v>843.99797100000001</v>
      </c>
      <c r="V97" s="52">
        <v>9.0300000000000005E-4</v>
      </c>
      <c r="W97" s="52">
        <v>2.127E-3</v>
      </c>
      <c r="X97" s="52">
        <v>1.0367850000000001</v>
      </c>
      <c r="Y97" s="52">
        <v>0.1</v>
      </c>
      <c r="Z97" s="52">
        <v>0.2</v>
      </c>
      <c r="AA97" s="79">
        <v>97</v>
      </c>
      <c r="AB97" s="79"/>
      <c r="AC97" s="85"/>
      <c r="AD97" s="51"/>
      <c r="AE97" s="51"/>
      <c r="AF97" s="51"/>
      <c r="AG97" s="51"/>
      <c r="AH97" s="51"/>
      <c r="AI97" s="51"/>
      <c r="AJ97" s="102" t="s">
        <v>654</v>
      </c>
      <c r="AK97" s="102" t="s">
        <v>654</v>
      </c>
      <c r="AL97" s="102" t="s">
        <v>654</v>
      </c>
      <c r="AM97" s="102" t="s">
        <v>654</v>
      </c>
      <c r="AN97" s="2"/>
      <c r="AO97" s="3"/>
      <c r="AP97" s="3"/>
      <c r="AQ97" s="3"/>
      <c r="AR97" s="3"/>
    </row>
    <row r="98" spans="1:44" x14ac:dyDescent="0.3">
      <c r="A98" s="14" t="s">
        <v>269</v>
      </c>
      <c r="B98" s="15"/>
      <c r="C98" s="15"/>
      <c r="D98" s="80">
        <v>1.5</v>
      </c>
      <c r="E98" s="78"/>
      <c r="F98" s="15"/>
      <c r="G98" s="15"/>
      <c r="H98" s="16" t="s">
        <v>269</v>
      </c>
      <c r="I98" s="66"/>
      <c r="J98" s="66"/>
      <c r="K98" s="16"/>
      <c r="L98" s="81"/>
      <c r="M98" s="82">
        <v>9381.138671875</v>
      </c>
      <c r="N98" s="82">
        <v>5143.17626953125</v>
      </c>
      <c r="O98" s="76"/>
      <c r="P98" s="83"/>
      <c r="Q98" s="83"/>
      <c r="R98" s="84"/>
      <c r="S98" s="51">
        <v>0</v>
      </c>
      <c r="T98" s="51">
        <v>1</v>
      </c>
      <c r="U98" s="52">
        <v>0</v>
      </c>
      <c r="V98" s="52">
        <v>1</v>
      </c>
      <c r="W98" s="52">
        <v>0</v>
      </c>
      <c r="X98" s="52">
        <v>0.99999899999999997</v>
      </c>
      <c r="Y98" s="52">
        <v>0</v>
      </c>
      <c r="Z98" s="52">
        <v>0</v>
      </c>
      <c r="AA98" s="79">
        <v>98</v>
      </c>
      <c r="AB98" s="79"/>
      <c r="AC98" s="85"/>
      <c r="AD98" s="51"/>
      <c r="AE98" s="51"/>
      <c r="AF98" s="51"/>
      <c r="AG98" s="51"/>
      <c r="AH98" s="51"/>
      <c r="AI98" s="51"/>
      <c r="AJ98" s="102" t="s">
        <v>654</v>
      </c>
      <c r="AK98" s="102" t="s">
        <v>654</v>
      </c>
      <c r="AL98" s="102" t="s">
        <v>654</v>
      </c>
      <c r="AM98" s="102" t="s">
        <v>654</v>
      </c>
      <c r="AN98" s="2"/>
      <c r="AO98" s="3"/>
      <c r="AP98" s="3"/>
      <c r="AQ98" s="3"/>
      <c r="AR98" s="3"/>
    </row>
    <row r="99" spans="1:44" x14ac:dyDescent="0.3">
      <c r="A99" s="14" t="s">
        <v>270</v>
      </c>
      <c r="B99" s="15"/>
      <c r="C99" s="15"/>
      <c r="D99" s="80">
        <v>1.5</v>
      </c>
      <c r="E99" s="78"/>
      <c r="F99" s="15"/>
      <c r="G99" s="15"/>
      <c r="H99" s="16" t="s">
        <v>270</v>
      </c>
      <c r="I99" s="66"/>
      <c r="J99" s="66"/>
      <c r="K99" s="16"/>
      <c r="L99" s="81"/>
      <c r="M99" s="82">
        <v>9609.45703125</v>
      </c>
      <c r="N99" s="82">
        <v>4080.062744140625</v>
      </c>
      <c r="O99" s="76"/>
      <c r="P99" s="83"/>
      <c r="Q99" s="83"/>
      <c r="R99" s="84"/>
      <c r="S99" s="51">
        <v>1</v>
      </c>
      <c r="T99" s="51">
        <v>0</v>
      </c>
      <c r="U99" s="52">
        <v>0</v>
      </c>
      <c r="V99" s="52">
        <v>1</v>
      </c>
      <c r="W99" s="52">
        <v>0</v>
      </c>
      <c r="X99" s="52">
        <v>0.99999899999999997</v>
      </c>
      <c r="Y99" s="52">
        <v>0</v>
      </c>
      <c r="Z99" s="52">
        <v>0</v>
      </c>
      <c r="AA99" s="79">
        <v>99</v>
      </c>
      <c r="AB99" s="79"/>
      <c r="AC99" s="85"/>
      <c r="AD99" s="51"/>
      <c r="AE99" s="51"/>
      <c r="AF99" s="51"/>
      <c r="AG99" s="51"/>
      <c r="AH99" s="51"/>
      <c r="AI99" s="51"/>
      <c r="AJ99" s="51"/>
      <c r="AK99" s="51"/>
      <c r="AL99" s="51"/>
      <c r="AM99" s="51"/>
      <c r="AN99" s="2"/>
      <c r="AO99" s="3"/>
      <c r="AP99" s="3"/>
      <c r="AQ99" s="3"/>
      <c r="AR99" s="3"/>
    </row>
    <row r="100" spans="1:44" x14ac:dyDescent="0.3">
      <c r="A100" s="14" t="s">
        <v>271</v>
      </c>
      <c r="B100" s="15"/>
      <c r="C100" s="15"/>
      <c r="D100" s="80">
        <v>1.5</v>
      </c>
      <c r="E100" s="78"/>
      <c r="F100" s="15"/>
      <c r="G100" s="15"/>
      <c r="H100" s="16" t="s">
        <v>271</v>
      </c>
      <c r="I100" s="66"/>
      <c r="J100" s="66"/>
      <c r="K100" s="16"/>
      <c r="L100" s="81"/>
      <c r="M100" s="82">
        <v>1953.65380859375</v>
      </c>
      <c r="N100" s="82">
        <v>9459.962890625</v>
      </c>
      <c r="O100" s="76"/>
      <c r="P100" s="83"/>
      <c r="Q100" s="83"/>
      <c r="R100" s="84"/>
      <c r="S100" s="51">
        <v>0</v>
      </c>
      <c r="T100" s="51">
        <v>1</v>
      </c>
      <c r="U100" s="52">
        <v>0</v>
      </c>
      <c r="V100" s="52">
        <v>9.5699999999999995E-4</v>
      </c>
      <c r="W100" s="52">
        <v>1.756E-3</v>
      </c>
      <c r="X100" s="52">
        <v>0.33994099999999999</v>
      </c>
      <c r="Y100" s="52">
        <v>0</v>
      </c>
      <c r="Z100" s="52">
        <v>0</v>
      </c>
      <c r="AA100" s="79">
        <v>100</v>
      </c>
      <c r="AB100" s="79"/>
      <c r="AC100" s="85"/>
      <c r="AD100" s="51"/>
      <c r="AE100" s="51"/>
      <c r="AF100" s="51"/>
      <c r="AG100" s="51"/>
      <c r="AH100" s="51"/>
      <c r="AI100" s="51"/>
      <c r="AJ100" s="102" t="s">
        <v>654</v>
      </c>
      <c r="AK100" s="102" t="s">
        <v>654</v>
      </c>
      <c r="AL100" s="102" t="s">
        <v>654</v>
      </c>
      <c r="AM100" s="102" t="s">
        <v>654</v>
      </c>
      <c r="AN100" s="2"/>
      <c r="AO100" s="3"/>
      <c r="AP100" s="3"/>
      <c r="AQ100" s="3"/>
      <c r="AR100" s="3"/>
    </row>
    <row r="101" spans="1:44" x14ac:dyDescent="0.3">
      <c r="A101" s="14" t="s">
        <v>272</v>
      </c>
      <c r="B101" s="15"/>
      <c r="C101" s="15"/>
      <c r="D101" s="80">
        <v>1.5009414610159881</v>
      </c>
      <c r="E101" s="78"/>
      <c r="F101" s="15"/>
      <c r="G101" s="15"/>
      <c r="H101" s="16" t="s">
        <v>272</v>
      </c>
      <c r="I101" s="66"/>
      <c r="J101" s="66"/>
      <c r="K101" s="16"/>
      <c r="L101" s="81"/>
      <c r="M101" s="82">
        <v>7069.099609375</v>
      </c>
      <c r="N101" s="82">
        <v>2596.338134765625</v>
      </c>
      <c r="O101" s="76"/>
      <c r="P101" s="83"/>
      <c r="Q101" s="83"/>
      <c r="R101" s="84"/>
      <c r="S101" s="51">
        <v>3</v>
      </c>
      <c r="T101" s="51">
        <v>0</v>
      </c>
      <c r="U101" s="52">
        <v>10.639058</v>
      </c>
      <c r="V101" s="52">
        <v>8.6600000000000002E-4</v>
      </c>
      <c r="W101" s="52">
        <v>1.6249999999999999E-3</v>
      </c>
      <c r="X101" s="52">
        <v>0.61541800000000002</v>
      </c>
      <c r="Y101" s="52">
        <v>0.5</v>
      </c>
      <c r="Z101" s="52">
        <v>0</v>
      </c>
      <c r="AA101" s="79">
        <v>101</v>
      </c>
      <c r="AB101" s="79"/>
      <c r="AC101" s="85"/>
      <c r="AD101" s="51"/>
      <c r="AE101" s="51"/>
      <c r="AF101" s="51"/>
      <c r="AG101" s="51"/>
      <c r="AH101" s="51"/>
      <c r="AI101" s="51"/>
      <c r="AJ101" s="51"/>
      <c r="AK101" s="51"/>
      <c r="AL101" s="51"/>
      <c r="AM101" s="51"/>
      <c r="AN101" s="2"/>
      <c r="AO101" s="3"/>
      <c r="AP101" s="3"/>
      <c r="AQ101" s="3"/>
      <c r="AR101" s="3"/>
    </row>
    <row r="102" spans="1:44" x14ac:dyDescent="0.3">
      <c r="A102" s="14" t="s">
        <v>273</v>
      </c>
      <c r="B102" s="15"/>
      <c r="C102" s="15"/>
      <c r="D102" s="80">
        <v>1.5</v>
      </c>
      <c r="E102" s="78"/>
      <c r="F102" s="15"/>
      <c r="G102" s="15"/>
      <c r="H102" s="16" t="s">
        <v>273</v>
      </c>
      <c r="I102" s="66"/>
      <c r="J102" s="66"/>
      <c r="K102" s="16"/>
      <c r="L102" s="81"/>
      <c r="M102" s="82">
        <v>1876.8662109375</v>
      </c>
      <c r="N102" s="82">
        <v>9521.02734375</v>
      </c>
      <c r="O102" s="76"/>
      <c r="P102" s="83"/>
      <c r="Q102" s="83"/>
      <c r="R102" s="84"/>
      <c r="S102" s="51">
        <v>0</v>
      </c>
      <c r="T102" s="51">
        <v>2</v>
      </c>
      <c r="U102" s="52">
        <v>0</v>
      </c>
      <c r="V102" s="52">
        <v>9.7300000000000002E-4</v>
      </c>
      <c r="W102" s="52">
        <v>2.6870000000000002E-3</v>
      </c>
      <c r="X102" s="52">
        <v>0.48755300000000001</v>
      </c>
      <c r="Y102" s="52">
        <v>0.5</v>
      </c>
      <c r="Z102" s="52">
        <v>0</v>
      </c>
      <c r="AA102" s="79">
        <v>102</v>
      </c>
      <c r="AB102" s="79"/>
      <c r="AC102" s="85"/>
      <c r="AD102" s="51"/>
      <c r="AE102" s="51"/>
      <c r="AF102" s="51"/>
      <c r="AG102" s="51"/>
      <c r="AH102" s="51"/>
      <c r="AI102" s="51"/>
      <c r="AJ102" s="102" t="s">
        <v>654</v>
      </c>
      <c r="AK102" s="102" t="s">
        <v>654</v>
      </c>
      <c r="AL102" s="102" t="s">
        <v>654</v>
      </c>
      <c r="AM102" s="102" t="s">
        <v>654</v>
      </c>
      <c r="AN102" s="2"/>
      <c r="AO102" s="3"/>
      <c r="AP102" s="3"/>
      <c r="AQ102" s="3"/>
      <c r="AR102" s="3"/>
    </row>
    <row r="103" spans="1:44" x14ac:dyDescent="0.3">
      <c r="A103" s="14" t="s">
        <v>274</v>
      </c>
      <c r="B103" s="15"/>
      <c r="C103" s="15"/>
      <c r="D103" s="80">
        <v>1.5</v>
      </c>
      <c r="E103" s="78"/>
      <c r="F103" s="15"/>
      <c r="G103" s="15"/>
      <c r="H103" s="16" t="s">
        <v>274</v>
      </c>
      <c r="I103" s="66"/>
      <c r="J103" s="66"/>
      <c r="K103" s="16"/>
      <c r="L103" s="81"/>
      <c r="M103" s="82">
        <v>7125.16943359375</v>
      </c>
      <c r="N103" s="82">
        <v>3286.15234375</v>
      </c>
      <c r="O103" s="76"/>
      <c r="P103" s="83"/>
      <c r="Q103" s="83"/>
      <c r="R103" s="84"/>
      <c r="S103" s="51">
        <v>0</v>
      </c>
      <c r="T103" s="51">
        <v>1</v>
      </c>
      <c r="U103" s="52">
        <v>0</v>
      </c>
      <c r="V103" s="52">
        <v>7.45E-4</v>
      </c>
      <c r="W103" s="52">
        <v>2.9999999999999997E-4</v>
      </c>
      <c r="X103" s="52">
        <v>0.30321100000000001</v>
      </c>
      <c r="Y103" s="52">
        <v>0</v>
      </c>
      <c r="Z103" s="52">
        <v>0</v>
      </c>
      <c r="AA103" s="79">
        <v>103</v>
      </c>
      <c r="AB103" s="79"/>
      <c r="AC103" s="85"/>
      <c r="AD103" s="51"/>
      <c r="AE103" s="51"/>
      <c r="AF103" s="51"/>
      <c r="AG103" s="51"/>
      <c r="AH103" s="51"/>
      <c r="AI103" s="51"/>
      <c r="AJ103" s="102" t="s">
        <v>654</v>
      </c>
      <c r="AK103" s="102" t="s">
        <v>654</v>
      </c>
      <c r="AL103" s="102" t="s">
        <v>654</v>
      </c>
      <c r="AM103" s="102" t="s">
        <v>654</v>
      </c>
      <c r="AN103" s="2"/>
      <c r="AO103" s="3"/>
      <c r="AP103" s="3"/>
      <c r="AQ103" s="3"/>
      <c r="AR103" s="3"/>
    </row>
    <row r="104" spans="1:44" x14ac:dyDescent="0.3">
      <c r="A104" s="14" t="s">
        <v>275</v>
      </c>
      <c r="B104" s="15"/>
      <c r="C104" s="15"/>
      <c r="D104" s="80">
        <v>1.5</v>
      </c>
      <c r="E104" s="78"/>
      <c r="F104" s="15"/>
      <c r="G104" s="15"/>
      <c r="H104" s="16" t="s">
        <v>275</v>
      </c>
      <c r="I104" s="66"/>
      <c r="J104" s="66"/>
      <c r="K104" s="16"/>
      <c r="L104" s="81"/>
      <c r="M104" s="82">
        <v>4852.25</v>
      </c>
      <c r="N104" s="82">
        <v>9221.861328125</v>
      </c>
      <c r="O104" s="76"/>
      <c r="P104" s="83"/>
      <c r="Q104" s="83"/>
      <c r="R104" s="84"/>
      <c r="S104" s="51">
        <v>0</v>
      </c>
      <c r="T104" s="51">
        <v>3</v>
      </c>
      <c r="U104" s="52">
        <v>0</v>
      </c>
      <c r="V104" s="52">
        <v>1.0449999999999999E-3</v>
      </c>
      <c r="W104" s="52">
        <v>3.9880000000000002E-3</v>
      </c>
      <c r="X104" s="52">
        <v>0.64985400000000004</v>
      </c>
      <c r="Y104" s="52">
        <v>0.66666666666666663</v>
      </c>
      <c r="Z104" s="52">
        <v>0</v>
      </c>
      <c r="AA104" s="79">
        <v>104</v>
      </c>
      <c r="AB104" s="79"/>
      <c r="AC104" s="85"/>
      <c r="AD104" s="51"/>
      <c r="AE104" s="51"/>
      <c r="AF104" s="51"/>
      <c r="AG104" s="51"/>
      <c r="AH104" s="51"/>
      <c r="AI104" s="51"/>
      <c r="AJ104" s="102" t="s">
        <v>654</v>
      </c>
      <c r="AK104" s="102" t="s">
        <v>654</v>
      </c>
      <c r="AL104" s="102" t="s">
        <v>654</v>
      </c>
      <c r="AM104" s="102" t="s">
        <v>654</v>
      </c>
      <c r="AN104" s="2"/>
      <c r="AO104" s="3"/>
      <c r="AP104" s="3"/>
      <c r="AQ104" s="3"/>
      <c r="AR104" s="3"/>
    </row>
    <row r="105" spans="1:44" x14ac:dyDescent="0.3">
      <c r="A105" s="14" t="s">
        <v>276</v>
      </c>
      <c r="B105" s="15"/>
      <c r="C105" s="15"/>
      <c r="D105" s="80">
        <v>1.5424223243952035</v>
      </c>
      <c r="E105" s="78"/>
      <c r="F105" s="15"/>
      <c r="G105" s="15"/>
      <c r="H105" s="16" t="s">
        <v>276</v>
      </c>
      <c r="I105" s="66"/>
      <c r="J105" s="66"/>
      <c r="K105" s="16"/>
      <c r="L105" s="81"/>
      <c r="M105" s="82">
        <v>3154.513427734375</v>
      </c>
      <c r="N105" s="82">
        <v>6063.1953125</v>
      </c>
      <c r="O105" s="76"/>
      <c r="P105" s="83"/>
      <c r="Q105" s="83"/>
      <c r="R105" s="84"/>
      <c r="S105" s="51">
        <v>0</v>
      </c>
      <c r="T105" s="51">
        <v>14</v>
      </c>
      <c r="U105" s="52">
        <v>479.39698199999998</v>
      </c>
      <c r="V105" s="52">
        <v>1.0859999999999999E-3</v>
      </c>
      <c r="W105" s="52">
        <v>7.685E-3</v>
      </c>
      <c r="X105" s="52">
        <v>2.3889109999999998</v>
      </c>
      <c r="Y105" s="52">
        <v>0.18681318681318682</v>
      </c>
      <c r="Z105" s="52">
        <v>0</v>
      </c>
      <c r="AA105" s="79">
        <v>105</v>
      </c>
      <c r="AB105" s="79"/>
      <c r="AC105" s="85"/>
      <c r="AD105" s="51"/>
      <c r="AE105" s="51"/>
      <c r="AF105" s="51"/>
      <c r="AG105" s="51"/>
      <c r="AH105" s="51"/>
      <c r="AI105" s="51"/>
      <c r="AJ105" s="102" t="s">
        <v>654</v>
      </c>
      <c r="AK105" s="102" t="s">
        <v>654</v>
      </c>
      <c r="AL105" s="102" t="s">
        <v>654</v>
      </c>
      <c r="AM105" s="102" t="s">
        <v>654</v>
      </c>
      <c r="AN105" s="2"/>
      <c r="AO105" s="3"/>
      <c r="AP105" s="3"/>
      <c r="AQ105" s="3"/>
      <c r="AR105" s="3"/>
    </row>
    <row r="106" spans="1:44" x14ac:dyDescent="0.3">
      <c r="A106" s="14" t="s">
        <v>277</v>
      </c>
      <c r="B106" s="15"/>
      <c r="C106" s="15"/>
      <c r="D106" s="80">
        <v>1.5034884181909818</v>
      </c>
      <c r="E106" s="78"/>
      <c r="F106" s="15"/>
      <c r="G106" s="15"/>
      <c r="H106" s="16" t="s">
        <v>277</v>
      </c>
      <c r="I106" s="66"/>
      <c r="J106" s="66"/>
      <c r="K106" s="16"/>
      <c r="L106" s="81"/>
      <c r="M106" s="82">
        <v>151.61451721191406</v>
      </c>
      <c r="N106" s="82">
        <v>4091.27734375</v>
      </c>
      <c r="O106" s="76"/>
      <c r="P106" s="83"/>
      <c r="Q106" s="83"/>
      <c r="R106" s="84"/>
      <c r="S106" s="51">
        <v>6</v>
      </c>
      <c r="T106" s="51">
        <v>1</v>
      </c>
      <c r="U106" s="52">
        <v>39.421157999999998</v>
      </c>
      <c r="V106" s="52">
        <v>1.0280000000000001E-3</v>
      </c>
      <c r="W106" s="52">
        <v>3.8180000000000002E-3</v>
      </c>
      <c r="X106" s="52">
        <v>1.285571</v>
      </c>
      <c r="Y106" s="52">
        <v>0.26190476190476192</v>
      </c>
      <c r="Z106" s="52">
        <v>0</v>
      </c>
      <c r="AA106" s="79">
        <v>106</v>
      </c>
      <c r="AB106" s="79"/>
      <c r="AC106" s="85"/>
      <c r="AD106" s="51"/>
      <c r="AE106" s="51"/>
      <c r="AF106" s="51"/>
      <c r="AG106" s="51"/>
      <c r="AH106" s="51"/>
      <c r="AI106" s="51"/>
      <c r="AJ106" s="102" t="s">
        <v>654</v>
      </c>
      <c r="AK106" s="102" t="s">
        <v>654</v>
      </c>
      <c r="AL106" s="102" t="s">
        <v>654</v>
      </c>
      <c r="AM106" s="102" t="s">
        <v>654</v>
      </c>
      <c r="AN106" s="2"/>
      <c r="AO106" s="3"/>
      <c r="AP106" s="3"/>
      <c r="AQ106" s="3"/>
      <c r="AR106" s="3"/>
    </row>
    <row r="107" spans="1:44" x14ac:dyDescent="0.3">
      <c r="A107" s="14" t="s">
        <v>278</v>
      </c>
      <c r="B107" s="15"/>
      <c r="C107" s="15"/>
      <c r="D107" s="80">
        <v>1.5</v>
      </c>
      <c r="E107" s="78"/>
      <c r="F107" s="15"/>
      <c r="G107" s="15"/>
      <c r="H107" s="16" t="s">
        <v>278</v>
      </c>
      <c r="I107" s="66"/>
      <c r="J107" s="66"/>
      <c r="K107" s="16"/>
      <c r="L107" s="81"/>
      <c r="M107" s="82">
        <v>583.362548828125</v>
      </c>
      <c r="N107" s="82">
        <v>1497.2188720703125</v>
      </c>
      <c r="O107" s="76"/>
      <c r="P107" s="83"/>
      <c r="Q107" s="83"/>
      <c r="R107" s="84"/>
      <c r="S107" s="51">
        <v>0</v>
      </c>
      <c r="T107" s="51">
        <v>1</v>
      </c>
      <c r="U107" s="52">
        <v>0</v>
      </c>
      <c r="V107" s="52">
        <v>9.5699999999999995E-4</v>
      </c>
      <c r="W107" s="52">
        <v>1.756E-3</v>
      </c>
      <c r="X107" s="52">
        <v>0.33994099999999999</v>
      </c>
      <c r="Y107" s="52">
        <v>0</v>
      </c>
      <c r="Z107" s="52">
        <v>0</v>
      </c>
      <c r="AA107" s="79">
        <v>107</v>
      </c>
      <c r="AB107" s="79"/>
      <c r="AC107" s="85"/>
      <c r="AD107" s="51"/>
      <c r="AE107" s="51"/>
      <c r="AF107" s="51"/>
      <c r="AG107" s="51"/>
      <c r="AH107" s="51"/>
      <c r="AI107" s="51"/>
      <c r="AJ107" s="102" t="s">
        <v>654</v>
      </c>
      <c r="AK107" s="102" t="s">
        <v>654</v>
      </c>
      <c r="AL107" s="102" t="s">
        <v>654</v>
      </c>
      <c r="AM107" s="102" t="s">
        <v>654</v>
      </c>
      <c r="AN107" s="2"/>
      <c r="AO107" s="3"/>
      <c r="AP107" s="3"/>
      <c r="AQ107" s="3"/>
      <c r="AR107" s="3"/>
    </row>
    <row r="108" spans="1:44" x14ac:dyDescent="0.3">
      <c r="A108" s="14" t="s">
        <v>279</v>
      </c>
      <c r="B108" s="15"/>
      <c r="C108" s="15"/>
      <c r="D108" s="80">
        <v>1.5468313209620639</v>
      </c>
      <c r="E108" s="78"/>
      <c r="F108" s="15"/>
      <c r="G108" s="15"/>
      <c r="H108" s="16" t="s">
        <v>279</v>
      </c>
      <c r="I108" s="66"/>
      <c r="J108" s="66"/>
      <c r="K108" s="16"/>
      <c r="L108" s="81"/>
      <c r="M108" s="82">
        <v>3757.9765625</v>
      </c>
      <c r="N108" s="82">
        <v>860.07208251953125</v>
      </c>
      <c r="O108" s="76"/>
      <c r="P108" s="83"/>
      <c r="Q108" s="83"/>
      <c r="R108" s="84"/>
      <c r="S108" s="51">
        <v>0</v>
      </c>
      <c r="T108" s="51">
        <v>3</v>
      </c>
      <c r="U108" s="52">
        <v>529.22121200000004</v>
      </c>
      <c r="V108" s="52">
        <v>8.8800000000000001E-4</v>
      </c>
      <c r="W108" s="52">
        <v>1.7110000000000001E-3</v>
      </c>
      <c r="X108" s="52">
        <v>0.70297600000000005</v>
      </c>
      <c r="Y108" s="52">
        <v>0.33333333333333331</v>
      </c>
      <c r="Z108" s="52">
        <v>0</v>
      </c>
      <c r="AA108" s="79">
        <v>108</v>
      </c>
      <c r="AB108" s="79"/>
      <c r="AC108" s="85"/>
      <c r="AD108" s="51"/>
      <c r="AE108" s="51"/>
      <c r="AF108" s="51"/>
      <c r="AG108" s="51"/>
      <c r="AH108" s="51"/>
      <c r="AI108" s="51"/>
      <c r="AJ108" s="102" t="s">
        <v>654</v>
      </c>
      <c r="AK108" s="102" t="s">
        <v>654</v>
      </c>
      <c r="AL108" s="102" t="s">
        <v>654</v>
      </c>
      <c r="AM108" s="102" t="s">
        <v>654</v>
      </c>
      <c r="AN108" s="2"/>
      <c r="AO108" s="3"/>
      <c r="AP108" s="3"/>
      <c r="AQ108" s="3"/>
      <c r="AR108" s="3"/>
    </row>
    <row r="109" spans="1:44" x14ac:dyDescent="0.3">
      <c r="A109" s="14" t="s">
        <v>280</v>
      </c>
      <c r="B109" s="15"/>
      <c r="C109" s="15"/>
      <c r="D109" s="80">
        <v>1.7852063879153715</v>
      </c>
      <c r="E109" s="78"/>
      <c r="F109" s="15"/>
      <c r="G109" s="15"/>
      <c r="H109" s="16" t="s">
        <v>280</v>
      </c>
      <c r="I109" s="66"/>
      <c r="J109" s="66"/>
      <c r="K109" s="16"/>
      <c r="L109" s="81"/>
      <c r="M109" s="82">
        <v>6991.27392578125</v>
      </c>
      <c r="N109" s="82">
        <v>1945.10205078125</v>
      </c>
      <c r="O109" s="76"/>
      <c r="P109" s="83"/>
      <c r="Q109" s="83"/>
      <c r="R109" s="84"/>
      <c r="S109" s="51">
        <v>7</v>
      </c>
      <c r="T109" s="51">
        <v>1</v>
      </c>
      <c r="U109" s="52">
        <v>3222.9983520000001</v>
      </c>
      <c r="V109" s="52">
        <v>1.047E-3</v>
      </c>
      <c r="W109" s="52">
        <v>4.176E-3</v>
      </c>
      <c r="X109" s="52">
        <v>1.7104470000000001</v>
      </c>
      <c r="Y109" s="52">
        <v>0.17857142857142858</v>
      </c>
      <c r="Z109" s="52">
        <v>0</v>
      </c>
      <c r="AA109" s="79">
        <v>109</v>
      </c>
      <c r="AB109" s="79"/>
      <c r="AC109" s="85"/>
      <c r="AD109" s="51"/>
      <c r="AE109" s="51"/>
      <c r="AF109" s="51"/>
      <c r="AG109" s="51"/>
      <c r="AH109" s="51"/>
      <c r="AI109" s="51"/>
      <c r="AJ109" s="102" t="s">
        <v>654</v>
      </c>
      <c r="AK109" s="102" t="s">
        <v>654</v>
      </c>
      <c r="AL109" s="102" t="s">
        <v>654</v>
      </c>
      <c r="AM109" s="102" t="s">
        <v>654</v>
      </c>
      <c r="AN109" s="2"/>
      <c r="AO109" s="3"/>
      <c r="AP109" s="3"/>
      <c r="AQ109" s="3"/>
      <c r="AR109" s="3"/>
    </row>
    <row r="110" spans="1:44" x14ac:dyDescent="0.3">
      <c r="A110" s="14" t="s">
        <v>281</v>
      </c>
      <c r="B110" s="15"/>
      <c r="C110" s="15"/>
      <c r="D110" s="80">
        <v>1.5000570275021516</v>
      </c>
      <c r="E110" s="78"/>
      <c r="F110" s="15"/>
      <c r="G110" s="15"/>
      <c r="H110" s="16" t="s">
        <v>281</v>
      </c>
      <c r="I110" s="66"/>
      <c r="J110" s="66"/>
      <c r="K110" s="16"/>
      <c r="L110" s="81"/>
      <c r="M110" s="82">
        <v>85.864578247070313</v>
      </c>
      <c r="N110" s="82">
        <v>4547.1611328125</v>
      </c>
      <c r="O110" s="76"/>
      <c r="P110" s="83"/>
      <c r="Q110" s="83"/>
      <c r="R110" s="84"/>
      <c r="S110" s="51">
        <v>4</v>
      </c>
      <c r="T110" s="51">
        <v>0</v>
      </c>
      <c r="U110" s="52">
        <v>0.64444400000000002</v>
      </c>
      <c r="V110" s="52">
        <v>9.6100000000000005E-4</v>
      </c>
      <c r="W110" s="52">
        <v>2.6930000000000001E-3</v>
      </c>
      <c r="X110" s="52">
        <v>0.78186199999999995</v>
      </c>
      <c r="Y110" s="52">
        <v>0.25</v>
      </c>
      <c r="Z110" s="52">
        <v>0</v>
      </c>
      <c r="AA110" s="79">
        <v>110</v>
      </c>
      <c r="AB110" s="79"/>
      <c r="AC110" s="85"/>
      <c r="AD110" s="51"/>
      <c r="AE110" s="51"/>
      <c r="AF110" s="51"/>
      <c r="AG110" s="51"/>
      <c r="AH110" s="51"/>
      <c r="AI110" s="51"/>
      <c r="AJ110" s="51"/>
      <c r="AK110" s="51"/>
      <c r="AL110" s="51"/>
      <c r="AM110" s="51"/>
      <c r="AN110" s="2"/>
      <c r="AO110" s="3"/>
      <c r="AP110" s="3"/>
      <c r="AQ110" s="3"/>
      <c r="AR110" s="3"/>
    </row>
    <row r="111" spans="1:44" x14ac:dyDescent="0.3">
      <c r="A111" s="14" t="s">
        <v>282</v>
      </c>
      <c r="B111" s="15"/>
      <c r="C111" s="15"/>
      <c r="D111" s="80">
        <v>1.5341451405456104</v>
      </c>
      <c r="E111" s="78"/>
      <c r="F111" s="15"/>
      <c r="G111" s="15"/>
      <c r="H111" s="16" t="s">
        <v>282</v>
      </c>
      <c r="I111" s="66"/>
      <c r="J111" s="66"/>
      <c r="K111" s="16"/>
      <c r="L111" s="81"/>
      <c r="M111" s="82">
        <v>3448.7255859375</v>
      </c>
      <c r="N111" s="82">
        <v>1713.60986328125</v>
      </c>
      <c r="O111" s="76"/>
      <c r="P111" s="83"/>
      <c r="Q111" s="83"/>
      <c r="R111" s="84"/>
      <c r="S111" s="51">
        <v>0</v>
      </c>
      <c r="T111" s="51">
        <v>9</v>
      </c>
      <c r="U111" s="52">
        <v>385.859982</v>
      </c>
      <c r="V111" s="52">
        <v>1.07E-3</v>
      </c>
      <c r="W111" s="52">
        <v>5.9950000000000003E-3</v>
      </c>
      <c r="X111" s="52">
        <v>1.576719</v>
      </c>
      <c r="Y111" s="52">
        <v>0.18055555555555555</v>
      </c>
      <c r="Z111" s="52">
        <v>0</v>
      </c>
      <c r="AA111" s="79">
        <v>111</v>
      </c>
      <c r="AB111" s="79"/>
      <c r="AC111" s="85"/>
      <c r="AD111" s="51"/>
      <c r="AE111" s="51"/>
      <c r="AF111" s="51"/>
      <c r="AG111" s="51"/>
      <c r="AH111" s="51"/>
      <c r="AI111" s="51"/>
      <c r="AJ111" s="102" t="s">
        <v>654</v>
      </c>
      <c r="AK111" s="102" t="s">
        <v>654</v>
      </c>
      <c r="AL111" s="102" t="s">
        <v>654</v>
      </c>
      <c r="AM111" s="102" t="s">
        <v>654</v>
      </c>
      <c r="AN111" s="2"/>
      <c r="AO111" s="3"/>
      <c r="AP111" s="3"/>
      <c r="AQ111" s="3"/>
      <c r="AR111" s="3"/>
    </row>
    <row r="112" spans="1:44" x14ac:dyDescent="0.3">
      <c r="A112" s="14" t="s">
        <v>283</v>
      </c>
      <c r="B112" s="15"/>
      <c r="C112" s="15"/>
      <c r="D112" s="80">
        <v>1.5</v>
      </c>
      <c r="E112" s="78"/>
      <c r="F112" s="15"/>
      <c r="G112" s="15"/>
      <c r="H112" s="16" t="s">
        <v>283</v>
      </c>
      <c r="I112" s="66"/>
      <c r="J112" s="66"/>
      <c r="K112" s="16"/>
      <c r="L112" s="81"/>
      <c r="M112" s="82">
        <v>9166.4892578125</v>
      </c>
      <c r="N112" s="82">
        <v>8061.0400390625</v>
      </c>
      <c r="O112" s="76"/>
      <c r="P112" s="83"/>
      <c r="Q112" s="83"/>
      <c r="R112" s="84"/>
      <c r="S112" s="51">
        <v>0</v>
      </c>
      <c r="T112" s="51">
        <v>1</v>
      </c>
      <c r="U112" s="52">
        <v>0</v>
      </c>
      <c r="V112" s="52">
        <v>5.7600000000000001E-4</v>
      </c>
      <c r="W112" s="52">
        <v>2.4000000000000001E-5</v>
      </c>
      <c r="X112" s="52">
        <v>0.39037899999999998</v>
      </c>
      <c r="Y112" s="52">
        <v>0</v>
      </c>
      <c r="Z112" s="52">
        <v>0</v>
      </c>
      <c r="AA112" s="79">
        <v>112</v>
      </c>
      <c r="AB112" s="79"/>
      <c r="AC112" s="85"/>
      <c r="AD112" s="51"/>
      <c r="AE112" s="51"/>
      <c r="AF112" s="51"/>
      <c r="AG112" s="51"/>
      <c r="AH112" s="51"/>
      <c r="AI112" s="51"/>
      <c r="AJ112" s="102" t="s">
        <v>654</v>
      </c>
      <c r="AK112" s="102" t="s">
        <v>654</v>
      </c>
      <c r="AL112" s="102" t="s">
        <v>654</v>
      </c>
      <c r="AM112" s="102" t="s">
        <v>654</v>
      </c>
      <c r="AN112" s="2"/>
      <c r="AO112" s="3"/>
      <c r="AP112" s="3"/>
      <c r="AQ112" s="3"/>
      <c r="AR112" s="3"/>
    </row>
    <row r="113" spans="1:44" x14ac:dyDescent="0.3">
      <c r="A113" s="14" t="s">
        <v>284</v>
      </c>
      <c r="B113" s="15"/>
      <c r="C113" s="15"/>
      <c r="D113" s="80">
        <v>1.7137785547903706</v>
      </c>
      <c r="E113" s="78"/>
      <c r="F113" s="15"/>
      <c r="G113" s="15"/>
      <c r="H113" s="16" t="s">
        <v>284</v>
      </c>
      <c r="I113" s="66"/>
      <c r="J113" s="66"/>
      <c r="K113" s="16"/>
      <c r="L113" s="81"/>
      <c r="M113" s="82">
        <v>8946.01171875</v>
      </c>
      <c r="N113" s="82">
        <v>9599.677734375</v>
      </c>
      <c r="O113" s="76"/>
      <c r="P113" s="83"/>
      <c r="Q113" s="83"/>
      <c r="R113" s="84"/>
      <c r="S113" s="51">
        <v>5</v>
      </c>
      <c r="T113" s="51">
        <v>0</v>
      </c>
      <c r="U113" s="52">
        <v>2415.8222219999998</v>
      </c>
      <c r="V113" s="52">
        <v>7.5100000000000004E-4</v>
      </c>
      <c r="W113" s="52">
        <v>5.1199999999999998E-4</v>
      </c>
      <c r="X113" s="52">
        <v>1.4139949999999999</v>
      </c>
      <c r="Y113" s="52">
        <v>0</v>
      </c>
      <c r="Z113" s="52">
        <v>0</v>
      </c>
      <c r="AA113" s="79">
        <v>113</v>
      </c>
      <c r="AB113" s="79"/>
      <c r="AC113" s="85"/>
      <c r="AD113" s="51"/>
      <c r="AE113" s="51"/>
      <c r="AF113" s="51"/>
      <c r="AG113" s="51"/>
      <c r="AH113" s="51"/>
      <c r="AI113" s="51"/>
      <c r="AJ113" s="51"/>
      <c r="AK113" s="51"/>
      <c r="AL113" s="51"/>
      <c r="AM113" s="51"/>
      <c r="AN113" s="2"/>
      <c r="AO113" s="3"/>
      <c r="AP113" s="3"/>
      <c r="AQ113" s="3"/>
      <c r="AR113" s="3"/>
    </row>
    <row r="114" spans="1:44" x14ac:dyDescent="0.3">
      <c r="A114" s="14" t="s">
        <v>285</v>
      </c>
      <c r="B114" s="15"/>
      <c r="C114" s="15"/>
      <c r="D114" s="80">
        <v>1.5200872739503555</v>
      </c>
      <c r="E114" s="78"/>
      <c r="F114" s="15"/>
      <c r="G114" s="15"/>
      <c r="H114" s="16" t="s">
        <v>285</v>
      </c>
      <c r="I114" s="66"/>
      <c r="J114" s="66"/>
      <c r="K114" s="16"/>
      <c r="L114" s="81"/>
      <c r="M114" s="82">
        <v>7543.5029296875</v>
      </c>
      <c r="N114" s="82">
        <v>9414.62109375</v>
      </c>
      <c r="O114" s="76"/>
      <c r="P114" s="83"/>
      <c r="Q114" s="83"/>
      <c r="R114" s="84"/>
      <c r="S114" s="51">
        <v>0</v>
      </c>
      <c r="T114" s="51">
        <v>2</v>
      </c>
      <c r="U114" s="52">
        <v>226.99789899999999</v>
      </c>
      <c r="V114" s="52">
        <v>9.9500000000000001E-4</v>
      </c>
      <c r="W114" s="52">
        <v>2.0820000000000001E-3</v>
      </c>
      <c r="X114" s="52">
        <v>0.54505899999999996</v>
      </c>
      <c r="Y114" s="52">
        <v>0</v>
      </c>
      <c r="Z114" s="52">
        <v>0</v>
      </c>
      <c r="AA114" s="79">
        <v>114</v>
      </c>
      <c r="AB114" s="79"/>
      <c r="AC114" s="85"/>
      <c r="AD114" s="51"/>
      <c r="AE114" s="51"/>
      <c r="AF114" s="51"/>
      <c r="AG114" s="51"/>
      <c r="AH114" s="51"/>
      <c r="AI114" s="51"/>
      <c r="AJ114" s="102" t="s">
        <v>654</v>
      </c>
      <c r="AK114" s="102" t="s">
        <v>654</v>
      </c>
      <c r="AL114" s="102" t="s">
        <v>654</v>
      </c>
      <c r="AM114" s="102" t="s">
        <v>654</v>
      </c>
      <c r="AN114" s="2"/>
      <c r="AO114" s="3"/>
      <c r="AP114" s="3"/>
      <c r="AQ114" s="3"/>
      <c r="AR114" s="3"/>
    </row>
    <row r="115" spans="1:44" x14ac:dyDescent="0.3">
      <c r="A115" s="14" t="s">
        <v>286</v>
      </c>
      <c r="B115" s="15"/>
      <c r="C115" s="15"/>
      <c r="D115" s="80">
        <v>1.5200872739503555</v>
      </c>
      <c r="E115" s="78"/>
      <c r="F115" s="15"/>
      <c r="G115" s="15"/>
      <c r="H115" s="16" t="s">
        <v>286</v>
      </c>
      <c r="I115" s="66"/>
      <c r="J115" s="66"/>
      <c r="K115" s="16"/>
      <c r="L115" s="81"/>
      <c r="M115" s="82">
        <v>7339.0859375</v>
      </c>
      <c r="N115" s="82">
        <v>5465.79833984375</v>
      </c>
      <c r="O115" s="76"/>
      <c r="P115" s="83"/>
      <c r="Q115" s="83"/>
      <c r="R115" s="84"/>
      <c r="S115" s="51">
        <v>0</v>
      </c>
      <c r="T115" s="51">
        <v>2</v>
      </c>
      <c r="U115" s="52">
        <v>226.99789899999999</v>
      </c>
      <c r="V115" s="52">
        <v>9.9500000000000001E-4</v>
      </c>
      <c r="W115" s="52">
        <v>2.0820000000000001E-3</v>
      </c>
      <c r="X115" s="52">
        <v>0.54505899999999996</v>
      </c>
      <c r="Y115" s="52">
        <v>0</v>
      </c>
      <c r="Z115" s="52">
        <v>0</v>
      </c>
      <c r="AA115" s="79">
        <v>115</v>
      </c>
      <c r="AB115" s="79"/>
      <c r="AC115" s="85"/>
      <c r="AD115" s="51"/>
      <c r="AE115" s="51"/>
      <c r="AF115" s="51"/>
      <c r="AG115" s="51"/>
      <c r="AH115" s="51"/>
      <c r="AI115" s="51"/>
      <c r="AJ115" s="102" t="s">
        <v>654</v>
      </c>
      <c r="AK115" s="102" t="s">
        <v>654</v>
      </c>
      <c r="AL115" s="102" t="s">
        <v>654</v>
      </c>
      <c r="AM115" s="102" t="s">
        <v>654</v>
      </c>
      <c r="AN115" s="2"/>
      <c r="AO115" s="3"/>
      <c r="AP115" s="3"/>
      <c r="AQ115" s="3"/>
      <c r="AR115" s="3"/>
    </row>
    <row r="116" spans="1:44" x14ac:dyDescent="0.3">
      <c r="A116" s="14" t="s">
        <v>287</v>
      </c>
      <c r="B116" s="15"/>
      <c r="C116" s="15"/>
      <c r="D116" s="80">
        <v>1.5</v>
      </c>
      <c r="E116" s="78"/>
      <c r="F116" s="15"/>
      <c r="G116" s="15"/>
      <c r="H116" s="16" t="s">
        <v>287</v>
      </c>
      <c r="I116" s="66"/>
      <c r="J116" s="66"/>
      <c r="K116" s="16"/>
      <c r="L116" s="81"/>
      <c r="M116" s="82">
        <v>1383.9835205078125</v>
      </c>
      <c r="N116" s="82">
        <v>9367.84765625</v>
      </c>
      <c r="O116" s="76"/>
      <c r="P116" s="83"/>
      <c r="Q116" s="83"/>
      <c r="R116" s="84"/>
      <c r="S116" s="51">
        <v>0</v>
      </c>
      <c r="T116" s="51">
        <v>1</v>
      </c>
      <c r="U116" s="52">
        <v>0</v>
      </c>
      <c r="V116" s="52">
        <v>9.5699999999999995E-4</v>
      </c>
      <c r="W116" s="52">
        <v>1.756E-3</v>
      </c>
      <c r="X116" s="52">
        <v>0.33994099999999999</v>
      </c>
      <c r="Y116" s="52">
        <v>0</v>
      </c>
      <c r="Z116" s="52">
        <v>0</v>
      </c>
      <c r="AA116" s="79">
        <v>116</v>
      </c>
      <c r="AB116" s="79"/>
      <c r="AC116" s="85"/>
      <c r="AD116" s="51"/>
      <c r="AE116" s="51"/>
      <c r="AF116" s="51"/>
      <c r="AG116" s="51"/>
      <c r="AH116" s="51"/>
      <c r="AI116" s="51"/>
      <c r="AJ116" s="102" t="s">
        <v>654</v>
      </c>
      <c r="AK116" s="102" t="s">
        <v>654</v>
      </c>
      <c r="AL116" s="102" t="s">
        <v>654</v>
      </c>
      <c r="AM116" s="102" t="s">
        <v>654</v>
      </c>
      <c r="AN116" s="2"/>
      <c r="AO116" s="3"/>
      <c r="AP116" s="3"/>
      <c r="AQ116" s="3"/>
      <c r="AR116" s="3"/>
    </row>
    <row r="117" spans="1:44" x14ac:dyDescent="0.3">
      <c r="A117" s="14" t="s">
        <v>288</v>
      </c>
      <c r="B117" s="15"/>
      <c r="C117" s="15"/>
      <c r="D117" s="80">
        <v>1.5006112719342737</v>
      </c>
      <c r="E117" s="78"/>
      <c r="F117" s="15"/>
      <c r="G117" s="15"/>
      <c r="H117" s="16" t="s">
        <v>288</v>
      </c>
      <c r="I117" s="66"/>
      <c r="J117" s="66"/>
      <c r="K117" s="16"/>
      <c r="L117" s="81"/>
      <c r="M117" s="82">
        <v>7174.68701171875</v>
      </c>
      <c r="N117" s="82">
        <v>5488.3662109375</v>
      </c>
      <c r="O117" s="76"/>
      <c r="P117" s="83"/>
      <c r="Q117" s="83"/>
      <c r="R117" s="84"/>
      <c r="S117" s="51">
        <v>3</v>
      </c>
      <c r="T117" s="51">
        <v>0</v>
      </c>
      <c r="U117" s="52">
        <v>6.9077289999999998</v>
      </c>
      <c r="V117" s="52">
        <v>8.43E-4</v>
      </c>
      <c r="W117" s="52">
        <v>1.273E-3</v>
      </c>
      <c r="X117" s="52">
        <v>0.62993600000000005</v>
      </c>
      <c r="Y117" s="52">
        <v>0.16666666666666666</v>
      </c>
      <c r="Z117" s="52">
        <v>0</v>
      </c>
      <c r="AA117" s="79">
        <v>117</v>
      </c>
      <c r="AB117" s="79"/>
      <c r="AC117" s="85"/>
      <c r="AD117" s="51"/>
      <c r="AE117" s="51"/>
      <c r="AF117" s="51"/>
      <c r="AG117" s="51"/>
      <c r="AH117" s="51"/>
      <c r="AI117" s="51"/>
      <c r="AJ117" s="51"/>
      <c r="AK117" s="51"/>
      <c r="AL117" s="51"/>
      <c r="AM117" s="51"/>
      <c r="AN117" s="2"/>
      <c r="AO117" s="3"/>
      <c r="AP117" s="3"/>
      <c r="AQ117" s="3"/>
      <c r="AR117" s="3"/>
    </row>
    <row r="118" spans="1:44" x14ac:dyDescent="0.3">
      <c r="A118" s="14" t="s">
        <v>289</v>
      </c>
      <c r="B118" s="15"/>
      <c r="C118" s="15"/>
      <c r="D118" s="80">
        <v>1.5</v>
      </c>
      <c r="E118" s="78"/>
      <c r="F118" s="15"/>
      <c r="G118" s="15"/>
      <c r="H118" s="16" t="s">
        <v>289</v>
      </c>
      <c r="I118" s="66"/>
      <c r="J118" s="66"/>
      <c r="K118" s="16"/>
      <c r="L118" s="81"/>
      <c r="M118" s="82">
        <v>9690.037109375</v>
      </c>
      <c r="N118" s="82">
        <v>5143.18115234375</v>
      </c>
      <c r="O118" s="76"/>
      <c r="P118" s="83"/>
      <c r="Q118" s="83"/>
      <c r="R118" s="84"/>
      <c r="S118" s="51">
        <v>0</v>
      </c>
      <c r="T118" s="51">
        <v>1</v>
      </c>
      <c r="U118" s="52">
        <v>0</v>
      </c>
      <c r="V118" s="52">
        <v>1</v>
      </c>
      <c r="W118" s="52">
        <v>0</v>
      </c>
      <c r="X118" s="52">
        <v>0.99999899999999997</v>
      </c>
      <c r="Y118" s="52">
        <v>0</v>
      </c>
      <c r="Z118" s="52">
        <v>0</v>
      </c>
      <c r="AA118" s="79">
        <v>118</v>
      </c>
      <c r="AB118" s="79"/>
      <c r="AC118" s="85"/>
      <c r="AD118" s="51"/>
      <c r="AE118" s="51"/>
      <c r="AF118" s="51"/>
      <c r="AG118" s="51"/>
      <c r="AH118" s="51"/>
      <c r="AI118" s="51"/>
      <c r="AJ118" s="102" t="s">
        <v>654</v>
      </c>
      <c r="AK118" s="102" t="s">
        <v>654</v>
      </c>
      <c r="AL118" s="102" t="s">
        <v>654</v>
      </c>
      <c r="AM118" s="102" t="s">
        <v>654</v>
      </c>
      <c r="AN118" s="2"/>
      <c r="AO118" s="3"/>
      <c r="AP118" s="3"/>
      <c r="AQ118" s="3"/>
      <c r="AR118" s="3"/>
    </row>
    <row r="119" spans="1:44" x14ac:dyDescent="0.3">
      <c r="A119" s="14" t="s">
        <v>290</v>
      </c>
      <c r="B119" s="15"/>
      <c r="C119" s="15"/>
      <c r="D119" s="80">
        <v>1.5</v>
      </c>
      <c r="E119" s="78"/>
      <c r="F119" s="15"/>
      <c r="G119" s="15"/>
      <c r="H119" s="16" t="s">
        <v>290</v>
      </c>
      <c r="I119" s="66"/>
      <c r="J119" s="66"/>
      <c r="K119" s="16"/>
      <c r="L119" s="81"/>
      <c r="M119" s="82">
        <v>9918.35546875</v>
      </c>
      <c r="N119" s="82">
        <v>4080.065673828125</v>
      </c>
      <c r="O119" s="76"/>
      <c r="P119" s="83"/>
      <c r="Q119" s="83"/>
      <c r="R119" s="84"/>
      <c r="S119" s="51">
        <v>1</v>
      </c>
      <c r="T119" s="51">
        <v>0</v>
      </c>
      <c r="U119" s="52">
        <v>0</v>
      </c>
      <c r="V119" s="52">
        <v>1</v>
      </c>
      <c r="W119" s="52">
        <v>0</v>
      </c>
      <c r="X119" s="52">
        <v>0.99999899999999997</v>
      </c>
      <c r="Y119" s="52">
        <v>0</v>
      </c>
      <c r="Z119" s="52">
        <v>0</v>
      </c>
      <c r="AA119" s="79">
        <v>119</v>
      </c>
      <c r="AB119" s="79"/>
      <c r="AC119" s="85"/>
      <c r="AD119" s="51"/>
      <c r="AE119" s="51"/>
      <c r="AF119" s="51"/>
      <c r="AG119" s="51"/>
      <c r="AH119" s="51"/>
      <c r="AI119" s="51"/>
      <c r="AJ119" s="51"/>
      <c r="AK119" s="51"/>
      <c r="AL119" s="51"/>
      <c r="AM119" s="51"/>
      <c r="AN119" s="2"/>
      <c r="AO119" s="3"/>
      <c r="AP119" s="3"/>
      <c r="AQ119" s="3"/>
      <c r="AR119" s="3"/>
    </row>
    <row r="120" spans="1:44" x14ac:dyDescent="0.3">
      <c r="A120" s="14" t="s">
        <v>291</v>
      </c>
      <c r="B120" s="15"/>
      <c r="C120" s="15"/>
      <c r="D120" s="80">
        <v>1.5463676875217749</v>
      </c>
      <c r="E120" s="78"/>
      <c r="F120" s="15"/>
      <c r="G120" s="15"/>
      <c r="H120" s="16" t="s">
        <v>291</v>
      </c>
      <c r="I120" s="66"/>
      <c r="J120" s="66"/>
      <c r="K120" s="16"/>
      <c r="L120" s="81"/>
      <c r="M120" s="82">
        <v>811.55523681640625</v>
      </c>
      <c r="N120" s="82">
        <v>4877.51904296875</v>
      </c>
      <c r="O120" s="76"/>
      <c r="P120" s="83"/>
      <c r="Q120" s="83"/>
      <c r="R120" s="84"/>
      <c r="S120" s="51">
        <v>11</v>
      </c>
      <c r="T120" s="51">
        <v>0</v>
      </c>
      <c r="U120" s="52">
        <v>523.98188400000004</v>
      </c>
      <c r="V120" s="52">
        <v>1.065E-3</v>
      </c>
      <c r="W120" s="52">
        <v>5.2459999999999998E-3</v>
      </c>
      <c r="X120" s="52">
        <v>2.0185080000000002</v>
      </c>
      <c r="Y120" s="52">
        <v>0.14545454545454545</v>
      </c>
      <c r="Z120" s="52">
        <v>0</v>
      </c>
      <c r="AA120" s="79">
        <v>120</v>
      </c>
      <c r="AB120" s="79"/>
      <c r="AC120" s="85"/>
      <c r="AD120" s="51"/>
      <c r="AE120" s="51"/>
      <c r="AF120" s="51"/>
      <c r="AG120" s="51"/>
      <c r="AH120" s="51"/>
      <c r="AI120" s="51"/>
      <c r="AJ120" s="51"/>
      <c r="AK120" s="51"/>
      <c r="AL120" s="51"/>
      <c r="AM120" s="51"/>
      <c r="AN120" s="2"/>
      <c r="AO120" s="3"/>
      <c r="AP120" s="3"/>
      <c r="AQ120" s="3"/>
      <c r="AR120" s="3"/>
    </row>
    <row r="121" spans="1:44" x14ac:dyDescent="0.3">
      <c r="A121" s="14" t="s">
        <v>292</v>
      </c>
      <c r="B121" s="15"/>
      <c r="C121" s="15"/>
      <c r="D121" s="80">
        <v>1.5001061892151717</v>
      </c>
      <c r="E121" s="78"/>
      <c r="F121" s="15"/>
      <c r="G121" s="15"/>
      <c r="H121" s="16" t="s">
        <v>292</v>
      </c>
      <c r="I121" s="66"/>
      <c r="J121" s="66"/>
      <c r="K121" s="16"/>
      <c r="L121" s="81"/>
      <c r="M121" s="82">
        <v>80.998497009277344</v>
      </c>
      <c r="N121" s="82">
        <v>5086.98095703125</v>
      </c>
      <c r="O121" s="76"/>
      <c r="P121" s="83"/>
      <c r="Q121" s="83"/>
      <c r="R121" s="84"/>
      <c r="S121" s="51">
        <v>4</v>
      </c>
      <c r="T121" s="51">
        <v>1</v>
      </c>
      <c r="U121" s="52">
        <v>1.2</v>
      </c>
      <c r="V121" s="52">
        <v>9.6100000000000005E-4</v>
      </c>
      <c r="W121" s="52">
        <v>2.5999999999999999E-3</v>
      </c>
      <c r="X121" s="52">
        <v>0.807863</v>
      </c>
      <c r="Y121" s="52">
        <v>0.25</v>
      </c>
      <c r="Z121" s="52">
        <v>0.25</v>
      </c>
      <c r="AA121" s="79">
        <v>121</v>
      </c>
      <c r="AB121" s="79"/>
      <c r="AC121" s="85"/>
      <c r="AD121" s="51"/>
      <c r="AE121" s="51"/>
      <c r="AF121" s="51"/>
      <c r="AG121" s="51"/>
      <c r="AH121" s="51"/>
      <c r="AI121" s="51"/>
      <c r="AJ121" s="102" t="s">
        <v>654</v>
      </c>
      <c r="AK121" s="102" t="s">
        <v>654</v>
      </c>
      <c r="AL121" s="102" t="s">
        <v>654</v>
      </c>
      <c r="AM121" s="102" t="s">
        <v>654</v>
      </c>
      <c r="AN121" s="2"/>
      <c r="AO121" s="3"/>
      <c r="AP121" s="3"/>
      <c r="AQ121" s="3"/>
      <c r="AR121" s="3"/>
    </row>
    <row r="122" spans="1:44" x14ac:dyDescent="0.3">
      <c r="A122" s="14" t="s">
        <v>293</v>
      </c>
      <c r="B122" s="15"/>
      <c r="C122" s="15"/>
      <c r="D122" s="80">
        <v>1.5011985604148639</v>
      </c>
      <c r="E122" s="78"/>
      <c r="F122" s="15"/>
      <c r="G122" s="15"/>
      <c r="H122" s="16" t="s">
        <v>293</v>
      </c>
      <c r="I122" s="66"/>
      <c r="J122" s="66"/>
      <c r="K122" s="16"/>
      <c r="L122" s="81"/>
      <c r="M122" s="82">
        <v>5096.79150390625</v>
      </c>
      <c r="N122" s="82">
        <v>8620.54296875</v>
      </c>
      <c r="O122" s="76"/>
      <c r="P122" s="83"/>
      <c r="Q122" s="83"/>
      <c r="R122" s="84"/>
      <c r="S122" s="51">
        <v>0</v>
      </c>
      <c r="T122" s="51">
        <v>3</v>
      </c>
      <c r="U122" s="52">
        <v>13.544430999999999</v>
      </c>
      <c r="V122" s="52">
        <v>8.2700000000000004E-4</v>
      </c>
      <c r="W122" s="52">
        <v>1.384E-3</v>
      </c>
      <c r="X122" s="52">
        <v>0.59090600000000004</v>
      </c>
      <c r="Y122" s="52">
        <v>0.33333333333333331</v>
      </c>
      <c r="Z122" s="52">
        <v>0</v>
      </c>
      <c r="AA122" s="79">
        <v>122</v>
      </c>
      <c r="AB122" s="79"/>
      <c r="AC122" s="85"/>
      <c r="AD122" s="51"/>
      <c r="AE122" s="51"/>
      <c r="AF122" s="51"/>
      <c r="AG122" s="51"/>
      <c r="AH122" s="51"/>
      <c r="AI122" s="51"/>
      <c r="AJ122" s="102" t="s">
        <v>654</v>
      </c>
      <c r="AK122" s="102" t="s">
        <v>654</v>
      </c>
      <c r="AL122" s="102" t="s">
        <v>654</v>
      </c>
      <c r="AM122" s="102" t="s">
        <v>654</v>
      </c>
      <c r="AN122" s="2"/>
      <c r="AO122" s="3"/>
      <c r="AP122" s="3"/>
      <c r="AQ122" s="3"/>
      <c r="AR122" s="3"/>
    </row>
    <row r="123" spans="1:44" x14ac:dyDescent="0.3">
      <c r="A123" s="14" t="s">
        <v>294</v>
      </c>
      <c r="B123" s="15"/>
      <c r="C123" s="15"/>
      <c r="D123" s="80">
        <v>1.5016822959160401</v>
      </c>
      <c r="E123" s="78"/>
      <c r="F123" s="15"/>
      <c r="G123" s="15"/>
      <c r="H123" s="16" t="s">
        <v>294</v>
      </c>
      <c r="I123" s="66"/>
      <c r="J123" s="66"/>
      <c r="K123" s="16"/>
      <c r="L123" s="81"/>
      <c r="M123" s="82">
        <v>4523.0380859375</v>
      </c>
      <c r="N123" s="82">
        <v>415.24923706054688</v>
      </c>
      <c r="O123" s="76"/>
      <c r="P123" s="83"/>
      <c r="Q123" s="83"/>
      <c r="R123" s="84"/>
      <c r="S123" s="51">
        <v>5</v>
      </c>
      <c r="T123" s="51">
        <v>0</v>
      </c>
      <c r="U123" s="52">
        <v>19.010923999999999</v>
      </c>
      <c r="V123" s="52">
        <v>7.9900000000000001E-4</v>
      </c>
      <c r="W123" s="52">
        <v>1.25E-3</v>
      </c>
      <c r="X123" s="52">
        <v>0.91379999999999995</v>
      </c>
      <c r="Y123" s="52">
        <v>0.2</v>
      </c>
      <c r="Z123" s="52">
        <v>0</v>
      </c>
      <c r="AA123" s="79">
        <v>123</v>
      </c>
      <c r="AB123" s="79"/>
      <c r="AC123" s="85"/>
      <c r="AD123" s="51"/>
      <c r="AE123" s="51"/>
      <c r="AF123" s="51"/>
      <c r="AG123" s="51"/>
      <c r="AH123" s="51"/>
      <c r="AI123" s="51"/>
      <c r="AJ123" s="51"/>
      <c r="AK123" s="51"/>
      <c r="AL123" s="51"/>
      <c r="AM123" s="51"/>
      <c r="AN123" s="2"/>
      <c r="AO123" s="3"/>
      <c r="AP123" s="3"/>
      <c r="AQ123" s="3"/>
      <c r="AR123" s="3"/>
    </row>
    <row r="124" spans="1:44" x14ac:dyDescent="0.3">
      <c r="A124" s="14" t="s">
        <v>295</v>
      </c>
      <c r="B124" s="15"/>
      <c r="C124" s="15"/>
      <c r="D124" s="80">
        <v>1.5000136881437998</v>
      </c>
      <c r="E124" s="78"/>
      <c r="F124" s="15"/>
      <c r="G124" s="15"/>
      <c r="H124" s="16" t="s">
        <v>295</v>
      </c>
      <c r="I124" s="66"/>
      <c r="J124" s="66"/>
      <c r="K124" s="16"/>
      <c r="L124" s="81"/>
      <c r="M124" s="82">
        <v>5042.5234375</v>
      </c>
      <c r="N124" s="82">
        <v>1193.9720458984375</v>
      </c>
      <c r="O124" s="76"/>
      <c r="P124" s="83"/>
      <c r="Q124" s="83"/>
      <c r="R124" s="84"/>
      <c r="S124" s="51">
        <v>0</v>
      </c>
      <c r="T124" s="51">
        <v>4</v>
      </c>
      <c r="U124" s="52">
        <v>0.15468399999999999</v>
      </c>
      <c r="V124" s="52">
        <v>1.054E-3</v>
      </c>
      <c r="W124" s="52">
        <v>4.9119999999999997E-3</v>
      </c>
      <c r="X124" s="52">
        <v>0.79323299999999997</v>
      </c>
      <c r="Y124" s="52">
        <v>0.5</v>
      </c>
      <c r="Z124" s="52">
        <v>0</v>
      </c>
      <c r="AA124" s="79">
        <v>124</v>
      </c>
      <c r="AB124" s="79"/>
      <c r="AC124" s="85"/>
      <c r="AD124" s="51"/>
      <c r="AE124" s="51"/>
      <c r="AF124" s="51"/>
      <c r="AG124" s="51"/>
      <c r="AH124" s="51"/>
      <c r="AI124" s="51"/>
      <c r="AJ124" s="102" t="s">
        <v>654</v>
      </c>
      <c r="AK124" s="102" t="s">
        <v>654</v>
      </c>
      <c r="AL124" s="102" t="s">
        <v>654</v>
      </c>
      <c r="AM124" s="102" t="s">
        <v>654</v>
      </c>
      <c r="AN124" s="2"/>
      <c r="AO124" s="3"/>
      <c r="AP124" s="3"/>
      <c r="AQ124" s="3"/>
      <c r="AR124" s="3"/>
    </row>
    <row r="125" spans="1:44" x14ac:dyDescent="0.3">
      <c r="A125" s="14" t="s">
        <v>296</v>
      </c>
      <c r="B125" s="15"/>
      <c r="C125" s="15"/>
      <c r="D125" s="80">
        <v>1.5</v>
      </c>
      <c r="E125" s="78"/>
      <c r="F125" s="15"/>
      <c r="G125" s="15"/>
      <c r="H125" s="16" t="s">
        <v>296</v>
      </c>
      <c r="I125" s="66"/>
      <c r="J125" s="66"/>
      <c r="K125" s="16"/>
      <c r="L125" s="81"/>
      <c r="M125" s="82">
        <v>5775.02978515625</v>
      </c>
      <c r="N125" s="82">
        <v>2427.67529296875</v>
      </c>
      <c r="O125" s="76"/>
      <c r="P125" s="83"/>
      <c r="Q125" s="83"/>
      <c r="R125" s="84"/>
      <c r="S125" s="51">
        <v>0</v>
      </c>
      <c r="T125" s="51">
        <v>1</v>
      </c>
      <c r="U125" s="52">
        <v>0</v>
      </c>
      <c r="V125" s="52">
        <v>6.29E-4</v>
      </c>
      <c r="W125" s="52">
        <v>3.4999999999999997E-5</v>
      </c>
      <c r="X125" s="52">
        <v>0.44214500000000001</v>
      </c>
      <c r="Y125" s="52">
        <v>0</v>
      </c>
      <c r="Z125" s="52">
        <v>0</v>
      </c>
      <c r="AA125" s="79">
        <v>125</v>
      </c>
      <c r="AB125" s="79"/>
      <c r="AC125" s="85"/>
      <c r="AD125" s="51"/>
      <c r="AE125" s="51"/>
      <c r="AF125" s="51"/>
      <c r="AG125" s="51"/>
      <c r="AH125" s="51"/>
      <c r="AI125" s="51"/>
      <c r="AJ125" s="102" t="s">
        <v>654</v>
      </c>
      <c r="AK125" s="102" t="s">
        <v>654</v>
      </c>
      <c r="AL125" s="102" t="s">
        <v>654</v>
      </c>
      <c r="AM125" s="102" t="s">
        <v>654</v>
      </c>
      <c r="AN125" s="2"/>
      <c r="AO125" s="3"/>
      <c r="AP125" s="3"/>
      <c r="AQ125" s="3"/>
      <c r="AR125" s="3"/>
    </row>
    <row r="126" spans="1:44" x14ac:dyDescent="0.3">
      <c r="A126" s="14" t="s">
        <v>297</v>
      </c>
      <c r="B126" s="15"/>
      <c r="C126" s="15"/>
      <c r="D126" s="80">
        <v>1.5713237561903008</v>
      </c>
      <c r="E126" s="78"/>
      <c r="F126" s="15"/>
      <c r="G126" s="15"/>
      <c r="H126" s="16" t="s">
        <v>297</v>
      </c>
      <c r="I126" s="66"/>
      <c r="J126" s="66"/>
      <c r="K126" s="16"/>
      <c r="L126" s="81"/>
      <c r="M126" s="82">
        <v>6860.19189453125</v>
      </c>
      <c r="N126" s="82">
        <v>8779.5126953125</v>
      </c>
      <c r="O126" s="76"/>
      <c r="P126" s="83"/>
      <c r="Q126" s="83"/>
      <c r="R126" s="84"/>
      <c r="S126" s="51">
        <v>2</v>
      </c>
      <c r="T126" s="51">
        <v>0</v>
      </c>
      <c r="U126" s="52">
        <v>806</v>
      </c>
      <c r="V126" s="52">
        <v>8.4199999999999998E-4</v>
      </c>
      <c r="W126" s="52">
        <v>7.5199999999999996E-4</v>
      </c>
      <c r="X126" s="52">
        <v>0.68740100000000004</v>
      </c>
      <c r="Y126" s="52">
        <v>0</v>
      </c>
      <c r="Z126" s="52">
        <v>0</v>
      </c>
      <c r="AA126" s="79">
        <v>126</v>
      </c>
      <c r="AB126" s="79"/>
      <c r="AC126" s="85"/>
      <c r="AD126" s="51"/>
      <c r="AE126" s="51"/>
      <c r="AF126" s="51"/>
      <c r="AG126" s="51"/>
      <c r="AH126" s="51"/>
      <c r="AI126" s="51"/>
      <c r="AJ126" s="51"/>
      <c r="AK126" s="51"/>
      <c r="AL126" s="51"/>
      <c r="AM126" s="51"/>
      <c r="AN126" s="2"/>
      <c r="AO126" s="3"/>
      <c r="AP126" s="3"/>
      <c r="AQ126" s="3"/>
      <c r="AR126" s="3"/>
    </row>
    <row r="127" spans="1:44" x14ac:dyDescent="0.3">
      <c r="A127" s="14" t="s">
        <v>298</v>
      </c>
      <c r="B127" s="15"/>
      <c r="C127" s="15"/>
      <c r="D127" s="80">
        <v>1.5</v>
      </c>
      <c r="E127" s="78"/>
      <c r="F127" s="15"/>
      <c r="G127" s="15"/>
      <c r="H127" s="16" t="s">
        <v>298</v>
      </c>
      <c r="I127" s="66"/>
      <c r="J127" s="66"/>
      <c r="K127" s="16"/>
      <c r="L127" s="81"/>
      <c r="M127" s="82">
        <v>3549.162841796875</v>
      </c>
      <c r="N127" s="82">
        <v>8629.392578125</v>
      </c>
      <c r="O127" s="76"/>
      <c r="P127" s="83"/>
      <c r="Q127" s="83"/>
      <c r="R127" s="84"/>
      <c r="S127" s="51">
        <v>0</v>
      </c>
      <c r="T127" s="51">
        <v>1</v>
      </c>
      <c r="U127" s="52">
        <v>0</v>
      </c>
      <c r="V127" s="52">
        <v>8.1800000000000004E-4</v>
      </c>
      <c r="W127" s="52">
        <v>9.2500000000000004E-4</v>
      </c>
      <c r="X127" s="52">
        <v>0.293379</v>
      </c>
      <c r="Y127" s="52">
        <v>0</v>
      </c>
      <c r="Z127" s="52">
        <v>0</v>
      </c>
      <c r="AA127" s="79">
        <v>127</v>
      </c>
      <c r="AB127" s="79"/>
      <c r="AC127" s="85"/>
      <c r="AD127" s="51"/>
      <c r="AE127" s="51"/>
      <c r="AF127" s="51"/>
      <c r="AG127" s="51"/>
      <c r="AH127" s="51"/>
      <c r="AI127" s="51"/>
      <c r="AJ127" s="102" t="s">
        <v>654</v>
      </c>
      <c r="AK127" s="102" t="s">
        <v>654</v>
      </c>
      <c r="AL127" s="102" t="s">
        <v>654</v>
      </c>
      <c r="AM127" s="102" t="s">
        <v>654</v>
      </c>
      <c r="AN127" s="2"/>
      <c r="AO127" s="3"/>
      <c r="AP127" s="3"/>
      <c r="AQ127" s="3"/>
      <c r="AR127" s="3"/>
    </row>
    <row r="128" spans="1:44" x14ac:dyDescent="0.3">
      <c r="A128" s="14" t="s">
        <v>299</v>
      </c>
      <c r="B128" s="15"/>
      <c r="C128" s="15"/>
      <c r="D128" s="80">
        <v>1.507120798516828</v>
      </c>
      <c r="E128" s="78"/>
      <c r="F128" s="15"/>
      <c r="G128" s="15"/>
      <c r="H128" s="16" t="s">
        <v>299</v>
      </c>
      <c r="I128" s="66"/>
      <c r="J128" s="66"/>
      <c r="K128" s="16"/>
      <c r="L128" s="81"/>
      <c r="M128" s="82">
        <v>3109.738037109375</v>
      </c>
      <c r="N128" s="82">
        <v>4113.193359375</v>
      </c>
      <c r="O128" s="76"/>
      <c r="P128" s="83"/>
      <c r="Q128" s="83"/>
      <c r="R128" s="84"/>
      <c r="S128" s="51">
        <v>0</v>
      </c>
      <c r="T128" s="51">
        <v>3</v>
      </c>
      <c r="U128" s="52">
        <v>80.469172</v>
      </c>
      <c r="V128" s="52">
        <v>1.0449999999999999E-3</v>
      </c>
      <c r="W128" s="52">
        <v>3.1540000000000001E-3</v>
      </c>
      <c r="X128" s="52">
        <v>0.66086599999999995</v>
      </c>
      <c r="Y128" s="52">
        <v>0.33333333333333331</v>
      </c>
      <c r="Z128" s="52">
        <v>0</v>
      </c>
      <c r="AA128" s="79">
        <v>128</v>
      </c>
      <c r="AB128" s="79"/>
      <c r="AC128" s="85"/>
      <c r="AD128" s="51"/>
      <c r="AE128" s="51"/>
      <c r="AF128" s="51"/>
      <c r="AG128" s="51"/>
      <c r="AH128" s="51"/>
      <c r="AI128" s="51"/>
      <c r="AJ128" s="102" t="s">
        <v>654</v>
      </c>
      <c r="AK128" s="102" t="s">
        <v>654</v>
      </c>
      <c r="AL128" s="102" t="s">
        <v>654</v>
      </c>
      <c r="AM128" s="102" t="s">
        <v>654</v>
      </c>
      <c r="AN128" s="2"/>
      <c r="AO128" s="3"/>
      <c r="AP128" s="3"/>
      <c r="AQ128" s="3"/>
      <c r="AR128" s="3"/>
    </row>
    <row r="129" spans="1:44" x14ac:dyDescent="0.3">
      <c r="A129" s="14" t="s">
        <v>300</v>
      </c>
      <c r="B129" s="15"/>
      <c r="C129" s="15"/>
      <c r="D129" s="80">
        <v>1.5</v>
      </c>
      <c r="E129" s="78"/>
      <c r="F129" s="15"/>
      <c r="G129" s="15"/>
      <c r="H129" s="16" t="s">
        <v>300</v>
      </c>
      <c r="I129" s="66"/>
      <c r="J129" s="66"/>
      <c r="K129" s="16"/>
      <c r="L129" s="81"/>
      <c r="M129" s="82">
        <v>3201.34716796875</v>
      </c>
      <c r="N129" s="82">
        <v>3046.8056640625</v>
      </c>
      <c r="O129" s="76"/>
      <c r="P129" s="83"/>
      <c r="Q129" s="83"/>
      <c r="R129" s="84"/>
      <c r="S129" s="51">
        <v>2</v>
      </c>
      <c r="T129" s="51">
        <v>0</v>
      </c>
      <c r="U129" s="52">
        <v>0</v>
      </c>
      <c r="V129" s="52">
        <v>8.8699999999999998E-4</v>
      </c>
      <c r="W129" s="52">
        <v>1.6620000000000001E-3</v>
      </c>
      <c r="X129" s="52">
        <v>0.45734200000000003</v>
      </c>
      <c r="Y129" s="52">
        <v>0.5</v>
      </c>
      <c r="Z129" s="52">
        <v>0</v>
      </c>
      <c r="AA129" s="79">
        <v>129</v>
      </c>
      <c r="AB129" s="79"/>
      <c r="AC129" s="85"/>
      <c r="AD129" s="51"/>
      <c r="AE129" s="51"/>
      <c r="AF129" s="51"/>
      <c r="AG129" s="51"/>
      <c r="AH129" s="51"/>
      <c r="AI129" s="51"/>
      <c r="AJ129" s="51"/>
      <c r="AK129" s="51"/>
      <c r="AL129" s="51"/>
      <c r="AM129" s="51"/>
      <c r="AN129" s="2"/>
      <c r="AO129" s="3"/>
      <c r="AP129" s="3"/>
      <c r="AQ129" s="3"/>
      <c r="AR129" s="3"/>
    </row>
    <row r="130" spans="1:44" x14ac:dyDescent="0.3">
      <c r="A130" s="14" t="s">
        <v>301</v>
      </c>
      <c r="B130" s="15"/>
      <c r="C130" s="15"/>
      <c r="D130" s="80">
        <v>1.5</v>
      </c>
      <c r="E130" s="78"/>
      <c r="F130" s="15"/>
      <c r="G130" s="15"/>
      <c r="H130" s="16" t="s">
        <v>301</v>
      </c>
      <c r="I130" s="66"/>
      <c r="J130" s="66"/>
      <c r="K130" s="16"/>
      <c r="L130" s="81"/>
      <c r="M130" s="82">
        <v>1431.639892578125</v>
      </c>
      <c r="N130" s="82">
        <v>9636.9892578125</v>
      </c>
      <c r="O130" s="76"/>
      <c r="P130" s="83"/>
      <c r="Q130" s="83"/>
      <c r="R130" s="84"/>
      <c r="S130" s="51">
        <v>0</v>
      </c>
      <c r="T130" s="51">
        <v>1</v>
      </c>
      <c r="U130" s="52">
        <v>0</v>
      </c>
      <c r="V130" s="52">
        <v>9.5699999999999995E-4</v>
      </c>
      <c r="W130" s="52">
        <v>1.756E-3</v>
      </c>
      <c r="X130" s="52">
        <v>0.33994099999999999</v>
      </c>
      <c r="Y130" s="52">
        <v>0</v>
      </c>
      <c r="Z130" s="52">
        <v>0</v>
      </c>
      <c r="AA130" s="79">
        <v>130</v>
      </c>
      <c r="AB130" s="79"/>
      <c r="AC130" s="85"/>
      <c r="AD130" s="51"/>
      <c r="AE130" s="51"/>
      <c r="AF130" s="51"/>
      <c r="AG130" s="51"/>
      <c r="AH130" s="51"/>
      <c r="AI130" s="51"/>
      <c r="AJ130" s="102" t="s">
        <v>654</v>
      </c>
      <c r="AK130" s="102" t="s">
        <v>654</v>
      </c>
      <c r="AL130" s="102" t="s">
        <v>654</v>
      </c>
      <c r="AM130" s="102" t="s">
        <v>654</v>
      </c>
      <c r="AN130" s="2"/>
      <c r="AO130" s="3"/>
      <c r="AP130" s="3"/>
      <c r="AQ130" s="3"/>
      <c r="AR130" s="3"/>
    </row>
    <row r="131" spans="1:44" x14ac:dyDescent="0.3">
      <c r="A131" s="14" t="s">
        <v>302</v>
      </c>
      <c r="B131" s="15"/>
      <c r="C131" s="15"/>
      <c r="D131" s="80">
        <v>1.5</v>
      </c>
      <c r="E131" s="78"/>
      <c r="F131" s="15"/>
      <c r="G131" s="15"/>
      <c r="H131" s="16" t="s">
        <v>302</v>
      </c>
      <c r="I131" s="66"/>
      <c r="J131" s="66"/>
      <c r="K131" s="16"/>
      <c r="L131" s="81"/>
      <c r="M131" s="82">
        <v>4671.1669921875</v>
      </c>
      <c r="N131" s="82">
        <v>9474.419921875</v>
      </c>
      <c r="O131" s="76"/>
      <c r="P131" s="83"/>
      <c r="Q131" s="83"/>
      <c r="R131" s="84"/>
      <c r="S131" s="51">
        <v>0</v>
      </c>
      <c r="T131" s="51">
        <v>1</v>
      </c>
      <c r="U131" s="52">
        <v>0</v>
      </c>
      <c r="V131" s="52">
        <v>8.7900000000000001E-4</v>
      </c>
      <c r="W131" s="52">
        <v>1.3010000000000001E-3</v>
      </c>
      <c r="X131" s="52">
        <v>0.312301</v>
      </c>
      <c r="Y131" s="52">
        <v>0</v>
      </c>
      <c r="Z131" s="52">
        <v>0</v>
      </c>
      <c r="AA131" s="79">
        <v>131</v>
      </c>
      <c r="AB131" s="79"/>
      <c r="AC131" s="85"/>
      <c r="AD131" s="51"/>
      <c r="AE131" s="51"/>
      <c r="AF131" s="51"/>
      <c r="AG131" s="51"/>
      <c r="AH131" s="51"/>
      <c r="AI131" s="51"/>
      <c r="AJ131" s="102" t="s">
        <v>654</v>
      </c>
      <c r="AK131" s="102" t="s">
        <v>654</v>
      </c>
      <c r="AL131" s="102" t="s">
        <v>654</v>
      </c>
      <c r="AM131" s="102" t="s">
        <v>654</v>
      </c>
      <c r="AN131" s="2"/>
      <c r="AO131" s="3"/>
      <c r="AP131" s="3"/>
      <c r="AQ131" s="3"/>
      <c r="AR131" s="3"/>
    </row>
    <row r="132" spans="1:44" x14ac:dyDescent="0.3">
      <c r="A132" s="14" t="s">
        <v>303</v>
      </c>
      <c r="B132" s="15"/>
      <c r="C132" s="15"/>
      <c r="D132" s="80">
        <v>1.5</v>
      </c>
      <c r="E132" s="78"/>
      <c r="F132" s="15"/>
      <c r="G132" s="15"/>
      <c r="H132" s="16" t="s">
        <v>303</v>
      </c>
      <c r="I132" s="66"/>
      <c r="J132" s="66"/>
      <c r="K132" s="16"/>
      <c r="L132" s="81"/>
      <c r="M132" s="82">
        <v>9040.6552734375</v>
      </c>
      <c r="N132" s="82">
        <v>6966.4404296875</v>
      </c>
      <c r="O132" s="76"/>
      <c r="P132" s="83"/>
      <c r="Q132" s="83"/>
      <c r="R132" s="84"/>
      <c r="S132" s="51">
        <v>0</v>
      </c>
      <c r="T132" s="51">
        <v>2</v>
      </c>
      <c r="U132" s="52">
        <v>0</v>
      </c>
      <c r="V132" s="52">
        <v>8.25E-4</v>
      </c>
      <c r="W132" s="52">
        <v>1.2769999999999999E-3</v>
      </c>
      <c r="X132" s="52">
        <v>0.45330700000000002</v>
      </c>
      <c r="Y132" s="52">
        <v>0.5</v>
      </c>
      <c r="Z132" s="52">
        <v>0</v>
      </c>
      <c r="AA132" s="79">
        <v>132</v>
      </c>
      <c r="AB132" s="79"/>
      <c r="AC132" s="85"/>
      <c r="AD132" s="51"/>
      <c r="AE132" s="51"/>
      <c r="AF132" s="51"/>
      <c r="AG132" s="51"/>
      <c r="AH132" s="51"/>
      <c r="AI132" s="51"/>
      <c r="AJ132" s="102" t="s">
        <v>654</v>
      </c>
      <c r="AK132" s="102" t="s">
        <v>654</v>
      </c>
      <c r="AL132" s="102" t="s">
        <v>654</v>
      </c>
      <c r="AM132" s="102" t="s">
        <v>654</v>
      </c>
      <c r="AN132" s="2"/>
      <c r="AO132" s="3"/>
      <c r="AP132" s="3"/>
      <c r="AQ132" s="3"/>
      <c r="AR132" s="3"/>
    </row>
    <row r="133" spans="1:44" x14ac:dyDescent="0.3">
      <c r="A133" s="14" t="s">
        <v>304</v>
      </c>
      <c r="B133" s="15"/>
      <c r="C133" s="15"/>
      <c r="D133" s="80">
        <v>1.5080348800595405</v>
      </c>
      <c r="E133" s="78"/>
      <c r="F133" s="15"/>
      <c r="G133" s="15"/>
      <c r="H133" s="16" t="s">
        <v>304</v>
      </c>
      <c r="I133" s="66"/>
      <c r="J133" s="66"/>
      <c r="K133" s="16"/>
      <c r="L133" s="81"/>
      <c r="M133" s="82">
        <v>5689.20751953125</v>
      </c>
      <c r="N133" s="82">
        <v>3484.8447265625</v>
      </c>
      <c r="O133" s="76"/>
      <c r="P133" s="83"/>
      <c r="Q133" s="83"/>
      <c r="R133" s="84"/>
      <c r="S133" s="51">
        <v>1</v>
      </c>
      <c r="T133" s="51">
        <v>5</v>
      </c>
      <c r="U133" s="52">
        <v>90.798826000000005</v>
      </c>
      <c r="V133" s="52">
        <v>1.0640000000000001E-3</v>
      </c>
      <c r="W133" s="52">
        <v>4.3400000000000001E-3</v>
      </c>
      <c r="X133" s="52">
        <v>0.96270999999999995</v>
      </c>
      <c r="Y133" s="52">
        <v>0.4</v>
      </c>
      <c r="Z133" s="52">
        <v>0.2</v>
      </c>
      <c r="AA133" s="79">
        <v>133</v>
      </c>
      <c r="AB133" s="79"/>
      <c r="AC133" s="85"/>
      <c r="AD133" s="51"/>
      <c r="AE133" s="51"/>
      <c r="AF133" s="51"/>
      <c r="AG133" s="51"/>
      <c r="AH133" s="51"/>
      <c r="AI133" s="51"/>
      <c r="AJ133" s="102" t="s">
        <v>654</v>
      </c>
      <c r="AK133" s="102" t="s">
        <v>654</v>
      </c>
      <c r="AL133" s="102" t="s">
        <v>654</v>
      </c>
      <c r="AM133" s="102" t="s">
        <v>654</v>
      </c>
      <c r="AN133" s="2"/>
      <c r="AO133" s="3"/>
      <c r="AP133" s="3"/>
      <c r="AQ133" s="3"/>
      <c r="AR133" s="3"/>
    </row>
    <row r="134" spans="1:44" x14ac:dyDescent="0.3">
      <c r="A134" s="14" t="s">
        <v>305</v>
      </c>
      <c r="B134" s="15"/>
      <c r="C134" s="15"/>
      <c r="D134" s="80">
        <v>1.5849908057678581</v>
      </c>
      <c r="E134" s="78"/>
      <c r="F134" s="15"/>
      <c r="G134" s="15"/>
      <c r="H134" s="16" t="s">
        <v>305</v>
      </c>
      <c r="I134" s="66"/>
      <c r="J134" s="66"/>
      <c r="K134" s="16"/>
      <c r="L134" s="81"/>
      <c r="M134" s="82">
        <v>6597.50439453125</v>
      </c>
      <c r="N134" s="82">
        <v>9520.5322265625</v>
      </c>
      <c r="O134" s="76"/>
      <c r="P134" s="83"/>
      <c r="Q134" s="83"/>
      <c r="R134" s="84"/>
      <c r="S134" s="51">
        <v>7</v>
      </c>
      <c r="T134" s="51">
        <v>6</v>
      </c>
      <c r="U134" s="52">
        <v>960.44562299999996</v>
      </c>
      <c r="V134" s="52">
        <v>8.7600000000000004E-4</v>
      </c>
      <c r="W134" s="52">
        <v>2.4849999999999998E-3</v>
      </c>
      <c r="X134" s="52">
        <v>2.0469390000000001</v>
      </c>
      <c r="Y134" s="52">
        <v>5.4545454545454543E-2</v>
      </c>
      <c r="Z134" s="52">
        <v>0.18181818181818182</v>
      </c>
      <c r="AA134" s="79">
        <v>134</v>
      </c>
      <c r="AB134" s="79"/>
      <c r="AC134" s="85"/>
      <c r="AD134" s="51"/>
      <c r="AE134" s="51"/>
      <c r="AF134" s="51"/>
      <c r="AG134" s="51"/>
      <c r="AH134" s="51"/>
      <c r="AI134" s="51"/>
      <c r="AJ134" s="102" t="s">
        <v>654</v>
      </c>
      <c r="AK134" s="102" t="s">
        <v>654</v>
      </c>
      <c r="AL134" s="102" t="s">
        <v>654</v>
      </c>
      <c r="AM134" s="102" t="s">
        <v>654</v>
      </c>
      <c r="AN134" s="2"/>
      <c r="AO134" s="3"/>
      <c r="AP134" s="3"/>
      <c r="AQ134" s="3"/>
      <c r="AR134" s="3"/>
    </row>
    <row r="135" spans="1:44" x14ac:dyDescent="0.3">
      <c r="A135" s="14" t="s">
        <v>306</v>
      </c>
      <c r="B135" s="15"/>
      <c r="C135" s="15"/>
      <c r="D135" s="80">
        <v>1.5000136881437998</v>
      </c>
      <c r="E135" s="78"/>
      <c r="F135" s="15"/>
      <c r="G135" s="15"/>
      <c r="H135" s="16" t="s">
        <v>306</v>
      </c>
      <c r="I135" s="66"/>
      <c r="J135" s="66"/>
      <c r="K135" s="16"/>
      <c r="L135" s="81"/>
      <c r="M135" s="82">
        <v>3851.62939453125</v>
      </c>
      <c r="N135" s="82">
        <v>9302.9521484375</v>
      </c>
      <c r="O135" s="76"/>
      <c r="P135" s="83"/>
      <c r="Q135" s="83"/>
      <c r="R135" s="84"/>
      <c r="S135" s="51">
        <v>0</v>
      </c>
      <c r="T135" s="51">
        <v>4</v>
      </c>
      <c r="U135" s="52">
        <v>0.15468399999999999</v>
      </c>
      <c r="V135" s="52">
        <v>1.054E-3</v>
      </c>
      <c r="W135" s="52">
        <v>4.9119999999999997E-3</v>
      </c>
      <c r="X135" s="52">
        <v>0.79323299999999997</v>
      </c>
      <c r="Y135" s="52">
        <v>0.5</v>
      </c>
      <c r="Z135" s="52">
        <v>0</v>
      </c>
      <c r="AA135" s="79">
        <v>135</v>
      </c>
      <c r="AB135" s="79"/>
      <c r="AC135" s="85"/>
      <c r="AD135" s="51"/>
      <c r="AE135" s="51"/>
      <c r="AF135" s="51"/>
      <c r="AG135" s="51"/>
      <c r="AH135" s="51"/>
      <c r="AI135" s="51"/>
      <c r="AJ135" s="102" t="s">
        <v>654</v>
      </c>
      <c r="AK135" s="102" t="s">
        <v>654</v>
      </c>
      <c r="AL135" s="102" t="s">
        <v>654</v>
      </c>
      <c r="AM135" s="102" t="s">
        <v>654</v>
      </c>
      <c r="AN135" s="2"/>
      <c r="AO135" s="3"/>
      <c r="AP135" s="3"/>
      <c r="AQ135" s="3"/>
      <c r="AR135" s="3"/>
    </row>
    <row r="136" spans="1:44" x14ac:dyDescent="0.3">
      <c r="A136" s="14" t="s">
        <v>307</v>
      </c>
      <c r="B136" s="15"/>
      <c r="C136" s="15"/>
      <c r="D136" s="80">
        <v>1.5</v>
      </c>
      <c r="E136" s="78"/>
      <c r="F136" s="15"/>
      <c r="G136" s="15"/>
      <c r="H136" s="16" t="s">
        <v>307</v>
      </c>
      <c r="I136" s="66"/>
      <c r="J136" s="66"/>
      <c r="K136" s="16"/>
      <c r="L136" s="81"/>
      <c r="M136" s="82">
        <v>5708.2919921875</v>
      </c>
      <c r="N136" s="82">
        <v>6817.8564453125</v>
      </c>
      <c r="O136" s="76"/>
      <c r="P136" s="83"/>
      <c r="Q136" s="83"/>
      <c r="R136" s="84"/>
      <c r="S136" s="51">
        <v>1</v>
      </c>
      <c r="T136" s="51">
        <v>1</v>
      </c>
      <c r="U136" s="52">
        <v>0</v>
      </c>
      <c r="V136" s="52">
        <v>1.016E-3</v>
      </c>
      <c r="W136" s="52">
        <v>2.5070000000000001E-3</v>
      </c>
      <c r="X136" s="52">
        <v>0.50151900000000005</v>
      </c>
      <c r="Y136" s="52">
        <v>0.5</v>
      </c>
      <c r="Z136" s="52">
        <v>0</v>
      </c>
      <c r="AA136" s="79">
        <v>136</v>
      </c>
      <c r="AB136" s="79"/>
      <c r="AC136" s="85"/>
      <c r="AD136" s="51"/>
      <c r="AE136" s="51"/>
      <c r="AF136" s="51"/>
      <c r="AG136" s="51"/>
      <c r="AH136" s="51"/>
      <c r="AI136" s="51"/>
      <c r="AJ136" s="102" t="s">
        <v>654</v>
      </c>
      <c r="AK136" s="102" t="s">
        <v>654</v>
      </c>
      <c r="AL136" s="102" t="s">
        <v>654</v>
      </c>
      <c r="AM136" s="102" t="s">
        <v>654</v>
      </c>
      <c r="AN136" s="2"/>
      <c r="AO136" s="3"/>
      <c r="AP136" s="3"/>
      <c r="AQ136" s="3"/>
      <c r="AR136" s="3"/>
    </row>
    <row r="137" spans="1:44" x14ac:dyDescent="0.3">
      <c r="A137" s="14" t="s">
        <v>308</v>
      </c>
      <c r="B137" s="15"/>
      <c r="C137" s="15"/>
      <c r="D137" s="80">
        <v>1.5</v>
      </c>
      <c r="E137" s="78"/>
      <c r="F137" s="15"/>
      <c r="G137" s="15"/>
      <c r="H137" s="16" t="s">
        <v>308</v>
      </c>
      <c r="I137" s="66"/>
      <c r="J137" s="66"/>
      <c r="K137" s="16"/>
      <c r="L137" s="81"/>
      <c r="M137" s="82">
        <v>7656.724609375</v>
      </c>
      <c r="N137" s="82">
        <v>9613.8359375</v>
      </c>
      <c r="O137" s="76"/>
      <c r="P137" s="83"/>
      <c r="Q137" s="83"/>
      <c r="R137" s="84"/>
      <c r="S137" s="51">
        <v>0</v>
      </c>
      <c r="T137" s="51">
        <v>1</v>
      </c>
      <c r="U137" s="52">
        <v>0</v>
      </c>
      <c r="V137" s="52">
        <v>7.2599999999999997E-4</v>
      </c>
      <c r="W137" s="52">
        <v>3.2600000000000001E-4</v>
      </c>
      <c r="X137" s="52">
        <v>0.35511700000000002</v>
      </c>
      <c r="Y137" s="52">
        <v>0</v>
      </c>
      <c r="Z137" s="52">
        <v>0</v>
      </c>
      <c r="AA137" s="79">
        <v>137</v>
      </c>
      <c r="AB137" s="79"/>
      <c r="AC137" s="85"/>
      <c r="AD137" s="51"/>
      <c r="AE137" s="51"/>
      <c r="AF137" s="51"/>
      <c r="AG137" s="51"/>
      <c r="AH137" s="51"/>
      <c r="AI137" s="51"/>
      <c r="AJ137" s="102" t="s">
        <v>654</v>
      </c>
      <c r="AK137" s="102" t="s">
        <v>654</v>
      </c>
      <c r="AL137" s="102" t="s">
        <v>654</v>
      </c>
      <c r="AM137" s="102" t="s">
        <v>654</v>
      </c>
      <c r="AN137" s="2"/>
      <c r="AO137" s="3"/>
      <c r="AP137" s="3"/>
      <c r="AQ137" s="3"/>
      <c r="AR137" s="3"/>
    </row>
    <row r="138" spans="1:44" x14ac:dyDescent="0.3">
      <c r="A138" s="14" t="s">
        <v>309</v>
      </c>
      <c r="B138" s="15"/>
      <c r="C138" s="15"/>
      <c r="D138" s="80">
        <v>1.5184974994586202</v>
      </c>
      <c r="E138" s="78"/>
      <c r="F138" s="15"/>
      <c r="G138" s="15"/>
      <c r="H138" s="16" t="s">
        <v>309</v>
      </c>
      <c r="I138" s="66"/>
      <c r="J138" s="66"/>
      <c r="K138" s="16"/>
      <c r="L138" s="81"/>
      <c r="M138" s="82">
        <v>8696.2080078125</v>
      </c>
      <c r="N138" s="82">
        <v>3173.769287109375</v>
      </c>
      <c r="O138" s="76"/>
      <c r="P138" s="83"/>
      <c r="Q138" s="83"/>
      <c r="R138" s="84"/>
      <c r="S138" s="51">
        <v>1</v>
      </c>
      <c r="T138" s="51">
        <v>6</v>
      </c>
      <c r="U138" s="52">
        <v>209.032521</v>
      </c>
      <c r="V138" s="52">
        <v>1.0989999999999999E-3</v>
      </c>
      <c r="W138" s="52">
        <v>5.9890000000000004E-3</v>
      </c>
      <c r="X138" s="52">
        <v>1.2802230000000001</v>
      </c>
      <c r="Y138" s="52">
        <v>0.30952380952380953</v>
      </c>
      <c r="Z138" s="52">
        <v>0</v>
      </c>
      <c r="AA138" s="79">
        <v>138</v>
      </c>
      <c r="AB138" s="79"/>
      <c r="AC138" s="85"/>
      <c r="AD138" s="51"/>
      <c r="AE138" s="51"/>
      <c r="AF138" s="51"/>
      <c r="AG138" s="51"/>
      <c r="AH138" s="51"/>
      <c r="AI138" s="51"/>
      <c r="AJ138" s="102" t="s">
        <v>654</v>
      </c>
      <c r="AK138" s="102" t="s">
        <v>654</v>
      </c>
      <c r="AL138" s="102" t="s">
        <v>654</v>
      </c>
      <c r="AM138" s="102" t="s">
        <v>654</v>
      </c>
      <c r="AN138" s="2"/>
      <c r="AO138" s="3"/>
      <c r="AP138" s="3"/>
      <c r="AQ138" s="3"/>
      <c r="AR138" s="3"/>
    </row>
    <row r="139" spans="1:44" x14ac:dyDescent="0.3">
      <c r="A139" s="14" t="s">
        <v>310</v>
      </c>
      <c r="B139" s="15"/>
      <c r="C139" s="15"/>
      <c r="D139" s="80">
        <v>1.5</v>
      </c>
      <c r="E139" s="78"/>
      <c r="F139" s="15"/>
      <c r="G139" s="15"/>
      <c r="H139" s="16" t="s">
        <v>310</v>
      </c>
      <c r="I139" s="66"/>
      <c r="J139" s="66"/>
      <c r="K139" s="16"/>
      <c r="L139" s="81"/>
      <c r="M139" s="82">
        <v>5040.1904296875</v>
      </c>
      <c r="N139" s="82">
        <v>8807.8037109375</v>
      </c>
      <c r="O139" s="76"/>
      <c r="P139" s="83"/>
      <c r="Q139" s="83"/>
      <c r="R139" s="84"/>
      <c r="S139" s="51">
        <v>0</v>
      </c>
      <c r="T139" s="51">
        <v>2</v>
      </c>
      <c r="U139" s="52">
        <v>0</v>
      </c>
      <c r="V139" s="52">
        <v>8.8999999999999995E-4</v>
      </c>
      <c r="W139" s="52">
        <v>2.2260000000000001E-3</v>
      </c>
      <c r="X139" s="52">
        <v>0.45567999999999997</v>
      </c>
      <c r="Y139" s="52">
        <v>0.5</v>
      </c>
      <c r="Z139" s="52">
        <v>0</v>
      </c>
      <c r="AA139" s="79">
        <v>139</v>
      </c>
      <c r="AB139" s="79"/>
      <c r="AC139" s="85"/>
      <c r="AD139" s="51"/>
      <c r="AE139" s="51"/>
      <c r="AF139" s="51"/>
      <c r="AG139" s="51"/>
      <c r="AH139" s="51"/>
      <c r="AI139" s="51"/>
      <c r="AJ139" s="102" t="s">
        <v>654</v>
      </c>
      <c r="AK139" s="102" t="s">
        <v>654</v>
      </c>
      <c r="AL139" s="102" t="s">
        <v>654</v>
      </c>
      <c r="AM139" s="102" t="s">
        <v>654</v>
      </c>
      <c r="AN139" s="2"/>
      <c r="AO139" s="3"/>
      <c r="AP139" s="3"/>
      <c r="AQ139" s="3"/>
      <c r="AR139" s="3"/>
    </row>
    <row r="140" spans="1:44" x14ac:dyDescent="0.3">
      <c r="A140" s="14" t="s">
        <v>311</v>
      </c>
      <c r="B140" s="15"/>
      <c r="C140" s="15"/>
      <c r="D140" s="80">
        <v>1.5</v>
      </c>
      <c r="E140" s="78"/>
      <c r="F140" s="15"/>
      <c r="G140" s="15"/>
      <c r="H140" s="16" t="s">
        <v>311</v>
      </c>
      <c r="I140" s="66"/>
      <c r="J140" s="66"/>
      <c r="K140" s="16"/>
      <c r="L140" s="81"/>
      <c r="M140" s="82">
        <v>2605.7041015625</v>
      </c>
      <c r="N140" s="82">
        <v>2104.3974609375</v>
      </c>
      <c r="O140" s="76"/>
      <c r="P140" s="83"/>
      <c r="Q140" s="83"/>
      <c r="R140" s="84"/>
      <c r="S140" s="51">
        <v>0</v>
      </c>
      <c r="T140" s="51">
        <v>1</v>
      </c>
      <c r="U140" s="52">
        <v>0</v>
      </c>
      <c r="V140" s="52">
        <v>9.5699999999999995E-4</v>
      </c>
      <c r="W140" s="52">
        <v>1.756E-3</v>
      </c>
      <c r="X140" s="52">
        <v>0.33994099999999999</v>
      </c>
      <c r="Y140" s="52">
        <v>0</v>
      </c>
      <c r="Z140" s="52">
        <v>0</v>
      </c>
      <c r="AA140" s="79">
        <v>140</v>
      </c>
      <c r="AB140" s="79"/>
      <c r="AC140" s="85"/>
      <c r="AD140" s="51"/>
      <c r="AE140" s="51"/>
      <c r="AF140" s="51"/>
      <c r="AG140" s="51"/>
      <c r="AH140" s="51"/>
      <c r="AI140" s="51"/>
      <c r="AJ140" s="102" t="s">
        <v>654</v>
      </c>
      <c r="AK140" s="102" t="s">
        <v>654</v>
      </c>
      <c r="AL140" s="102" t="s">
        <v>654</v>
      </c>
      <c r="AM140" s="102" t="s">
        <v>654</v>
      </c>
      <c r="AN140" s="2"/>
      <c r="AO140" s="3"/>
      <c r="AP140" s="3"/>
      <c r="AQ140" s="3"/>
      <c r="AR140" s="3"/>
    </row>
    <row r="141" spans="1:44" x14ac:dyDescent="0.3">
      <c r="A141" s="14" t="s">
        <v>312</v>
      </c>
      <c r="B141" s="15"/>
      <c r="C141" s="15"/>
      <c r="D141" s="80">
        <v>1.5</v>
      </c>
      <c r="E141" s="78"/>
      <c r="F141" s="15"/>
      <c r="G141" s="15"/>
      <c r="H141" s="16" t="s">
        <v>312</v>
      </c>
      <c r="I141" s="66"/>
      <c r="J141" s="66"/>
      <c r="K141" s="16"/>
      <c r="L141" s="81"/>
      <c r="M141" s="82">
        <v>1197.6431884765625</v>
      </c>
      <c r="N141" s="82">
        <v>9523.8251953125</v>
      </c>
      <c r="O141" s="76"/>
      <c r="P141" s="83"/>
      <c r="Q141" s="83"/>
      <c r="R141" s="84"/>
      <c r="S141" s="51">
        <v>0</v>
      </c>
      <c r="T141" s="51">
        <v>1</v>
      </c>
      <c r="U141" s="52">
        <v>0</v>
      </c>
      <c r="V141" s="52">
        <v>9.5699999999999995E-4</v>
      </c>
      <c r="W141" s="52">
        <v>1.756E-3</v>
      </c>
      <c r="X141" s="52">
        <v>0.33994099999999999</v>
      </c>
      <c r="Y141" s="52">
        <v>0</v>
      </c>
      <c r="Z141" s="52">
        <v>0</v>
      </c>
      <c r="AA141" s="79">
        <v>141</v>
      </c>
      <c r="AB141" s="79"/>
      <c r="AC141" s="85"/>
      <c r="AD141" s="51"/>
      <c r="AE141" s="51"/>
      <c r="AF141" s="51"/>
      <c r="AG141" s="51"/>
      <c r="AH141" s="51"/>
      <c r="AI141" s="51"/>
      <c r="AJ141" s="102" t="s">
        <v>654</v>
      </c>
      <c r="AK141" s="102" t="s">
        <v>654</v>
      </c>
      <c r="AL141" s="102" t="s">
        <v>654</v>
      </c>
      <c r="AM141" s="102" t="s">
        <v>654</v>
      </c>
      <c r="AN141" s="2"/>
      <c r="AO141" s="3"/>
      <c r="AP141" s="3"/>
      <c r="AQ141" s="3"/>
      <c r="AR141" s="3"/>
    </row>
    <row r="142" spans="1:44" x14ac:dyDescent="0.3">
      <c r="A142" s="14" t="s">
        <v>313</v>
      </c>
      <c r="B142" s="15"/>
      <c r="C142" s="15"/>
      <c r="D142" s="80">
        <v>1.5</v>
      </c>
      <c r="E142" s="78"/>
      <c r="F142" s="15"/>
      <c r="G142" s="15"/>
      <c r="H142" s="16" t="s">
        <v>313</v>
      </c>
      <c r="I142" s="66"/>
      <c r="J142" s="66"/>
      <c r="K142" s="16"/>
      <c r="L142" s="81"/>
      <c r="M142" s="82">
        <v>2798.99609375</v>
      </c>
      <c r="N142" s="82">
        <v>7134.51416015625</v>
      </c>
      <c r="O142" s="76"/>
      <c r="P142" s="83"/>
      <c r="Q142" s="83"/>
      <c r="R142" s="84"/>
      <c r="S142" s="51">
        <v>0</v>
      </c>
      <c r="T142" s="51">
        <v>1</v>
      </c>
      <c r="U142" s="52">
        <v>0</v>
      </c>
      <c r="V142" s="52">
        <v>9.5699999999999995E-4</v>
      </c>
      <c r="W142" s="52">
        <v>1.756E-3</v>
      </c>
      <c r="X142" s="52">
        <v>0.33994099999999999</v>
      </c>
      <c r="Y142" s="52">
        <v>0</v>
      </c>
      <c r="Z142" s="52">
        <v>0</v>
      </c>
      <c r="AA142" s="79">
        <v>142</v>
      </c>
      <c r="AB142" s="79"/>
      <c r="AC142" s="85"/>
      <c r="AD142" s="51"/>
      <c r="AE142" s="51"/>
      <c r="AF142" s="51"/>
      <c r="AG142" s="51"/>
      <c r="AH142" s="51"/>
      <c r="AI142" s="51"/>
      <c r="AJ142" s="102" t="s">
        <v>654</v>
      </c>
      <c r="AK142" s="102" t="s">
        <v>654</v>
      </c>
      <c r="AL142" s="102" t="s">
        <v>654</v>
      </c>
      <c r="AM142" s="102" t="s">
        <v>654</v>
      </c>
      <c r="AN142" s="2"/>
      <c r="AO142" s="3"/>
      <c r="AP142" s="3"/>
      <c r="AQ142" s="3"/>
      <c r="AR142" s="3"/>
    </row>
    <row r="143" spans="1:44" x14ac:dyDescent="0.3">
      <c r="A143" s="14" t="s">
        <v>314</v>
      </c>
      <c r="B143" s="15"/>
      <c r="C143" s="15"/>
      <c r="D143" s="80">
        <v>1.5</v>
      </c>
      <c r="E143" s="78"/>
      <c r="F143" s="15"/>
      <c r="G143" s="15"/>
      <c r="H143" s="16" t="s">
        <v>314</v>
      </c>
      <c r="I143" s="66"/>
      <c r="J143" s="66"/>
      <c r="K143" s="16"/>
      <c r="L143" s="81"/>
      <c r="M143" s="82">
        <v>9602.77734375</v>
      </c>
      <c r="N143" s="82">
        <v>5586.7294921875</v>
      </c>
      <c r="O143" s="76"/>
      <c r="P143" s="83"/>
      <c r="Q143" s="83"/>
      <c r="R143" s="84"/>
      <c r="S143" s="51">
        <v>0</v>
      </c>
      <c r="T143" s="51">
        <v>1</v>
      </c>
      <c r="U143" s="52">
        <v>0</v>
      </c>
      <c r="V143" s="52">
        <v>7.27E-4</v>
      </c>
      <c r="W143" s="52">
        <v>1.4899999999999999E-4</v>
      </c>
      <c r="X143" s="52">
        <v>0.33095999999999998</v>
      </c>
      <c r="Y143" s="52">
        <v>0</v>
      </c>
      <c r="Z143" s="52">
        <v>0</v>
      </c>
      <c r="AA143" s="79">
        <v>143</v>
      </c>
      <c r="AB143" s="79"/>
      <c r="AC143" s="85"/>
      <c r="AD143" s="51"/>
      <c r="AE143" s="51"/>
      <c r="AF143" s="51"/>
      <c r="AG143" s="51"/>
      <c r="AH143" s="51"/>
      <c r="AI143" s="51"/>
      <c r="AJ143" s="102" t="s">
        <v>654</v>
      </c>
      <c r="AK143" s="102" t="s">
        <v>654</v>
      </c>
      <c r="AL143" s="102" t="s">
        <v>654</v>
      </c>
      <c r="AM143" s="102" t="s">
        <v>654</v>
      </c>
      <c r="AN143" s="2"/>
      <c r="AO143" s="3"/>
      <c r="AP143" s="3"/>
      <c r="AQ143" s="3"/>
      <c r="AR143" s="3"/>
    </row>
    <row r="144" spans="1:44" x14ac:dyDescent="0.3">
      <c r="A144" s="14" t="s">
        <v>315</v>
      </c>
      <c r="B144" s="15"/>
      <c r="C144" s="15"/>
      <c r="D144" s="80">
        <v>1.5075461810974651</v>
      </c>
      <c r="E144" s="78"/>
      <c r="F144" s="15"/>
      <c r="G144" s="15"/>
      <c r="H144" s="16" t="s">
        <v>315</v>
      </c>
      <c r="I144" s="66"/>
      <c r="J144" s="66"/>
      <c r="K144" s="16"/>
      <c r="L144" s="81"/>
      <c r="M144" s="82">
        <v>8669.7841796875</v>
      </c>
      <c r="N144" s="82">
        <v>1752.7183837890625</v>
      </c>
      <c r="O144" s="76"/>
      <c r="P144" s="83"/>
      <c r="Q144" s="83"/>
      <c r="R144" s="84"/>
      <c r="S144" s="51">
        <v>5</v>
      </c>
      <c r="T144" s="51">
        <v>0</v>
      </c>
      <c r="U144" s="52">
        <v>85.276242999999994</v>
      </c>
      <c r="V144" s="52">
        <v>8.4699999999999999E-4</v>
      </c>
      <c r="W144" s="52">
        <v>1.48E-3</v>
      </c>
      <c r="X144" s="52">
        <v>0.97721800000000003</v>
      </c>
      <c r="Y144" s="52">
        <v>0.05</v>
      </c>
      <c r="Z144" s="52">
        <v>0</v>
      </c>
      <c r="AA144" s="79">
        <v>144</v>
      </c>
      <c r="AB144" s="79"/>
      <c r="AC144" s="85"/>
      <c r="AD144" s="51"/>
      <c r="AE144" s="51"/>
      <c r="AF144" s="51"/>
      <c r="AG144" s="51"/>
      <c r="AH144" s="51"/>
      <c r="AI144" s="51"/>
      <c r="AJ144" s="51"/>
      <c r="AK144" s="51"/>
      <c r="AL144" s="51"/>
      <c r="AM144" s="51"/>
      <c r="AN144" s="2"/>
      <c r="AO144" s="3"/>
      <c r="AP144" s="3"/>
      <c r="AQ144" s="3"/>
      <c r="AR144" s="3"/>
    </row>
    <row r="145" spans="1:44" x14ac:dyDescent="0.3">
      <c r="A145" s="14" t="s">
        <v>316</v>
      </c>
      <c r="B145" s="15"/>
      <c r="C145" s="15"/>
      <c r="D145" s="80">
        <v>1.5</v>
      </c>
      <c r="E145" s="78"/>
      <c r="F145" s="15"/>
      <c r="G145" s="15"/>
      <c r="H145" s="16" t="s">
        <v>316</v>
      </c>
      <c r="I145" s="66"/>
      <c r="J145" s="66"/>
      <c r="K145" s="16"/>
      <c r="L145" s="81"/>
      <c r="M145" s="82">
        <v>2983.087646484375</v>
      </c>
      <c r="N145" s="82">
        <v>4156.03369140625</v>
      </c>
      <c r="O145" s="76"/>
      <c r="P145" s="83"/>
      <c r="Q145" s="83"/>
      <c r="R145" s="84"/>
      <c r="S145" s="51">
        <v>0</v>
      </c>
      <c r="T145" s="51">
        <v>1</v>
      </c>
      <c r="U145" s="52">
        <v>0</v>
      </c>
      <c r="V145" s="52">
        <v>9.5699999999999995E-4</v>
      </c>
      <c r="W145" s="52">
        <v>1.756E-3</v>
      </c>
      <c r="X145" s="52">
        <v>0.33994099999999999</v>
      </c>
      <c r="Y145" s="52">
        <v>0</v>
      </c>
      <c r="Z145" s="52">
        <v>0</v>
      </c>
      <c r="AA145" s="79">
        <v>145</v>
      </c>
      <c r="AB145" s="79"/>
      <c r="AC145" s="85"/>
      <c r="AD145" s="51"/>
      <c r="AE145" s="51"/>
      <c r="AF145" s="51"/>
      <c r="AG145" s="51"/>
      <c r="AH145" s="51"/>
      <c r="AI145" s="51"/>
      <c r="AJ145" s="102" t="s">
        <v>654</v>
      </c>
      <c r="AK145" s="102" t="s">
        <v>654</v>
      </c>
      <c r="AL145" s="102" t="s">
        <v>654</v>
      </c>
      <c r="AM145" s="102" t="s">
        <v>654</v>
      </c>
      <c r="AN145" s="2"/>
      <c r="AO145" s="3"/>
      <c r="AP145" s="3"/>
      <c r="AQ145" s="3"/>
      <c r="AR145" s="3"/>
    </row>
    <row r="146" spans="1:44" x14ac:dyDescent="0.3">
      <c r="A146" s="14" t="s">
        <v>317</v>
      </c>
      <c r="B146" s="15"/>
      <c r="C146" s="15"/>
      <c r="D146" s="80">
        <v>1.805935614253521</v>
      </c>
      <c r="E146" s="78"/>
      <c r="F146" s="15"/>
      <c r="G146" s="15"/>
      <c r="H146" s="16" t="s">
        <v>317</v>
      </c>
      <c r="I146" s="66"/>
      <c r="J146" s="66"/>
      <c r="K146" s="16"/>
      <c r="L146" s="81"/>
      <c r="M146" s="82">
        <v>8739.3369140625</v>
      </c>
      <c r="N146" s="82">
        <v>5487.95849609375</v>
      </c>
      <c r="O146" s="76"/>
      <c r="P146" s="83"/>
      <c r="Q146" s="83"/>
      <c r="R146" s="84"/>
      <c r="S146" s="51">
        <v>0</v>
      </c>
      <c r="T146" s="51">
        <v>6</v>
      </c>
      <c r="U146" s="52">
        <v>3457.2506870000002</v>
      </c>
      <c r="V146" s="52">
        <v>9.859999999999999E-4</v>
      </c>
      <c r="W146" s="52">
        <v>2.3249999999999998E-3</v>
      </c>
      <c r="X146" s="52">
        <v>1.5524309999999999</v>
      </c>
      <c r="Y146" s="52">
        <v>0.1</v>
      </c>
      <c r="Z146" s="52">
        <v>0</v>
      </c>
      <c r="AA146" s="79">
        <v>146</v>
      </c>
      <c r="AB146" s="79"/>
      <c r="AC146" s="85"/>
      <c r="AD146" s="51"/>
      <c r="AE146" s="51"/>
      <c r="AF146" s="51"/>
      <c r="AG146" s="51"/>
      <c r="AH146" s="51"/>
      <c r="AI146" s="51"/>
      <c r="AJ146" s="102" t="s">
        <v>654</v>
      </c>
      <c r="AK146" s="102" t="s">
        <v>654</v>
      </c>
      <c r="AL146" s="102" t="s">
        <v>654</v>
      </c>
      <c r="AM146" s="102" t="s">
        <v>654</v>
      </c>
      <c r="AN146" s="2"/>
      <c r="AO146" s="3"/>
      <c r="AP146" s="3"/>
      <c r="AQ146" s="3"/>
      <c r="AR146" s="3"/>
    </row>
    <row r="147" spans="1:44" x14ac:dyDescent="0.3">
      <c r="A147" s="14" t="s">
        <v>318</v>
      </c>
      <c r="B147" s="15"/>
      <c r="C147" s="15"/>
      <c r="D147" s="80">
        <v>1.5</v>
      </c>
      <c r="E147" s="78"/>
      <c r="F147" s="15"/>
      <c r="G147" s="15"/>
      <c r="H147" s="16" t="s">
        <v>318</v>
      </c>
      <c r="I147" s="66"/>
      <c r="J147" s="66"/>
      <c r="K147" s="16"/>
      <c r="L147" s="81"/>
      <c r="M147" s="82">
        <v>8484.80078125</v>
      </c>
      <c r="N147" s="82">
        <v>5525.34375</v>
      </c>
      <c r="O147" s="76"/>
      <c r="P147" s="83"/>
      <c r="Q147" s="83"/>
      <c r="R147" s="84"/>
      <c r="S147" s="51">
        <v>1</v>
      </c>
      <c r="T147" s="51">
        <v>0</v>
      </c>
      <c r="U147" s="52">
        <v>0</v>
      </c>
      <c r="V147" s="52">
        <v>7.0600000000000003E-4</v>
      </c>
      <c r="W147" s="52">
        <v>1.0900000000000001E-4</v>
      </c>
      <c r="X147" s="52">
        <v>0.36992799999999998</v>
      </c>
      <c r="Y147" s="52">
        <v>0</v>
      </c>
      <c r="Z147" s="52">
        <v>0</v>
      </c>
      <c r="AA147" s="79">
        <v>147</v>
      </c>
      <c r="AB147" s="79"/>
      <c r="AC147" s="85"/>
      <c r="AD147" s="51"/>
      <c r="AE147" s="51"/>
      <c r="AF147" s="51"/>
      <c r="AG147" s="51"/>
      <c r="AH147" s="51"/>
      <c r="AI147" s="51"/>
      <c r="AJ147" s="51"/>
      <c r="AK147" s="51"/>
      <c r="AL147" s="51"/>
      <c r="AM147" s="51"/>
      <c r="AN147" s="2"/>
      <c r="AO147" s="3"/>
      <c r="AP147" s="3"/>
      <c r="AQ147" s="3"/>
      <c r="AR147" s="3"/>
    </row>
    <row r="148" spans="1:44" x14ac:dyDescent="0.3">
      <c r="A148" s="14" t="s">
        <v>319</v>
      </c>
      <c r="B148" s="15"/>
      <c r="C148" s="15"/>
      <c r="D148" s="80">
        <v>1.5</v>
      </c>
      <c r="E148" s="78"/>
      <c r="F148" s="15"/>
      <c r="G148" s="15"/>
      <c r="H148" s="16" t="s">
        <v>319</v>
      </c>
      <c r="I148" s="66"/>
      <c r="J148" s="66"/>
      <c r="K148" s="16"/>
      <c r="L148" s="81"/>
      <c r="M148" s="82">
        <v>7009.017578125</v>
      </c>
      <c r="N148" s="82">
        <v>7924.37353515625</v>
      </c>
      <c r="O148" s="76"/>
      <c r="P148" s="83"/>
      <c r="Q148" s="83"/>
      <c r="R148" s="84"/>
      <c r="S148" s="51">
        <v>0</v>
      </c>
      <c r="T148" s="51">
        <v>1</v>
      </c>
      <c r="U148" s="52">
        <v>0</v>
      </c>
      <c r="V148" s="52">
        <v>7.36E-4</v>
      </c>
      <c r="W148" s="52">
        <v>1.9599999999999999E-4</v>
      </c>
      <c r="X148" s="52">
        <v>0.331735</v>
      </c>
      <c r="Y148" s="52">
        <v>0</v>
      </c>
      <c r="Z148" s="52">
        <v>0</v>
      </c>
      <c r="AA148" s="79">
        <v>148</v>
      </c>
      <c r="AB148" s="79"/>
      <c r="AC148" s="85"/>
      <c r="AD148" s="51"/>
      <c r="AE148" s="51"/>
      <c r="AF148" s="51"/>
      <c r="AG148" s="51"/>
      <c r="AH148" s="51"/>
      <c r="AI148" s="51"/>
      <c r="AJ148" s="102" t="s">
        <v>654</v>
      </c>
      <c r="AK148" s="102" t="s">
        <v>654</v>
      </c>
      <c r="AL148" s="102" t="s">
        <v>654</v>
      </c>
      <c r="AM148" s="102" t="s">
        <v>654</v>
      </c>
      <c r="AN148" s="2"/>
      <c r="AO148" s="3"/>
      <c r="AP148" s="3"/>
      <c r="AQ148" s="3"/>
      <c r="AR148" s="3"/>
    </row>
    <row r="149" spans="1:44" x14ac:dyDescent="0.3">
      <c r="A149" s="14" t="s">
        <v>320</v>
      </c>
      <c r="B149" s="15"/>
      <c r="C149" s="15"/>
      <c r="D149" s="80">
        <v>1.5</v>
      </c>
      <c r="E149" s="78"/>
      <c r="F149" s="15"/>
      <c r="G149" s="15"/>
      <c r="H149" s="16" t="s">
        <v>320</v>
      </c>
      <c r="I149" s="66"/>
      <c r="J149" s="66"/>
      <c r="K149" s="16"/>
      <c r="L149" s="81"/>
      <c r="M149" s="82">
        <v>1565.8135986328125</v>
      </c>
      <c r="N149" s="82">
        <v>344.79486083984375</v>
      </c>
      <c r="O149" s="76"/>
      <c r="P149" s="83"/>
      <c r="Q149" s="83"/>
      <c r="R149" s="84"/>
      <c r="S149" s="51">
        <v>0</v>
      </c>
      <c r="T149" s="51">
        <v>1</v>
      </c>
      <c r="U149" s="52">
        <v>0</v>
      </c>
      <c r="V149" s="52">
        <v>9.5699999999999995E-4</v>
      </c>
      <c r="W149" s="52">
        <v>1.756E-3</v>
      </c>
      <c r="X149" s="52">
        <v>0.33994099999999999</v>
      </c>
      <c r="Y149" s="52">
        <v>0</v>
      </c>
      <c r="Z149" s="52">
        <v>0</v>
      </c>
      <c r="AA149" s="79">
        <v>149</v>
      </c>
      <c r="AB149" s="79"/>
      <c r="AC149" s="85"/>
      <c r="AD149" s="51"/>
      <c r="AE149" s="51"/>
      <c r="AF149" s="51"/>
      <c r="AG149" s="51"/>
      <c r="AH149" s="51"/>
      <c r="AI149" s="51"/>
      <c r="AJ149" s="102" t="s">
        <v>654</v>
      </c>
      <c r="AK149" s="102" t="s">
        <v>654</v>
      </c>
      <c r="AL149" s="102" t="s">
        <v>654</v>
      </c>
      <c r="AM149" s="102" t="s">
        <v>654</v>
      </c>
      <c r="AN149" s="2"/>
      <c r="AO149" s="3"/>
      <c r="AP149" s="3"/>
      <c r="AQ149" s="3"/>
      <c r="AR149" s="3"/>
    </row>
    <row r="150" spans="1:44" x14ac:dyDescent="0.3">
      <c r="A150" s="14" t="s">
        <v>321</v>
      </c>
      <c r="B150" s="15"/>
      <c r="C150" s="15"/>
      <c r="D150" s="80">
        <v>1.5</v>
      </c>
      <c r="E150" s="78"/>
      <c r="F150" s="15"/>
      <c r="G150" s="15"/>
      <c r="H150" s="16" t="s">
        <v>321</v>
      </c>
      <c r="I150" s="66"/>
      <c r="J150" s="66"/>
      <c r="K150" s="16"/>
      <c r="L150" s="81"/>
      <c r="M150" s="82">
        <v>9414.3994140625</v>
      </c>
      <c r="N150" s="82">
        <v>9305.5859375</v>
      </c>
      <c r="O150" s="76"/>
      <c r="P150" s="83"/>
      <c r="Q150" s="83"/>
      <c r="R150" s="84"/>
      <c r="S150" s="51">
        <v>0</v>
      </c>
      <c r="T150" s="51">
        <v>1</v>
      </c>
      <c r="U150" s="52">
        <v>0</v>
      </c>
      <c r="V150" s="52">
        <v>6.3100000000000005E-4</v>
      </c>
      <c r="W150" s="52">
        <v>4.6999999999999997E-5</v>
      </c>
      <c r="X150" s="52">
        <v>0.37016700000000002</v>
      </c>
      <c r="Y150" s="52">
        <v>0</v>
      </c>
      <c r="Z150" s="52">
        <v>0</v>
      </c>
      <c r="AA150" s="79">
        <v>150</v>
      </c>
      <c r="AB150" s="79"/>
      <c r="AC150" s="85"/>
      <c r="AD150" s="51"/>
      <c r="AE150" s="51"/>
      <c r="AF150" s="51"/>
      <c r="AG150" s="51"/>
      <c r="AH150" s="51"/>
      <c r="AI150" s="51"/>
      <c r="AJ150" s="102" t="s">
        <v>654</v>
      </c>
      <c r="AK150" s="102" t="s">
        <v>654</v>
      </c>
      <c r="AL150" s="102" t="s">
        <v>654</v>
      </c>
      <c r="AM150" s="102" t="s">
        <v>654</v>
      </c>
      <c r="AN150" s="2"/>
      <c r="AO150" s="3"/>
      <c r="AP150" s="3"/>
      <c r="AQ150" s="3"/>
      <c r="AR150" s="3"/>
    </row>
    <row r="151" spans="1:44" x14ac:dyDescent="0.3">
      <c r="A151" s="14" t="s">
        <v>322</v>
      </c>
      <c r="B151" s="15"/>
      <c r="C151" s="15"/>
      <c r="D151" s="80">
        <v>1.5772287603135886</v>
      </c>
      <c r="E151" s="78"/>
      <c r="F151" s="15"/>
      <c r="G151" s="15"/>
      <c r="H151" s="16" t="s">
        <v>322</v>
      </c>
      <c r="I151" s="66"/>
      <c r="J151" s="66"/>
      <c r="K151" s="16"/>
      <c r="L151" s="81"/>
      <c r="M151" s="82">
        <v>9347.603515625</v>
      </c>
      <c r="N151" s="82">
        <v>8400.9345703125</v>
      </c>
      <c r="O151" s="76"/>
      <c r="P151" s="83"/>
      <c r="Q151" s="83"/>
      <c r="R151" s="84"/>
      <c r="S151" s="51">
        <v>4</v>
      </c>
      <c r="T151" s="51">
        <v>0</v>
      </c>
      <c r="U151" s="52">
        <v>872.72998700000005</v>
      </c>
      <c r="V151" s="52">
        <v>8.4599999999999996E-4</v>
      </c>
      <c r="W151" s="52">
        <v>9.9099999999999991E-4</v>
      </c>
      <c r="X151" s="52">
        <v>1.0360780000000001</v>
      </c>
      <c r="Y151" s="52">
        <v>0</v>
      </c>
      <c r="Z151" s="52">
        <v>0</v>
      </c>
      <c r="AA151" s="79">
        <v>151</v>
      </c>
      <c r="AB151" s="79"/>
      <c r="AC151" s="85"/>
      <c r="AD151" s="51"/>
      <c r="AE151" s="51"/>
      <c r="AF151" s="51"/>
      <c r="AG151" s="51"/>
      <c r="AH151" s="51"/>
      <c r="AI151" s="51"/>
      <c r="AJ151" s="51"/>
      <c r="AK151" s="51"/>
      <c r="AL151" s="51"/>
      <c r="AM151" s="51"/>
      <c r="AN151" s="2"/>
      <c r="AO151" s="3"/>
      <c r="AP151" s="3"/>
      <c r="AQ151" s="3"/>
      <c r="AR151" s="3"/>
    </row>
    <row r="152" spans="1:44" x14ac:dyDescent="0.3">
      <c r="A152" s="14" t="s">
        <v>323</v>
      </c>
      <c r="B152" s="15"/>
      <c r="C152" s="15"/>
      <c r="D152" s="80">
        <v>1.5000136881437998</v>
      </c>
      <c r="E152" s="78"/>
      <c r="F152" s="15"/>
      <c r="G152" s="15"/>
      <c r="H152" s="16" t="s">
        <v>323</v>
      </c>
      <c r="I152" s="66"/>
      <c r="J152" s="66"/>
      <c r="K152" s="16"/>
      <c r="L152" s="81"/>
      <c r="M152" s="82">
        <v>127.31786346435547</v>
      </c>
      <c r="N152" s="82">
        <v>3828.069580078125</v>
      </c>
      <c r="O152" s="76"/>
      <c r="P152" s="83"/>
      <c r="Q152" s="83"/>
      <c r="R152" s="84"/>
      <c r="S152" s="51">
        <v>0</v>
      </c>
      <c r="T152" s="51">
        <v>4</v>
      </c>
      <c r="U152" s="52">
        <v>0.15468399999999999</v>
      </c>
      <c r="V152" s="52">
        <v>9.8799999999999995E-4</v>
      </c>
      <c r="W152" s="52">
        <v>3.8790000000000001E-3</v>
      </c>
      <c r="X152" s="52">
        <v>0.786304</v>
      </c>
      <c r="Y152" s="52">
        <v>0.41666666666666669</v>
      </c>
      <c r="Z152" s="52">
        <v>0</v>
      </c>
      <c r="AA152" s="79">
        <v>152</v>
      </c>
      <c r="AB152" s="79"/>
      <c r="AC152" s="85"/>
      <c r="AD152" s="51"/>
      <c r="AE152" s="51"/>
      <c r="AF152" s="51"/>
      <c r="AG152" s="51"/>
      <c r="AH152" s="51"/>
      <c r="AI152" s="51"/>
      <c r="AJ152" s="102" t="s">
        <v>654</v>
      </c>
      <c r="AK152" s="102" t="s">
        <v>654</v>
      </c>
      <c r="AL152" s="102" t="s">
        <v>654</v>
      </c>
      <c r="AM152" s="102" t="s">
        <v>654</v>
      </c>
      <c r="AN152" s="2"/>
      <c r="AO152" s="3"/>
      <c r="AP152" s="3"/>
      <c r="AQ152" s="3"/>
      <c r="AR152" s="3"/>
    </row>
    <row r="153" spans="1:44" x14ac:dyDescent="0.3">
      <c r="A153" s="14" t="s">
        <v>324</v>
      </c>
      <c r="B153" s="15"/>
      <c r="C153" s="15"/>
      <c r="D153" s="80">
        <v>1.5713237561903008</v>
      </c>
      <c r="E153" s="78"/>
      <c r="F153" s="15"/>
      <c r="G153" s="15"/>
      <c r="H153" s="16" t="s">
        <v>324</v>
      </c>
      <c r="I153" s="66"/>
      <c r="J153" s="66"/>
      <c r="K153" s="16"/>
      <c r="L153" s="81"/>
      <c r="M153" s="82">
        <v>2759.6533203125</v>
      </c>
      <c r="N153" s="82">
        <v>7602.2001953125</v>
      </c>
      <c r="O153" s="76"/>
      <c r="P153" s="83"/>
      <c r="Q153" s="83"/>
      <c r="R153" s="84"/>
      <c r="S153" s="51">
        <v>0</v>
      </c>
      <c r="T153" s="51">
        <v>2</v>
      </c>
      <c r="U153" s="52">
        <v>806</v>
      </c>
      <c r="V153" s="52">
        <v>7.4100000000000001E-4</v>
      </c>
      <c r="W153" s="52">
        <v>2.5700000000000001E-4</v>
      </c>
      <c r="X153" s="52">
        <v>0.683813</v>
      </c>
      <c r="Y153" s="52">
        <v>0</v>
      </c>
      <c r="Z153" s="52">
        <v>0</v>
      </c>
      <c r="AA153" s="79">
        <v>153</v>
      </c>
      <c r="AB153" s="79"/>
      <c r="AC153" s="85"/>
      <c r="AD153" s="51"/>
      <c r="AE153" s="51"/>
      <c r="AF153" s="51"/>
      <c r="AG153" s="51"/>
      <c r="AH153" s="51"/>
      <c r="AI153" s="51"/>
      <c r="AJ153" s="102" t="s">
        <v>654</v>
      </c>
      <c r="AK153" s="102" t="s">
        <v>654</v>
      </c>
      <c r="AL153" s="102" t="s">
        <v>654</v>
      </c>
      <c r="AM153" s="102" t="s">
        <v>654</v>
      </c>
      <c r="AN153" s="2"/>
      <c r="AO153" s="3"/>
      <c r="AP153" s="3"/>
      <c r="AQ153" s="3"/>
      <c r="AR153" s="3"/>
    </row>
    <row r="154" spans="1:44" x14ac:dyDescent="0.3">
      <c r="A154" s="14" t="s">
        <v>325</v>
      </c>
      <c r="B154" s="15"/>
      <c r="C154" s="15"/>
      <c r="D154" s="80">
        <v>1.5</v>
      </c>
      <c r="E154" s="78"/>
      <c r="F154" s="15"/>
      <c r="G154" s="15"/>
      <c r="H154" s="16" t="s">
        <v>325</v>
      </c>
      <c r="I154" s="66"/>
      <c r="J154" s="66"/>
      <c r="K154" s="16"/>
      <c r="L154" s="81"/>
      <c r="M154" s="82">
        <v>306.3221435546875</v>
      </c>
      <c r="N154" s="82">
        <v>2506.018798828125</v>
      </c>
      <c r="O154" s="76"/>
      <c r="P154" s="83"/>
      <c r="Q154" s="83"/>
      <c r="R154" s="84"/>
      <c r="S154" s="51">
        <v>1</v>
      </c>
      <c r="T154" s="51">
        <v>0</v>
      </c>
      <c r="U154" s="52">
        <v>0</v>
      </c>
      <c r="V154" s="52">
        <v>5.6999999999999998E-4</v>
      </c>
      <c r="W154" s="52">
        <v>1.2E-5</v>
      </c>
      <c r="X154" s="52">
        <v>0.44062000000000001</v>
      </c>
      <c r="Y154" s="52">
        <v>0</v>
      </c>
      <c r="Z154" s="52">
        <v>0</v>
      </c>
      <c r="AA154" s="79">
        <v>154</v>
      </c>
      <c r="AB154" s="79"/>
      <c r="AC154" s="85"/>
      <c r="AD154" s="51"/>
      <c r="AE154" s="51"/>
      <c r="AF154" s="51"/>
      <c r="AG154" s="51"/>
      <c r="AH154" s="51"/>
      <c r="AI154" s="51"/>
      <c r="AJ154" s="51"/>
      <c r="AK154" s="51"/>
      <c r="AL154" s="51"/>
      <c r="AM154" s="51"/>
      <c r="AN154" s="2"/>
      <c r="AO154" s="3"/>
      <c r="AP154" s="3"/>
      <c r="AQ154" s="3"/>
      <c r="AR154" s="3"/>
    </row>
    <row r="155" spans="1:44" x14ac:dyDescent="0.3">
      <c r="A155" s="14" t="s">
        <v>326</v>
      </c>
      <c r="B155" s="15"/>
      <c r="C155" s="15"/>
      <c r="D155" s="80">
        <v>1.5002220759834368</v>
      </c>
      <c r="E155" s="78"/>
      <c r="F155" s="15"/>
      <c r="G155" s="15"/>
      <c r="H155" s="16" t="s">
        <v>326</v>
      </c>
      <c r="I155" s="66"/>
      <c r="J155" s="66"/>
      <c r="K155" s="16"/>
      <c r="L155" s="81"/>
      <c r="M155" s="82">
        <v>5647.5185546875</v>
      </c>
      <c r="N155" s="82">
        <v>4966.94580078125</v>
      </c>
      <c r="O155" s="76"/>
      <c r="P155" s="83"/>
      <c r="Q155" s="83"/>
      <c r="R155" s="84"/>
      <c r="S155" s="51">
        <v>0</v>
      </c>
      <c r="T155" s="51">
        <v>2</v>
      </c>
      <c r="U155" s="52">
        <v>2.5095879999999999</v>
      </c>
      <c r="V155" s="52">
        <v>7.4100000000000001E-4</v>
      </c>
      <c r="W155" s="52">
        <v>3.2699999999999998E-4</v>
      </c>
      <c r="X155" s="52">
        <v>0.467833</v>
      </c>
      <c r="Y155" s="52">
        <v>0</v>
      </c>
      <c r="Z155" s="52">
        <v>0</v>
      </c>
      <c r="AA155" s="79">
        <v>155</v>
      </c>
      <c r="AB155" s="79"/>
      <c r="AC155" s="85"/>
      <c r="AD155" s="51"/>
      <c r="AE155" s="51"/>
      <c r="AF155" s="51"/>
      <c r="AG155" s="51"/>
      <c r="AH155" s="51"/>
      <c r="AI155" s="51"/>
      <c r="AJ155" s="102" t="s">
        <v>654</v>
      </c>
      <c r="AK155" s="102" t="s">
        <v>654</v>
      </c>
      <c r="AL155" s="102" t="s">
        <v>654</v>
      </c>
      <c r="AM155" s="102" t="s">
        <v>654</v>
      </c>
      <c r="AN155" s="2"/>
      <c r="AO155" s="3"/>
      <c r="AP155" s="3"/>
      <c r="AQ155" s="3"/>
      <c r="AR155" s="3"/>
    </row>
    <row r="156" spans="1:44" x14ac:dyDescent="0.3">
      <c r="A156" s="14" t="s">
        <v>327</v>
      </c>
      <c r="B156" s="15"/>
      <c r="C156" s="15"/>
      <c r="D156" s="80">
        <v>1.5114062018986052</v>
      </c>
      <c r="E156" s="78"/>
      <c r="F156" s="15"/>
      <c r="G156" s="15"/>
      <c r="H156" s="16" t="s">
        <v>327</v>
      </c>
      <c r="I156" s="66"/>
      <c r="J156" s="66"/>
      <c r="K156" s="16"/>
      <c r="L156" s="81"/>
      <c r="M156" s="82">
        <v>6070.6201171875</v>
      </c>
      <c r="N156" s="82">
        <v>9164.9912109375</v>
      </c>
      <c r="O156" s="76"/>
      <c r="P156" s="83"/>
      <c r="Q156" s="83"/>
      <c r="R156" s="84"/>
      <c r="S156" s="51">
        <v>4</v>
      </c>
      <c r="T156" s="51">
        <v>3</v>
      </c>
      <c r="U156" s="52">
        <v>128.896727</v>
      </c>
      <c r="V156" s="52">
        <v>8.5099999999999998E-4</v>
      </c>
      <c r="W156" s="52">
        <v>1.139E-3</v>
      </c>
      <c r="X156" s="52">
        <v>0.84382999999999997</v>
      </c>
      <c r="Y156" s="52">
        <v>0.25</v>
      </c>
      <c r="Z156" s="52">
        <v>0.75</v>
      </c>
      <c r="AA156" s="79">
        <v>156</v>
      </c>
      <c r="AB156" s="79"/>
      <c r="AC156" s="85"/>
      <c r="AD156" s="51"/>
      <c r="AE156" s="51"/>
      <c r="AF156" s="51"/>
      <c r="AG156" s="51"/>
      <c r="AH156" s="51"/>
      <c r="AI156" s="51"/>
      <c r="AJ156" s="102" t="s">
        <v>654</v>
      </c>
      <c r="AK156" s="102" t="s">
        <v>654</v>
      </c>
      <c r="AL156" s="102" t="s">
        <v>654</v>
      </c>
      <c r="AM156" s="102" t="s">
        <v>654</v>
      </c>
      <c r="AN156" s="2"/>
      <c r="AO156" s="3"/>
      <c r="AP156" s="3"/>
      <c r="AQ156" s="3"/>
      <c r="AR156" s="3"/>
    </row>
    <row r="157" spans="1:44" x14ac:dyDescent="0.3">
      <c r="A157" s="14" t="s">
        <v>328</v>
      </c>
      <c r="B157" s="15"/>
      <c r="C157" s="15"/>
      <c r="D157" s="80">
        <v>1.5024240909435793</v>
      </c>
      <c r="E157" s="78"/>
      <c r="F157" s="15"/>
      <c r="G157" s="15"/>
      <c r="H157" s="16" t="s">
        <v>328</v>
      </c>
      <c r="I157" s="66"/>
      <c r="J157" s="66"/>
      <c r="K157" s="16"/>
      <c r="L157" s="81"/>
      <c r="M157" s="82">
        <v>9749.34765625</v>
      </c>
      <c r="N157" s="82">
        <v>7671.6474609375</v>
      </c>
      <c r="O157" s="76"/>
      <c r="P157" s="83"/>
      <c r="Q157" s="83"/>
      <c r="R157" s="84"/>
      <c r="S157" s="51">
        <v>0</v>
      </c>
      <c r="T157" s="51">
        <v>2</v>
      </c>
      <c r="U157" s="52">
        <v>27.393640000000001</v>
      </c>
      <c r="V157" s="52">
        <v>8.1700000000000002E-4</v>
      </c>
      <c r="W157" s="52">
        <v>6.9200000000000002E-4</v>
      </c>
      <c r="X157" s="52">
        <v>0.52325200000000005</v>
      </c>
      <c r="Y157" s="52">
        <v>0</v>
      </c>
      <c r="Z157" s="52">
        <v>0</v>
      </c>
      <c r="AA157" s="79">
        <v>157</v>
      </c>
      <c r="AB157" s="79"/>
      <c r="AC157" s="85"/>
      <c r="AD157" s="51"/>
      <c r="AE157" s="51"/>
      <c r="AF157" s="51"/>
      <c r="AG157" s="51"/>
      <c r="AH157" s="51"/>
      <c r="AI157" s="51"/>
      <c r="AJ157" s="102" t="s">
        <v>654</v>
      </c>
      <c r="AK157" s="102" t="s">
        <v>654</v>
      </c>
      <c r="AL157" s="102" t="s">
        <v>654</v>
      </c>
      <c r="AM157" s="102" t="s">
        <v>654</v>
      </c>
      <c r="AN157" s="2"/>
      <c r="AO157" s="3"/>
      <c r="AP157" s="3"/>
      <c r="AQ157" s="3"/>
      <c r="AR157" s="3"/>
    </row>
    <row r="158" spans="1:44" x14ac:dyDescent="0.3">
      <c r="A158" s="14" t="s">
        <v>329</v>
      </c>
      <c r="B158" s="15"/>
      <c r="C158" s="15"/>
      <c r="D158" s="80">
        <v>1.5</v>
      </c>
      <c r="E158" s="78"/>
      <c r="F158" s="15"/>
      <c r="G158" s="15"/>
      <c r="H158" s="16" t="s">
        <v>329</v>
      </c>
      <c r="I158" s="66"/>
      <c r="J158" s="66"/>
      <c r="K158" s="16"/>
      <c r="L158" s="81"/>
      <c r="M158" s="82">
        <v>9864.7353515625</v>
      </c>
      <c r="N158" s="82">
        <v>9266.009765625</v>
      </c>
      <c r="O158" s="76"/>
      <c r="P158" s="83"/>
      <c r="Q158" s="83"/>
      <c r="R158" s="84"/>
      <c r="S158" s="51">
        <v>0</v>
      </c>
      <c r="T158" s="51">
        <v>1</v>
      </c>
      <c r="U158" s="52">
        <v>0</v>
      </c>
      <c r="V158" s="52">
        <v>6.3000000000000003E-4</v>
      </c>
      <c r="W158" s="52">
        <v>4.5000000000000003E-5</v>
      </c>
      <c r="X158" s="52">
        <v>0.38384000000000001</v>
      </c>
      <c r="Y158" s="52">
        <v>0</v>
      </c>
      <c r="Z158" s="52">
        <v>0</v>
      </c>
      <c r="AA158" s="79">
        <v>158</v>
      </c>
      <c r="AB158" s="79"/>
      <c r="AC158" s="85"/>
      <c r="AD158" s="51"/>
      <c r="AE158" s="51"/>
      <c r="AF158" s="51"/>
      <c r="AG158" s="51"/>
      <c r="AH158" s="51"/>
      <c r="AI158" s="51"/>
      <c r="AJ158" s="102" t="s">
        <v>654</v>
      </c>
      <c r="AK158" s="102" t="s">
        <v>654</v>
      </c>
      <c r="AL158" s="102" t="s">
        <v>654</v>
      </c>
      <c r="AM158" s="102" t="s">
        <v>654</v>
      </c>
      <c r="AN158" s="2"/>
      <c r="AO158" s="3"/>
      <c r="AP158" s="3"/>
      <c r="AQ158" s="3"/>
      <c r="AR158" s="3"/>
    </row>
    <row r="159" spans="1:44" x14ac:dyDescent="0.3">
      <c r="A159" s="14" t="s">
        <v>330</v>
      </c>
      <c r="B159" s="15"/>
      <c r="C159" s="15"/>
      <c r="D159" s="80">
        <v>1.5728157211233067</v>
      </c>
      <c r="E159" s="78"/>
      <c r="F159" s="15"/>
      <c r="G159" s="15"/>
      <c r="H159" s="16" t="s">
        <v>330</v>
      </c>
      <c r="I159" s="66"/>
      <c r="J159" s="66"/>
      <c r="K159" s="16"/>
      <c r="L159" s="81"/>
      <c r="M159" s="82">
        <v>9643.6201171875</v>
      </c>
      <c r="N159" s="82">
        <v>9654.20703125</v>
      </c>
      <c r="O159" s="76"/>
      <c r="P159" s="83"/>
      <c r="Q159" s="83"/>
      <c r="R159" s="84"/>
      <c r="S159" s="51">
        <v>3</v>
      </c>
      <c r="T159" s="51">
        <v>0</v>
      </c>
      <c r="U159" s="52">
        <v>822.86007300000006</v>
      </c>
      <c r="V159" s="52">
        <v>8.4500000000000005E-4</v>
      </c>
      <c r="W159" s="52">
        <v>9.59E-4</v>
      </c>
      <c r="X159" s="52">
        <v>0.82531900000000002</v>
      </c>
      <c r="Y159" s="52">
        <v>0</v>
      </c>
      <c r="Z159" s="52">
        <v>0</v>
      </c>
      <c r="AA159" s="79">
        <v>159</v>
      </c>
      <c r="AB159" s="79"/>
      <c r="AC159" s="85"/>
      <c r="AD159" s="51"/>
      <c r="AE159" s="51"/>
      <c r="AF159" s="51"/>
      <c r="AG159" s="51"/>
      <c r="AH159" s="51"/>
      <c r="AI159" s="51"/>
      <c r="AJ159" s="51"/>
      <c r="AK159" s="51"/>
      <c r="AL159" s="51"/>
      <c r="AM159" s="51"/>
      <c r="AN159" s="2"/>
      <c r="AO159" s="3"/>
      <c r="AP159" s="3"/>
      <c r="AQ159" s="3"/>
      <c r="AR159" s="3"/>
    </row>
    <row r="160" spans="1:44" x14ac:dyDescent="0.3">
      <c r="A160" s="14" t="s">
        <v>331</v>
      </c>
      <c r="B160" s="15"/>
      <c r="C160" s="15"/>
      <c r="D160" s="80">
        <v>1.5</v>
      </c>
      <c r="E160" s="78"/>
      <c r="F160" s="15"/>
      <c r="G160" s="15"/>
      <c r="H160" s="16" t="s">
        <v>331</v>
      </c>
      <c r="I160" s="66"/>
      <c r="J160" s="66"/>
      <c r="K160" s="16"/>
      <c r="L160" s="81"/>
      <c r="M160" s="82">
        <v>796.60064697265625</v>
      </c>
      <c r="N160" s="82">
        <v>8996.3154296875</v>
      </c>
      <c r="O160" s="76"/>
      <c r="P160" s="83"/>
      <c r="Q160" s="83"/>
      <c r="R160" s="84"/>
      <c r="S160" s="51">
        <v>0</v>
      </c>
      <c r="T160" s="51">
        <v>1</v>
      </c>
      <c r="U160" s="52">
        <v>0</v>
      </c>
      <c r="V160" s="52">
        <v>9.5699999999999995E-4</v>
      </c>
      <c r="W160" s="52">
        <v>1.756E-3</v>
      </c>
      <c r="X160" s="52">
        <v>0.33994099999999999</v>
      </c>
      <c r="Y160" s="52">
        <v>0</v>
      </c>
      <c r="Z160" s="52">
        <v>0</v>
      </c>
      <c r="AA160" s="79">
        <v>160</v>
      </c>
      <c r="AB160" s="79"/>
      <c r="AC160" s="85"/>
      <c r="AD160" s="51"/>
      <c r="AE160" s="51"/>
      <c r="AF160" s="51"/>
      <c r="AG160" s="51"/>
      <c r="AH160" s="51"/>
      <c r="AI160" s="51"/>
      <c r="AJ160" s="102" t="s">
        <v>654</v>
      </c>
      <c r="AK160" s="102" t="s">
        <v>654</v>
      </c>
      <c r="AL160" s="102" t="s">
        <v>654</v>
      </c>
      <c r="AM160" s="102" t="s">
        <v>654</v>
      </c>
      <c r="AN160" s="2"/>
      <c r="AO160" s="3"/>
      <c r="AP160" s="3"/>
      <c r="AQ160" s="3"/>
      <c r="AR160" s="3"/>
    </row>
    <row r="161" spans="1:44" x14ac:dyDescent="0.3">
      <c r="A161" s="14" t="s">
        <v>332</v>
      </c>
      <c r="B161" s="15"/>
      <c r="C161" s="15"/>
      <c r="D161" s="80">
        <v>1.5000136881437998</v>
      </c>
      <c r="E161" s="78"/>
      <c r="F161" s="15"/>
      <c r="G161" s="15"/>
      <c r="H161" s="16" t="s">
        <v>332</v>
      </c>
      <c r="I161" s="66"/>
      <c r="J161" s="66"/>
      <c r="K161" s="16"/>
      <c r="L161" s="81"/>
      <c r="M161" s="82">
        <v>5300.3330078125</v>
      </c>
      <c r="N161" s="82">
        <v>2114.431396484375</v>
      </c>
      <c r="O161" s="76"/>
      <c r="P161" s="83"/>
      <c r="Q161" s="83"/>
      <c r="R161" s="84"/>
      <c r="S161" s="51">
        <v>0</v>
      </c>
      <c r="T161" s="51">
        <v>4</v>
      </c>
      <c r="U161" s="52">
        <v>0.15468399999999999</v>
      </c>
      <c r="V161" s="52">
        <v>9.2199999999999997E-4</v>
      </c>
      <c r="W161" s="52">
        <v>3.8019999999999998E-3</v>
      </c>
      <c r="X161" s="52">
        <v>0.75637699999999997</v>
      </c>
      <c r="Y161" s="52">
        <v>0.41666666666666669</v>
      </c>
      <c r="Z161" s="52">
        <v>0</v>
      </c>
      <c r="AA161" s="79">
        <v>161</v>
      </c>
      <c r="AB161" s="79"/>
      <c r="AC161" s="85"/>
      <c r="AD161" s="51"/>
      <c r="AE161" s="51"/>
      <c r="AF161" s="51"/>
      <c r="AG161" s="51"/>
      <c r="AH161" s="51"/>
      <c r="AI161" s="51"/>
      <c r="AJ161" s="102" t="s">
        <v>654</v>
      </c>
      <c r="AK161" s="102" t="s">
        <v>654</v>
      </c>
      <c r="AL161" s="102" t="s">
        <v>654</v>
      </c>
      <c r="AM161" s="102" t="s">
        <v>654</v>
      </c>
      <c r="AN161" s="2"/>
      <c r="AO161" s="3"/>
      <c r="AP161" s="3"/>
      <c r="AQ161" s="3"/>
      <c r="AR161" s="3"/>
    </row>
    <row r="162" spans="1:44" x14ac:dyDescent="0.3">
      <c r="A162" s="14" t="s">
        <v>333</v>
      </c>
      <c r="B162" s="15"/>
      <c r="C162" s="15"/>
      <c r="D162" s="80">
        <v>1.5160333523502401</v>
      </c>
      <c r="E162" s="78"/>
      <c r="F162" s="15"/>
      <c r="G162" s="15"/>
      <c r="H162" s="16" t="s">
        <v>333</v>
      </c>
      <c r="I162" s="66"/>
      <c r="J162" s="66"/>
      <c r="K162" s="16"/>
      <c r="L162" s="81"/>
      <c r="M162" s="82">
        <v>179.36808776855469</v>
      </c>
      <c r="N162" s="82">
        <v>3309.012939453125</v>
      </c>
      <c r="O162" s="76"/>
      <c r="P162" s="83"/>
      <c r="Q162" s="83"/>
      <c r="R162" s="84"/>
      <c r="S162" s="51">
        <v>0</v>
      </c>
      <c r="T162" s="51">
        <v>10</v>
      </c>
      <c r="U162" s="52">
        <v>181.18622300000001</v>
      </c>
      <c r="V162" s="52">
        <v>1.0660000000000001E-3</v>
      </c>
      <c r="W162" s="52">
        <v>6.1939999999999999E-3</v>
      </c>
      <c r="X162" s="52">
        <v>1.744793</v>
      </c>
      <c r="Y162" s="52">
        <v>0.18888888888888888</v>
      </c>
      <c r="Z162" s="52">
        <v>0</v>
      </c>
      <c r="AA162" s="79">
        <v>162</v>
      </c>
      <c r="AB162" s="79"/>
      <c r="AC162" s="85"/>
      <c r="AD162" s="51"/>
      <c r="AE162" s="51"/>
      <c r="AF162" s="51"/>
      <c r="AG162" s="51"/>
      <c r="AH162" s="51"/>
      <c r="AI162" s="51"/>
      <c r="AJ162" s="102" t="s">
        <v>654</v>
      </c>
      <c r="AK162" s="102" t="s">
        <v>654</v>
      </c>
      <c r="AL162" s="102" t="s">
        <v>654</v>
      </c>
      <c r="AM162" s="102" t="s">
        <v>654</v>
      </c>
      <c r="AN162" s="2"/>
      <c r="AO162" s="3"/>
      <c r="AP162" s="3"/>
      <c r="AQ162" s="3"/>
      <c r="AR162" s="3"/>
    </row>
    <row r="163" spans="1:44" x14ac:dyDescent="0.3">
      <c r="A163" s="14" t="s">
        <v>334</v>
      </c>
      <c r="B163" s="15"/>
      <c r="C163" s="15"/>
      <c r="D163" s="80">
        <v>1.5</v>
      </c>
      <c r="E163" s="78"/>
      <c r="F163" s="15"/>
      <c r="G163" s="15"/>
      <c r="H163" s="16" t="s">
        <v>334</v>
      </c>
      <c r="I163" s="66"/>
      <c r="J163" s="66"/>
      <c r="K163" s="16"/>
      <c r="L163" s="81"/>
      <c r="M163" s="82">
        <v>7367.5712890625</v>
      </c>
      <c r="N163" s="82">
        <v>8658.1455078125</v>
      </c>
      <c r="O163" s="76"/>
      <c r="P163" s="83"/>
      <c r="Q163" s="83"/>
      <c r="R163" s="84"/>
      <c r="S163" s="51">
        <v>0</v>
      </c>
      <c r="T163" s="51">
        <v>1</v>
      </c>
      <c r="U163" s="52">
        <v>0</v>
      </c>
      <c r="V163" s="52">
        <v>7.2599999999999997E-4</v>
      </c>
      <c r="W163" s="52">
        <v>3.2600000000000001E-4</v>
      </c>
      <c r="X163" s="52">
        <v>0.35511700000000002</v>
      </c>
      <c r="Y163" s="52">
        <v>0</v>
      </c>
      <c r="Z163" s="52">
        <v>0</v>
      </c>
      <c r="AA163" s="79">
        <v>163</v>
      </c>
      <c r="AB163" s="79"/>
      <c r="AC163" s="85"/>
      <c r="AD163" s="51"/>
      <c r="AE163" s="51"/>
      <c r="AF163" s="51"/>
      <c r="AG163" s="51"/>
      <c r="AH163" s="51"/>
      <c r="AI163" s="51"/>
      <c r="AJ163" s="102" t="s">
        <v>654</v>
      </c>
      <c r="AK163" s="102" t="s">
        <v>654</v>
      </c>
      <c r="AL163" s="102" t="s">
        <v>654</v>
      </c>
      <c r="AM163" s="102" t="s">
        <v>654</v>
      </c>
      <c r="AN163" s="2"/>
      <c r="AO163" s="3"/>
      <c r="AP163" s="3"/>
      <c r="AQ163" s="3"/>
      <c r="AR163" s="3"/>
    </row>
    <row r="164" spans="1:44" x14ac:dyDescent="0.3">
      <c r="A164" s="14" t="s">
        <v>335</v>
      </c>
      <c r="B164" s="15"/>
      <c r="C164" s="15"/>
      <c r="D164" s="80">
        <v>1.5</v>
      </c>
      <c r="E164" s="78"/>
      <c r="F164" s="15"/>
      <c r="G164" s="15"/>
      <c r="H164" s="16" t="s">
        <v>335</v>
      </c>
      <c r="I164" s="66"/>
      <c r="J164" s="66"/>
      <c r="K164" s="16"/>
      <c r="L164" s="81"/>
      <c r="M164" s="82">
        <v>1784.87158203125</v>
      </c>
      <c r="N164" s="82">
        <v>9571.8740234375</v>
      </c>
      <c r="O164" s="76"/>
      <c r="P164" s="83"/>
      <c r="Q164" s="83"/>
      <c r="R164" s="84"/>
      <c r="S164" s="51">
        <v>0</v>
      </c>
      <c r="T164" s="51">
        <v>1</v>
      </c>
      <c r="U164" s="52">
        <v>0</v>
      </c>
      <c r="V164" s="52">
        <v>9.5699999999999995E-4</v>
      </c>
      <c r="W164" s="52">
        <v>1.756E-3</v>
      </c>
      <c r="X164" s="52">
        <v>0.33994099999999999</v>
      </c>
      <c r="Y164" s="52">
        <v>0</v>
      </c>
      <c r="Z164" s="52">
        <v>0</v>
      </c>
      <c r="AA164" s="79">
        <v>164</v>
      </c>
      <c r="AB164" s="79"/>
      <c r="AC164" s="85"/>
      <c r="AD164" s="51"/>
      <c r="AE164" s="51"/>
      <c r="AF164" s="51"/>
      <c r="AG164" s="51"/>
      <c r="AH164" s="51"/>
      <c r="AI164" s="51"/>
      <c r="AJ164" s="102" t="s">
        <v>654</v>
      </c>
      <c r="AK164" s="102" t="s">
        <v>654</v>
      </c>
      <c r="AL164" s="102" t="s">
        <v>654</v>
      </c>
      <c r="AM164" s="102" t="s">
        <v>654</v>
      </c>
      <c r="AN164" s="2"/>
      <c r="AO164" s="3"/>
      <c r="AP164" s="3"/>
      <c r="AQ164" s="3"/>
      <c r="AR164" s="3"/>
    </row>
    <row r="165" spans="1:44" x14ac:dyDescent="0.3">
      <c r="A165" s="14" t="s">
        <v>336</v>
      </c>
      <c r="B165" s="15"/>
      <c r="C165" s="15"/>
      <c r="D165" s="80">
        <v>1.5</v>
      </c>
      <c r="E165" s="78"/>
      <c r="F165" s="15"/>
      <c r="G165" s="15"/>
      <c r="H165" s="16" t="s">
        <v>336</v>
      </c>
      <c r="I165" s="66"/>
      <c r="J165" s="66"/>
      <c r="K165" s="16"/>
      <c r="L165" s="81"/>
      <c r="M165" s="82">
        <v>226.06631469726563</v>
      </c>
      <c r="N165" s="82">
        <v>2964.12939453125</v>
      </c>
      <c r="O165" s="76"/>
      <c r="P165" s="83"/>
      <c r="Q165" s="83"/>
      <c r="R165" s="84"/>
      <c r="S165" s="51">
        <v>0</v>
      </c>
      <c r="T165" s="51">
        <v>2</v>
      </c>
      <c r="U165" s="52">
        <v>0</v>
      </c>
      <c r="V165" s="52">
        <v>9.9400000000000009E-4</v>
      </c>
      <c r="W165" s="52">
        <v>2.4020000000000001E-3</v>
      </c>
      <c r="X165" s="52">
        <v>0.49302699999999999</v>
      </c>
      <c r="Y165" s="52">
        <v>0.5</v>
      </c>
      <c r="Z165" s="52">
        <v>0</v>
      </c>
      <c r="AA165" s="79">
        <v>165</v>
      </c>
      <c r="AB165" s="79"/>
      <c r="AC165" s="85"/>
      <c r="AD165" s="51"/>
      <c r="AE165" s="51"/>
      <c r="AF165" s="51"/>
      <c r="AG165" s="51"/>
      <c r="AH165" s="51"/>
      <c r="AI165" s="51"/>
      <c r="AJ165" s="102" t="s">
        <v>654</v>
      </c>
      <c r="AK165" s="102" t="s">
        <v>654</v>
      </c>
      <c r="AL165" s="102" t="s">
        <v>654</v>
      </c>
      <c r="AM165" s="102" t="s">
        <v>654</v>
      </c>
      <c r="AN165" s="2"/>
      <c r="AO165" s="3"/>
      <c r="AP165" s="3"/>
      <c r="AQ165" s="3"/>
      <c r="AR165" s="3"/>
    </row>
    <row r="166" spans="1:44" x14ac:dyDescent="0.3">
      <c r="A166" s="14" t="s">
        <v>337</v>
      </c>
      <c r="B166" s="15"/>
      <c r="C166" s="15"/>
      <c r="D166" s="80">
        <v>1.5025288196145872</v>
      </c>
      <c r="E166" s="78"/>
      <c r="F166" s="15"/>
      <c r="G166" s="15"/>
      <c r="H166" s="16" t="s">
        <v>337</v>
      </c>
      <c r="I166" s="66"/>
      <c r="J166" s="66"/>
      <c r="K166" s="16"/>
      <c r="L166" s="81"/>
      <c r="M166" s="82">
        <v>759.7823486328125</v>
      </c>
      <c r="N166" s="82">
        <v>1138.9547119140625</v>
      </c>
      <c r="O166" s="76"/>
      <c r="P166" s="83"/>
      <c r="Q166" s="83"/>
      <c r="R166" s="84"/>
      <c r="S166" s="51">
        <v>0</v>
      </c>
      <c r="T166" s="51">
        <v>4</v>
      </c>
      <c r="U166" s="52">
        <v>28.577134999999998</v>
      </c>
      <c r="V166" s="52">
        <v>1.0460000000000001E-3</v>
      </c>
      <c r="W166" s="52">
        <v>4.1099999999999999E-3</v>
      </c>
      <c r="X166" s="52">
        <v>0.82152499999999995</v>
      </c>
      <c r="Y166" s="52">
        <v>0.5</v>
      </c>
      <c r="Z166" s="52">
        <v>0</v>
      </c>
      <c r="AA166" s="79">
        <v>166</v>
      </c>
      <c r="AB166" s="79"/>
      <c r="AC166" s="85"/>
      <c r="AD166" s="51"/>
      <c r="AE166" s="51"/>
      <c r="AF166" s="51"/>
      <c r="AG166" s="51"/>
      <c r="AH166" s="51"/>
      <c r="AI166" s="51"/>
      <c r="AJ166" s="102" t="s">
        <v>654</v>
      </c>
      <c r="AK166" s="102" t="s">
        <v>654</v>
      </c>
      <c r="AL166" s="102" t="s">
        <v>654</v>
      </c>
      <c r="AM166" s="102" t="s">
        <v>654</v>
      </c>
      <c r="AN166" s="2"/>
      <c r="AO166" s="3"/>
      <c r="AP166" s="3"/>
      <c r="AQ166" s="3"/>
      <c r="AR166" s="3"/>
    </row>
    <row r="167" spans="1:44" x14ac:dyDescent="0.3">
      <c r="A167" s="14" t="s">
        <v>338</v>
      </c>
      <c r="B167" s="15"/>
      <c r="C167" s="15"/>
      <c r="D167" s="80">
        <v>1.5200872739503555</v>
      </c>
      <c r="E167" s="78"/>
      <c r="F167" s="15"/>
      <c r="G167" s="15"/>
      <c r="H167" s="16" t="s">
        <v>338</v>
      </c>
      <c r="I167" s="66"/>
      <c r="J167" s="66"/>
      <c r="K167" s="16"/>
      <c r="L167" s="81"/>
      <c r="M167" s="82">
        <v>8232.884765625</v>
      </c>
      <c r="N167" s="82">
        <v>6798.03759765625</v>
      </c>
      <c r="O167" s="76"/>
      <c r="P167" s="83"/>
      <c r="Q167" s="83"/>
      <c r="R167" s="84"/>
      <c r="S167" s="51">
        <v>0</v>
      </c>
      <c r="T167" s="51">
        <v>2</v>
      </c>
      <c r="U167" s="52">
        <v>226.99789899999999</v>
      </c>
      <c r="V167" s="52">
        <v>9.9500000000000001E-4</v>
      </c>
      <c r="W167" s="52">
        <v>2.0820000000000001E-3</v>
      </c>
      <c r="X167" s="52">
        <v>0.54505899999999996</v>
      </c>
      <c r="Y167" s="52">
        <v>0</v>
      </c>
      <c r="Z167" s="52">
        <v>0</v>
      </c>
      <c r="AA167" s="79">
        <v>167</v>
      </c>
      <c r="AB167" s="79"/>
      <c r="AC167" s="85"/>
      <c r="AD167" s="51"/>
      <c r="AE167" s="51"/>
      <c r="AF167" s="51"/>
      <c r="AG167" s="51"/>
      <c r="AH167" s="51"/>
      <c r="AI167" s="51"/>
      <c r="AJ167" s="102" t="s">
        <v>654</v>
      </c>
      <c r="AK167" s="102" t="s">
        <v>654</v>
      </c>
      <c r="AL167" s="102" t="s">
        <v>654</v>
      </c>
      <c r="AM167" s="102" t="s">
        <v>654</v>
      </c>
      <c r="AN167" s="2"/>
      <c r="AO167" s="3"/>
      <c r="AP167" s="3"/>
      <c r="AQ167" s="3"/>
      <c r="AR167" s="3"/>
    </row>
    <row r="168" spans="1:44" x14ac:dyDescent="0.3">
      <c r="A168" s="14" t="s">
        <v>339</v>
      </c>
      <c r="B168" s="15"/>
      <c r="C168" s="15"/>
      <c r="D168" s="80">
        <v>1.7215814773405653</v>
      </c>
      <c r="E168" s="78"/>
      <c r="F168" s="15"/>
      <c r="G168" s="15"/>
      <c r="H168" s="16" t="s">
        <v>339</v>
      </c>
      <c r="I168" s="66"/>
      <c r="J168" s="66"/>
      <c r="K168" s="16"/>
      <c r="L168" s="81"/>
      <c r="M168" s="82">
        <v>4835.01904296875</v>
      </c>
      <c r="N168" s="82">
        <v>985.406982421875</v>
      </c>
      <c r="O168" s="76"/>
      <c r="P168" s="83"/>
      <c r="Q168" s="83"/>
      <c r="R168" s="84"/>
      <c r="S168" s="51">
        <v>0</v>
      </c>
      <c r="T168" s="51">
        <v>14</v>
      </c>
      <c r="U168" s="52">
        <v>2503.999793</v>
      </c>
      <c r="V168" s="52">
        <v>1.0870000000000001E-3</v>
      </c>
      <c r="W168" s="52">
        <v>6.9540000000000001E-3</v>
      </c>
      <c r="X168" s="52">
        <v>2.478424</v>
      </c>
      <c r="Y168" s="52">
        <v>0.15384615384615385</v>
      </c>
      <c r="Z168" s="52">
        <v>0</v>
      </c>
      <c r="AA168" s="79">
        <v>168</v>
      </c>
      <c r="AB168" s="79"/>
      <c r="AC168" s="85"/>
      <c r="AD168" s="51"/>
      <c r="AE168" s="51"/>
      <c r="AF168" s="51"/>
      <c r="AG168" s="51"/>
      <c r="AH168" s="51"/>
      <c r="AI168" s="51"/>
      <c r="AJ168" s="102" t="s">
        <v>654</v>
      </c>
      <c r="AK168" s="102" t="s">
        <v>654</v>
      </c>
      <c r="AL168" s="102" t="s">
        <v>654</v>
      </c>
      <c r="AM168" s="102" t="s">
        <v>654</v>
      </c>
      <c r="AN168" s="2"/>
      <c r="AO168" s="3"/>
      <c r="AP168" s="3"/>
      <c r="AQ168" s="3"/>
      <c r="AR168" s="3"/>
    </row>
    <row r="169" spans="1:44" x14ac:dyDescent="0.3">
      <c r="A169" s="14" t="s">
        <v>340</v>
      </c>
      <c r="B169" s="15"/>
      <c r="C169" s="15"/>
      <c r="D169" s="80">
        <v>1.5</v>
      </c>
      <c r="E169" s="78"/>
      <c r="F169" s="15"/>
      <c r="G169" s="15"/>
      <c r="H169" s="16" t="s">
        <v>340</v>
      </c>
      <c r="I169" s="66"/>
      <c r="J169" s="66"/>
      <c r="K169" s="16"/>
      <c r="L169" s="81"/>
      <c r="M169" s="82">
        <v>1575.449462890625</v>
      </c>
      <c r="N169" s="82">
        <v>9654.20703125</v>
      </c>
      <c r="O169" s="76"/>
      <c r="P169" s="83"/>
      <c r="Q169" s="83"/>
      <c r="R169" s="84"/>
      <c r="S169" s="51">
        <v>0</v>
      </c>
      <c r="T169" s="51">
        <v>1</v>
      </c>
      <c r="U169" s="52">
        <v>0</v>
      </c>
      <c r="V169" s="52">
        <v>9.5699999999999995E-4</v>
      </c>
      <c r="W169" s="52">
        <v>1.756E-3</v>
      </c>
      <c r="X169" s="52">
        <v>0.33994099999999999</v>
      </c>
      <c r="Y169" s="52">
        <v>0</v>
      </c>
      <c r="Z169" s="52">
        <v>0</v>
      </c>
      <c r="AA169" s="79">
        <v>169</v>
      </c>
      <c r="AB169" s="79"/>
      <c r="AC169" s="85"/>
      <c r="AD169" s="51"/>
      <c r="AE169" s="51"/>
      <c r="AF169" s="51"/>
      <c r="AG169" s="51"/>
      <c r="AH169" s="51"/>
      <c r="AI169" s="51"/>
      <c r="AJ169" s="102" t="s">
        <v>654</v>
      </c>
      <c r="AK169" s="102" t="s">
        <v>654</v>
      </c>
      <c r="AL169" s="102" t="s">
        <v>654</v>
      </c>
      <c r="AM169" s="102" t="s">
        <v>654</v>
      </c>
      <c r="AN169" s="2"/>
      <c r="AO169" s="3"/>
      <c r="AP169" s="3"/>
      <c r="AQ169" s="3"/>
      <c r="AR169" s="3"/>
    </row>
    <row r="170" spans="1:44" x14ac:dyDescent="0.3">
      <c r="A170" s="14" t="s">
        <v>341</v>
      </c>
      <c r="B170" s="15"/>
      <c r="C170" s="15"/>
      <c r="D170" s="80">
        <v>1.5</v>
      </c>
      <c r="E170" s="78"/>
      <c r="F170" s="15"/>
      <c r="G170" s="15"/>
      <c r="H170" s="16" t="s">
        <v>341</v>
      </c>
      <c r="I170" s="66"/>
      <c r="J170" s="66"/>
      <c r="K170" s="16"/>
      <c r="L170" s="81"/>
      <c r="M170" s="82">
        <v>9340.8544921875</v>
      </c>
      <c r="N170" s="82">
        <v>2844.56103515625</v>
      </c>
      <c r="O170" s="76"/>
      <c r="P170" s="83"/>
      <c r="Q170" s="83"/>
      <c r="R170" s="84"/>
      <c r="S170" s="51">
        <v>0</v>
      </c>
      <c r="T170" s="51">
        <v>1</v>
      </c>
      <c r="U170" s="52">
        <v>0</v>
      </c>
      <c r="V170" s="52">
        <v>6.4999999999999997E-4</v>
      </c>
      <c r="W170" s="52">
        <v>6.0999999999999999E-5</v>
      </c>
      <c r="X170" s="52">
        <v>0.44262699999999999</v>
      </c>
      <c r="Y170" s="52">
        <v>0</v>
      </c>
      <c r="Z170" s="52">
        <v>0</v>
      </c>
      <c r="AA170" s="79">
        <v>170</v>
      </c>
      <c r="AB170" s="79"/>
      <c r="AC170" s="85"/>
      <c r="AD170" s="51"/>
      <c r="AE170" s="51"/>
      <c r="AF170" s="51"/>
      <c r="AG170" s="51"/>
      <c r="AH170" s="51"/>
      <c r="AI170" s="51"/>
      <c r="AJ170" s="102" t="s">
        <v>654</v>
      </c>
      <c r="AK170" s="102" t="s">
        <v>654</v>
      </c>
      <c r="AL170" s="102" t="s">
        <v>654</v>
      </c>
      <c r="AM170" s="102" t="s">
        <v>654</v>
      </c>
      <c r="AN170" s="2"/>
      <c r="AO170" s="3"/>
      <c r="AP170" s="3"/>
      <c r="AQ170" s="3"/>
      <c r="AR170" s="3"/>
    </row>
    <row r="171" spans="1:44" x14ac:dyDescent="0.3">
      <c r="A171" s="14" t="s">
        <v>342</v>
      </c>
      <c r="B171" s="15"/>
      <c r="C171" s="15"/>
      <c r="D171" s="80">
        <v>1.5713237561903008</v>
      </c>
      <c r="E171" s="78"/>
      <c r="F171" s="15"/>
      <c r="G171" s="15"/>
      <c r="H171" s="16" t="s">
        <v>342</v>
      </c>
      <c r="I171" s="66"/>
      <c r="J171" s="66"/>
      <c r="K171" s="16"/>
      <c r="L171" s="81"/>
      <c r="M171" s="82">
        <v>9072.24609375</v>
      </c>
      <c r="N171" s="82">
        <v>3735.276123046875</v>
      </c>
      <c r="O171" s="76"/>
      <c r="P171" s="83"/>
      <c r="Q171" s="83"/>
      <c r="R171" s="84"/>
      <c r="S171" s="51">
        <v>1</v>
      </c>
      <c r="T171" s="51">
        <v>1</v>
      </c>
      <c r="U171" s="52">
        <v>806</v>
      </c>
      <c r="V171" s="52">
        <v>8.8000000000000003E-4</v>
      </c>
      <c r="W171" s="52">
        <v>1.304E-3</v>
      </c>
      <c r="X171" s="52">
        <v>0.68853399999999998</v>
      </c>
      <c r="Y171" s="52">
        <v>0</v>
      </c>
      <c r="Z171" s="52">
        <v>0</v>
      </c>
      <c r="AA171" s="79">
        <v>171</v>
      </c>
      <c r="AB171" s="79"/>
      <c r="AC171" s="85"/>
      <c r="AD171" s="51"/>
      <c r="AE171" s="51"/>
      <c r="AF171" s="51"/>
      <c r="AG171" s="51"/>
      <c r="AH171" s="51"/>
      <c r="AI171" s="51"/>
      <c r="AJ171" s="102" t="s">
        <v>654</v>
      </c>
      <c r="AK171" s="102" t="s">
        <v>654</v>
      </c>
      <c r="AL171" s="102" t="s">
        <v>654</v>
      </c>
      <c r="AM171" s="102" t="s">
        <v>654</v>
      </c>
      <c r="AN171" s="2"/>
      <c r="AO171" s="3"/>
      <c r="AP171" s="3"/>
      <c r="AQ171" s="3"/>
      <c r="AR171" s="3"/>
    </row>
    <row r="172" spans="1:44" x14ac:dyDescent="0.3">
      <c r="A172" s="14" t="s">
        <v>343</v>
      </c>
      <c r="B172" s="15"/>
      <c r="C172" s="15"/>
      <c r="D172" s="80">
        <v>1.6766048048240103</v>
      </c>
      <c r="E172" s="78"/>
      <c r="F172" s="15"/>
      <c r="G172" s="15"/>
      <c r="H172" s="16" t="s">
        <v>343</v>
      </c>
      <c r="I172" s="66"/>
      <c r="J172" s="66"/>
      <c r="K172" s="16"/>
      <c r="L172" s="81"/>
      <c r="M172" s="82">
        <v>9267.0302734375</v>
      </c>
      <c r="N172" s="82">
        <v>8689.3740234375</v>
      </c>
      <c r="O172" s="76"/>
      <c r="P172" s="83"/>
      <c r="Q172" s="83"/>
      <c r="R172" s="84"/>
      <c r="S172" s="51">
        <v>0</v>
      </c>
      <c r="T172" s="51">
        <v>5</v>
      </c>
      <c r="U172" s="52">
        <v>1995.7371889999999</v>
      </c>
      <c r="V172" s="52">
        <v>1.0560000000000001E-3</v>
      </c>
      <c r="W172" s="52">
        <v>4.0210000000000003E-3</v>
      </c>
      <c r="X172" s="52">
        <v>1.189635</v>
      </c>
      <c r="Y172" s="52">
        <v>0.2</v>
      </c>
      <c r="Z172" s="52">
        <v>0</v>
      </c>
      <c r="AA172" s="79">
        <v>172</v>
      </c>
      <c r="AB172" s="79"/>
      <c r="AC172" s="85"/>
      <c r="AD172" s="51"/>
      <c r="AE172" s="51"/>
      <c r="AF172" s="51"/>
      <c r="AG172" s="51"/>
      <c r="AH172" s="51"/>
      <c r="AI172" s="51"/>
      <c r="AJ172" s="102" t="s">
        <v>654</v>
      </c>
      <c r="AK172" s="102" t="s">
        <v>654</v>
      </c>
      <c r="AL172" s="102" t="s">
        <v>654</v>
      </c>
      <c r="AM172" s="102" t="s">
        <v>654</v>
      </c>
      <c r="AN172" s="2"/>
      <c r="AO172" s="3"/>
      <c r="AP172" s="3"/>
      <c r="AQ172" s="3"/>
      <c r="AR172" s="3"/>
    </row>
    <row r="173" spans="1:44" x14ac:dyDescent="0.3">
      <c r="A173" s="14" t="s">
        <v>344</v>
      </c>
      <c r="B173" s="15"/>
      <c r="C173" s="15"/>
      <c r="D173" s="80">
        <v>1.5</v>
      </c>
      <c r="E173" s="78"/>
      <c r="F173" s="15"/>
      <c r="G173" s="15"/>
      <c r="H173" s="16" t="s">
        <v>344</v>
      </c>
      <c r="I173" s="66"/>
      <c r="J173" s="66"/>
      <c r="K173" s="16"/>
      <c r="L173" s="81"/>
      <c r="M173" s="82">
        <v>8487.7119140625</v>
      </c>
      <c r="N173" s="82">
        <v>9473.4853515625</v>
      </c>
      <c r="O173" s="76"/>
      <c r="P173" s="83"/>
      <c r="Q173" s="83"/>
      <c r="R173" s="84"/>
      <c r="S173" s="51">
        <v>1</v>
      </c>
      <c r="T173" s="51">
        <v>0</v>
      </c>
      <c r="U173" s="52">
        <v>0</v>
      </c>
      <c r="V173" s="52">
        <v>7.4100000000000001E-4</v>
      </c>
      <c r="W173" s="52">
        <v>1.8900000000000001E-4</v>
      </c>
      <c r="X173" s="52">
        <v>0.352238</v>
      </c>
      <c r="Y173" s="52">
        <v>0</v>
      </c>
      <c r="Z173" s="52">
        <v>0</v>
      </c>
      <c r="AA173" s="79">
        <v>173</v>
      </c>
      <c r="AB173" s="79"/>
      <c r="AC173" s="85"/>
      <c r="AD173" s="51"/>
      <c r="AE173" s="51"/>
      <c r="AF173" s="51"/>
      <c r="AG173" s="51"/>
      <c r="AH173" s="51"/>
      <c r="AI173" s="51"/>
      <c r="AJ173" s="51"/>
      <c r="AK173" s="51"/>
      <c r="AL173" s="51"/>
      <c r="AM173" s="51"/>
      <c r="AN173" s="2"/>
      <c r="AO173" s="3"/>
      <c r="AP173" s="3"/>
      <c r="AQ173" s="3"/>
      <c r="AR173" s="3"/>
    </row>
    <row r="174" spans="1:44" x14ac:dyDescent="0.3">
      <c r="A174" s="14" t="s">
        <v>345</v>
      </c>
      <c r="B174" s="15"/>
      <c r="C174" s="15"/>
      <c r="D174" s="80">
        <v>1.5</v>
      </c>
      <c r="E174" s="78"/>
      <c r="F174" s="15"/>
      <c r="G174" s="15"/>
      <c r="H174" s="16" t="s">
        <v>345</v>
      </c>
      <c r="I174" s="66"/>
      <c r="J174" s="66"/>
      <c r="K174" s="16"/>
      <c r="L174" s="81"/>
      <c r="M174" s="82">
        <v>9011.837890625</v>
      </c>
      <c r="N174" s="82">
        <v>5998.81591796875</v>
      </c>
      <c r="O174" s="76"/>
      <c r="P174" s="83"/>
      <c r="Q174" s="83"/>
      <c r="R174" s="84"/>
      <c r="S174" s="51">
        <v>1</v>
      </c>
      <c r="T174" s="51">
        <v>0</v>
      </c>
      <c r="U174" s="52">
        <v>0</v>
      </c>
      <c r="V174" s="52">
        <v>7.7200000000000001E-4</v>
      </c>
      <c r="W174" s="52">
        <v>3.5199999999999999E-4</v>
      </c>
      <c r="X174" s="52">
        <v>0.30992799999999998</v>
      </c>
      <c r="Y174" s="52">
        <v>0</v>
      </c>
      <c r="Z174" s="52">
        <v>0</v>
      </c>
      <c r="AA174" s="79">
        <v>174</v>
      </c>
      <c r="AB174" s="79"/>
      <c r="AC174" s="85"/>
      <c r="AD174" s="51"/>
      <c r="AE174" s="51"/>
      <c r="AF174" s="51"/>
      <c r="AG174" s="51"/>
      <c r="AH174" s="51"/>
      <c r="AI174" s="51"/>
      <c r="AJ174" s="51"/>
      <c r="AK174" s="51"/>
      <c r="AL174" s="51"/>
      <c r="AM174" s="51"/>
      <c r="AN174" s="2"/>
      <c r="AO174" s="3"/>
      <c r="AP174" s="3"/>
      <c r="AQ174" s="3"/>
      <c r="AR174" s="3"/>
    </row>
    <row r="175" spans="1:44" x14ac:dyDescent="0.3">
      <c r="A175" s="14" t="s">
        <v>346</v>
      </c>
      <c r="B175" s="15"/>
      <c r="C175" s="15"/>
      <c r="D175" s="80">
        <v>1.5464616275455034</v>
      </c>
      <c r="E175" s="78"/>
      <c r="F175" s="15"/>
      <c r="G175" s="15"/>
      <c r="H175" s="16" t="s">
        <v>346</v>
      </c>
      <c r="I175" s="66"/>
      <c r="J175" s="66"/>
      <c r="K175" s="16"/>
      <c r="L175" s="81"/>
      <c r="M175" s="82">
        <v>5425.21875</v>
      </c>
      <c r="N175" s="82">
        <v>2834.330810546875</v>
      </c>
      <c r="O175" s="76"/>
      <c r="P175" s="83"/>
      <c r="Q175" s="83"/>
      <c r="R175" s="84"/>
      <c r="S175" s="51">
        <v>1</v>
      </c>
      <c r="T175" s="51">
        <v>6</v>
      </c>
      <c r="U175" s="52">
        <v>525.04346099999998</v>
      </c>
      <c r="V175" s="52">
        <v>1.0660000000000001E-3</v>
      </c>
      <c r="W175" s="52">
        <v>4.8719999999999996E-3</v>
      </c>
      <c r="X175" s="52">
        <v>1.18838</v>
      </c>
      <c r="Y175" s="52">
        <v>0.35</v>
      </c>
      <c r="Z175" s="52">
        <v>0</v>
      </c>
      <c r="AA175" s="79">
        <v>175</v>
      </c>
      <c r="AB175" s="79"/>
      <c r="AC175" s="85"/>
      <c r="AD175" s="51"/>
      <c r="AE175" s="51"/>
      <c r="AF175" s="51"/>
      <c r="AG175" s="51"/>
      <c r="AH175" s="51"/>
      <c r="AI175" s="51"/>
      <c r="AJ175" s="102" t="s">
        <v>654</v>
      </c>
      <c r="AK175" s="102" t="s">
        <v>654</v>
      </c>
      <c r="AL175" s="102" t="s">
        <v>654</v>
      </c>
      <c r="AM175" s="102" t="s">
        <v>654</v>
      </c>
      <c r="AN175" s="2"/>
      <c r="AO175" s="3"/>
      <c r="AP175" s="3"/>
      <c r="AQ175" s="3"/>
      <c r="AR175" s="3"/>
    </row>
    <row r="176" spans="1:44" x14ac:dyDescent="0.3">
      <c r="A176" s="14" t="s">
        <v>347</v>
      </c>
      <c r="B176" s="15"/>
      <c r="C176" s="15"/>
      <c r="D176" s="80">
        <v>1.5</v>
      </c>
      <c r="E176" s="78"/>
      <c r="F176" s="15"/>
      <c r="G176" s="15"/>
      <c r="H176" s="16" t="s">
        <v>347</v>
      </c>
      <c r="I176" s="66"/>
      <c r="J176" s="66"/>
      <c r="K176" s="16"/>
      <c r="L176" s="81"/>
      <c r="M176" s="82">
        <v>3007.81591796875</v>
      </c>
      <c r="N176" s="82">
        <v>4845.96923828125</v>
      </c>
      <c r="O176" s="76"/>
      <c r="P176" s="83"/>
      <c r="Q176" s="83"/>
      <c r="R176" s="84"/>
      <c r="S176" s="51">
        <v>1</v>
      </c>
      <c r="T176" s="51">
        <v>0</v>
      </c>
      <c r="U176" s="52">
        <v>0</v>
      </c>
      <c r="V176" s="52">
        <v>9.5699999999999995E-4</v>
      </c>
      <c r="W176" s="52">
        <v>1.756E-3</v>
      </c>
      <c r="X176" s="52">
        <v>0.33994099999999999</v>
      </c>
      <c r="Y176" s="52">
        <v>0</v>
      </c>
      <c r="Z176" s="52">
        <v>0</v>
      </c>
      <c r="AA176" s="79">
        <v>176</v>
      </c>
      <c r="AB176" s="79"/>
      <c r="AC176" s="85"/>
      <c r="AD176" s="51"/>
      <c r="AE176" s="51"/>
      <c r="AF176" s="51"/>
      <c r="AG176" s="51"/>
      <c r="AH176" s="51"/>
      <c r="AI176" s="51"/>
      <c r="AJ176" s="51"/>
      <c r="AK176" s="51"/>
      <c r="AL176" s="51"/>
      <c r="AM176" s="51"/>
      <c r="AN176" s="2"/>
      <c r="AO176" s="3"/>
      <c r="AP176" s="3"/>
      <c r="AQ176" s="3"/>
      <c r="AR176" s="3"/>
    </row>
    <row r="177" spans="1:44" x14ac:dyDescent="0.3">
      <c r="A177" s="14" t="s">
        <v>348</v>
      </c>
      <c r="B177" s="15"/>
      <c r="C177" s="15"/>
      <c r="D177" s="80">
        <v>1.5</v>
      </c>
      <c r="E177" s="78"/>
      <c r="F177" s="15"/>
      <c r="G177" s="15"/>
      <c r="H177" s="16" t="s">
        <v>348</v>
      </c>
      <c r="I177" s="66"/>
      <c r="J177" s="66"/>
      <c r="K177" s="16"/>
      <c r="L177" s="81"/>
      <c r="M177" s="82">
        <v>7172.07666015625</v>
      </c>
      <c r="N177" s="82">
        <v>4380.08984375</v>
      </c>
      <c r="O177" s="76"/>
      <c r="P177" s="83"/>
      <c r="Q177" s="83"/>
      <c r="R177" s="84"/>
      <c r="S177" s="51">
        <v>0</v>
      </c>
      <c r="T177" s="51">
        <v>1</v>
      </c>
      <c r="U177" s="52">
        <v>0</v>
      </c>
      <c r="V177" s="52">
        <v>7.45E-4</v>
      </c>
      <c r="W177" s="52">
        <v>2.9999999999999997E-4</v>
      </c>
      <c r="X177" s="52">
        <v>0.30321100000000001</v>
      </c>
      <c r="Y177" s="52">
        <v>0</v>
      </c>
      <c r="Z177" s="52">
        <v>0</v>
      </c>
      <c r="AA177" s="79">
        <v>177</v>
      </c>
      <c r="AB177" s="79"/>
      <c r="AC177" s="85"/>
      <c r="AD177" s="51"/>
      <c r="AE177" s="51"/>
      <c r="AF177" s="51"/>
      <c r="AG177" s="51"/>
      <c r="AH177" s="51"/>
      <c r="AI177" s="51"/>
      <c r="AJ177" s="102" t="s">
        <v>654</v>
      </c>
      <c r="AK177" s="102" t="s">
        <v>654</v>
      </c>
      <c r="AL177" s="102" t="s">
        <v>654</v>
      </c>
      <c r="AM177" s="102" t="s">
        <v>654</v>
      </c>
      <c r="AN177" s="2"/>
      <c r="AO177" s="3"/>
      <c r="AP177" s="3"/>
      <c r="AQ177" s="3"/>
      <c r="AR177" s="3"/>
    </row>
    <row r="178" spans="1:44" x14ac:dyDescent="0.3">
      <c r="A178" s="14" t="s">
        <v>349</v>
      </c>
      <c r="B178" s="15"/>
      <c r="C178" s="15"/>
      <c r="D178" s="80">
        <v>1.6424705303553155</v>
      </c>
      <c r="E178" s="78"/>
      <c r="F178" s="15"/>
      <c r="G178" s="15"/>
      <c r="H178" s="16" t="s">
        <v>349</v>
      </c>
      <c r="I178" s="66"/>
      <c r="J178" s="66"/>
      <c r="K178" s="16"/>
      <c r="L178" s="81"/>
      <c r="M178" s="82">
        <v>8776.7841796875</v>
      </c>
      <c r="N178" s="82">
        <v>5143.18701171875</v>
      </c>
      <c r="O178" s="76"/>
      <c r="P178" s="83"/>
      <c r="Q178" s="83"/>
      <c r="R178" s="84"/>
      <c r="S178" s="51">
        <v>0</v>
      </c>
      <c r="T178" s="51">
        <v>5</v>
      </c>
      <c r="U178" s="52">
        <v>1610</v>
      </c>
      <c r="V178" s="52">
        <v>1.049E-3</v>
      </c>
      <c r="W178" s="52">
        <v>4.0049999999999999E-3</v>
      </c>
      <c r="X178" s="52">
        <v>1.2726489999999999</v>
      </c>
      <c r="Y178" s="52">
        <v>0.2</v>
      </c>
      <c r="Z178" s="52">
        <v>0</v>
      </c>
      <c r="AA178" s="79">
        <v>178</v>
      </c>
      <c r="AB178" s="79"/>
      <c r="AC178" s="85"/>
      <c r="AD178" s="51"/>
      <c r="AE178" s="51"/>
      <c r="AF178" s="51"/>
      <c r="AG178" s="51"/>
      <c r="AH178" s="51"/>
      <c r="AI178" s="51"/>
      <c r="AJ178" s="102" t="s">
        <v>654</v>
      </c>
      <c r="AK178" s="102" t="s">
        <v>654</v>
      </c>
      <c r="AL178" s="102" t="s">
        <v>654</v>
      </c>
      <c r="AM178" s="102" t="s">
        <v>654</v>
      </c>
      <c r="AN178" s="2"/>
      <c r="AO178" s="3"/>
      <c r="AP178" s="3"/>
      <c r="AQ178" s="3"/>
      <c r="AR178" s="3"/>
    </row>
    <row r="179" spans="1:44" x14ac:dyDescent="0.3">
      <c r="A179" s="14" t="s">
        <v>350</v>
      </c>
      <c r="B179" s="15"/>
      <c r="C179" s="15"/>
      <c r="D179" s="80">
        <v>1.5</v>
      </c>
      <c r="E179" s="78"/>
      <c r="F179" s="15"/>
      <c r="G179" s="15"/>
      <c r="H179" s="16" t="s">
        <v>350</v>
      </c>
      <c r="I179" s="66"/>
      <c r="J179" s="66"/>
      <c r="K179" s="16"/>
      <c r="L179" s="81"/>
      <c r="M179" s="82">
        <v>2947.15478515625</v>
      </c>
      <c r="N179" s="82">
        <v>6327.34423828125</v>
      </c>
      <c r="O179" s="76"/>
      <c r="P179" s="83"/>
      <c r="Q179" s="83"/>
      <c r="R179" s="84"/>
      <c r="S179" s="51">
        <v>0</v>
      </c>
      <c r="T179" s="51">
        <v>2</v>
      </c>
      <c r="U179" s="52">
        <v>0</v>
      </c>
      <c r="V179" s="52">
        <v>9.7300000000000002E-4</v>
      </c>
      <c r="W179" s="52">
        <v>2.6870000000000002E-3</v>
      </c>
      <c r="X179" s="52">
        <v>0.48755300000000001</v>
      </c>
      <c r="Y179" s="52">
        <v>0.5</v>
      </c>
      <c r="Z179" s="52">
        <v>0</v>
      </c>
      <c r="AA179" s="79">
        <v>179</v>
      </c>
      <c r="AB179" s="79"/>
      <c r="AC179" s="85"/>
      <c r="AD179" s="51"/>
      <c r="AE179" s="51"/>
      <c r="AF179" s="51"/>
      <c r="AG179" s="51"/>
      <c r="AH179" s="51"/>
      <c r="AI179" s="51"/>
      <c r="AJ179" s="102" t="s">
        <v>654</v>
      </c>
      <c r="AK179" s="102" t="s">
        <v>654</v>
      </c>
      <c r="AL179" s="102" t="s">
        <v>654</v>
      </c>
      <c r="AM179" s="102" t="s">
        <v>654</v>
      </c>
      <c r="AN179" s="2"/>
      <c r="AO179" s="3"/>
      <c r="AP179" s="3"/>
      <c r="AQ179" s="3"/>
      <c r="AR179" s="3"/>
    </row>
    <row r="180" spans="1:44" x14ac:dyDescent="0.3">
      <c r="A180" s="14" t="s">
        <v>351</v>
      </c>
      <c r="B180" s="15"/>
      <c r="C180" s="15"/>
      <c r="D180" s="80">
        <v>1.5</v>
      </c>
      <c r="E180" s="78"/>
      <c r="F180" s="15"/>
      <c r="G180" s="15"/>
      <c r="H180" s="16" t="s">
        <v>351</v>
      </c>
      <c r="I180" s="66"/>
      <c r="J180" s="66"/>
      <c r="K180" s="16"/>
      <c r="L180" s="81"/>
      <c r="M180" s="82">
        <v>470.87814331054688</v>
      </c>
      <c r="N180" s="82">
        <v>1820.9254150390625</v>
      </c>
      <c r="O180" s="76"/>
      <c r="P180" s="83"/>
      <c r="Q180" s="83"/>
      <c r="R180" s="84"/>
      <c r="S180" s="51">
        <v>0</v>
      </c>
      <c r="T180" s="51">
        <v>1</v>
      </c>
      <c r="U180" s="52">
        <v>0</v>
      </c>
      <c r="V180" s="52">
        <v>9.5699999999999995E-4</v>
      </c>
      <c r="W180" s="52">
        <v>1.756E-3</v>
      </c>
      <c r="X180" s="52">
        <v>0.33994099999999999</v>
      </c>
      <c r="Y180" s="52">
        <v>0</v>
      </c>
      <c r="Z180" s="52">
        <v>0</v>
      </c>
      <c r="AA180" s="79">
        <v>180</v>
      </c>
      <c r="AB180" s="79"/>
      <c r="AC180" s="85"/>
      <c r="AD180" s="51"/>
      <c r="AE180" s="51"/>
      <c r="AF180" s="51"/>
      <c r="AG180" s="51"/>
      <c r="AH180" s="51"/>
      <c r="AI180" s="51"/>
      <c r="AJ180" s="102" t="s">
        <v>654</v>
      </c>
      <c r="AK180" s="102" t="s">
        <v>654</v>
      </c>
      <c r="AL180" s="102" t="s">
        <v>654</v>
      </c>
      <c r="AM180" s="102" t="s">
        <v>654</v>
      </c>
      <c r="AN180" s="2"/>
      <c r="AO180" s="3"/>
      <c r="AP180" s="3"/>
      <c r="AQ180" s="3"/>
      <c r="AR180" s="3"/>
    </row>
    <row r="181" spans="1:44" x14ac:dyDescent="0.3">
      <c r="A181" s="14" t="s">
        <v>352</v>
      </c>
      <c r="B181" s="15"/>
      <c r="C181" s="15"/>
      <c r="D181" s="80">
        <v>1.5</v>
      </c>
      <c r="E181" s="78"/>
      <c r="F181" s="15"/>
      <c r="G181" s="15"/>
      <c r="H181" s="16" t="s">
        <v>352</v>
      </c>
      <c r="I181" s="66"/>
      <c r="J181" s="66"/>
      <c r="K181" s="16"/>
      <c r="L181" s="81"/>
      <c r="M181" s="82">
        <v>3008.429443359375</v>
      </c>
      <c r="N181" s="82">
        <v>5122.6220703125</v>
      </c>
      <c r="O181" s="76"/>
      <c r="P181" s="83"/>
      <c r="Q181" s="83"/>
      <c r="R181" s="84"/>
      <c r="S181" s="51">
        <v>0</v>
      </c>
      <c r="T181" s="51">
        <v>1</v>
      </c>
      <c r="U181" s="52">
        <v>0</v>
      </c>
      <c r="V181" s="52">
        <v>9.5699999999999995E-4</v>
      </c>
      <c r="W181" s="52">
        <v>1.756E-3</v>
      </c>
      <c r="X181" s="52">
        <v>0.33994099999999999</v>
      </c>
      <c r="Y181" s="52">
        <v>0</v>
      </c>
      <c r="Z181" s="52">
        <v>0</v>
      </c>
      <c r="AA181" s="79">
        <v>181</v>
      </c>
      <c r="AB181" s="79"/>
      <c r="AC181" s="85"/>
      <c r="AD181" s="51"/>
      <c r="AE181" s="51"/>
      <c r="AF181" s="51"/>
      <c r="AG181" s="51"/>
      <c r="AH181" s="51"/>
      <c r="AI181" s="51"/>
      <c r="AJ181" s="102" t="s">
        <v>654</v>
      </c>
      <c r="AK181" s="102" t="s">
        <v>654</v>
      </c>
      <c r="AL181" s="102" t="s">
        <v>654</v>
      </c>
      <c r="AM181" s="102" t="s">
        <v>654</v>
      </c>
      <c r="AN181" s="2"/>
      <c r="AO181" s="3"/>
      <c r="AP181" s="3"/>
      <c r="AQ181" s="3"/>
      <c r="AR181" s="3"/>
    </row>
    <row r="182" spans="1:44" x14ac:dyDescent="0.3">
      <c r="A182" s="14" t="s">
        <v>353</v>
      </c>
      <c r="B182" s="15"/>
      <c r="C182" s="15"/>
      <c r="D182" s="80">
        <v>1.540898662512415</v>
      </c>
      <c r="E182" s="78"/>
      <c r="F182" s="15"/>
      <c r="G182" s="15"/>
      <c r="H182" s="16" t="s">
        <v>353</v>
      </c>
      <c r="I182" s="66"/>
      <c r="J182" s="66"/>
      <c r="K182" s="16"/>
      <c r="L182" s="81"/>
      <c r="M182" s="82">
        <v>6008.5283203125</v>
      </c>
      <c r="N182" s="82">
        <v>8952.7822265625</v>
      </c>
      <c r="O182" s="76"/>
      <c r="P182" s="83"/>
      <c r="Q182" s="83"/>
      <c r="R182" s="84"/>
      <c r="S182" s="51">
        <v>1</v>
      </c>
      <c r="T182" s="51">
        <v>7</v>
      </c>
      <c r="U182" s="52">
        <v>462.17871500000001</v>
      </c>
      <c r="V182" s="52">
        <v>1.1039999999999999E-3</v>
      </c>
      <c r="W182" s="52">
        <v>5.5339999999999999E-3</v>
      </c>
      <c r="X182" s="52">
        <v>1.4953879999999999</v>
      </c>
      <c r="Y182" s="52">
        <v>0.25</v>
      </c>
      <c r="Z182" s="52">
        <v>0</v>
      </c>
      <c r="AA182" s="79">
        <v>182</v>
      </c>
      <c r="AB182" s="79"/>
      <c r="AC182" s="85"/>
      <c r="AD182" s="51"/>
      <c r="AE182" s="51"/>
      <c r="AF182" s="51"/>
      <c r="AG182" s="51"/>
      <c r="AH182" s="51"/>
      <c r="AI182" s="51"/>
      <c r="AJ182" s="102" t="s">
        <v>654</v>
      </c>
      <c r="AK182" s="102" t="s">
        <v>654</v>
      </c>
      <c r="AL182" s="102" t="s">
        <v>654</v>
      </c>
      <c r="AM182" s="102" t="s">
        <v>654</v>
      </c>
      <c r="AN182" s="2"/>
      <c r="AO182" s="3"/>
      <c r="AP182" s="3"/>
      <c r="AQ182" s="3"/>
      <c r="AR182" s="3"/>
    </row>
    <row r="183" spans="1:44" x14ac:dyDescent="0.3">
      <c r="A183" s="14" t="s">
        <v>354</v>
      </c>
      <c r="B183" s="15"/>
      <c r="C183" s="15"/>
      <c r="D183" s="80">
        <v>1.5</v>
      </c>
      <c r="E183" s="78"/>
      <c r="F183" s="15"/>
      <c r="G183" s="15"/>
      <c r="H183" s="16" t="s">
        <v>354</v>
      </c>
      <c r="I183" s="66"/>
      <c r="J183" s="66"/>
      <c r="K183" s="16"/>
      <c r="L183" s="81"/>
      <c r="M183" s="82">
        <v>7151.57568359375</v>
      </c>
      <c r="N183" s="82">
        <v>6232.1611328125</v>
      </c>
      <c r="O183" s="76"/>
      <c r="P183" s="83"/>
      <c r="Q183" s="83"/>
      <c r="R183" s="84"/>
      <c r="S183" s="51">
        <v>2</v>
      </c>
      <c r="T183" s="51">
        <v>0</v>
      </c>
      <c r="U183" s="52">
        <v>0</v>
      </c>
      <c r="V183" s="52">
        <v>8.4099999999999995E-4</v>
      </c>
      <c r="W183" s="52">
        <v>1.01E-3</v>
      </c>
      <c r="X183" s="52">
        <v>0.47046300000000002</v>
      </c>
      <c r="Y183" s="52">
        <v>0.5</v>
      </c>
      <c r="Z183" s="52">
        <v>0</v>
      </c>
      <c r="AA183" s="79">
        <v>183</v>
      </c>
      <c r="AB183" s="79"/>
      <c r="AC183" s="85"/>
      <c r="AD183" s="51"/>
      <c r="AE183" s="51"/>
      <c r="AF183" s="51"/>
      <c r="AG183" s="51"/>
      <c r="AH183" s="51"/>
      <c r="AI183" s="51"/>
      <c r="AJ183" s="51"/>
      <c r="AK183" s="51"/>
      <c r="AL183" s="51"/>
      <c r="AM183" s="51"/>
      <c r="AN183" s="2"/>
      <c r="AO183" s="3"/>
      <c r="AP183" s="3"/>
      <c r="AQ183" s="3"/>
      <c r="AR183" s="3"/>
    </row>
    <row r="184" spans="1:44" x14ac:dyDescent="0.3">
      <c r="A184" s="14" t="s">
        <v>355</v>
      </c>
      <c r="B184" s="15"/>
      <c r="C184" s="15"/>
      <c r="D184" s="80">
        <v>1.5017300985840878</v>
      </c>
      <c r="E184" s="78"/>
      <c r="F184" s="15"/>
      <c r="G184" s="15"/>
      <c r="H184" s="16" t="s">
        <v>355</v>
      </c>
      <c r="I184" s="66"/>
      <c r="J184" s="66"/>
      <c r="K184" s="16"/>
      <c r="L184" s="81"/>
      <c r="M184" s="82">
        <v>6311.142578125</v>
      </c>
      <c r="N184" s="82">
        <v>384.27960205078125</v>
      </c>
      <c r="O184" s="76"/>
      <c r="P184" s="83"/>
      <c r="Q184" s="83"/>
      <c r="R184" s="84"/>
      <c r="S184" s="51">
        <v>4</v>
      </c>
      <c r="T184" s="51">
        <v>0</v>
      </c>
      <c r="U184" s="52">
        <v>19.551121999999999</v>
      </c>
      <c r="V184" s="52">
        <v>8.5700000000000001E-4</v>
      </c>
      <c r="W184" s="52">
        <v>1.65E-3</v>
      </c>
      <c r="X184" s="52">
        <v>0.76698900000000003</v>
      </c>
      <c r="Y184" s="52">
        <v>8.3333333333333329E-2</v>
      </c>
      <c r="Z184" s="52">
        <v>0</v>
      </c>
      <c r="AA184" s="79">
        <v>184</v>
      </c>
      <c r="AB184" s="79"/>
      <c r="AC184" s="85"/>
      <c r="AD184" s="51"/>
      <c r="AE184" s="51"/>
      <c r="AF184" s="51"/>
      <c r="AG184" s="51"/>
      <c r="AH184" s="51"/>
      <c r="AI184" s="51"/>
      <c r="AJ184" s="51"/>
      <c r="AK184" s="51"/>
      <c r="AL184" s="51"/>
      <c r="AM184" s="51"/>
      <c r="AN184" s="2"/>
      <c r="AO184" s="3"/>
      <c r="AP184" s="3"/>
      <c r="AQ184" s="3"/>
      <c r="AR184" s="3"/>
    </row>
    <row r="185" spans="1:44" x14ac:dyDescent="0.3">
      <c r="A185" s="14" t="s">
        <v>356</v>
      </c>
      <c r="B185" s="15"/>
      <c r="C185" s="15"/>
      <c r="D185" s="80">
        <v>1.5</v>
      </c>
      <c r="E185" s="78"/>
      <c r="F185" s="15"/>
      <c r="G185" s="15"/>
      <c r="H185" s="16" t="s">
        <v>356</v>
      </c>
      <c r="I185" s="66"/>
      <c r="J185" s="66"/>
      <c r="K185" s="16"/>
      <c r="L185" s="81"/>
      <c r="M185" s="82">
        <v>254.81503295898438</v>
      </c>
      <c r="N185" s="82">
        <v>7194.8935546875</v>
      </c>
      <c r="O185" s="76"/>
      <c r="P185" s="83"/>
      <c r="Q185" s="83"/>
      <c r="R185" s="84"/>
      <c r="S185" s="51">
        <v>0</v>
      </c>
      <c r="T185" s="51">
        <v>1</v>
      </c>
      <c r="U185" s="52">
        <v>0</v>
      </c>
      <c r="V185" s="52">
        <v>9.5699999999999995E-4</v>
      </c>
      <c r="W185" s="52">
        <v>1.756E-3</v>
      </c>
      <c r="X185" s="52">
        <v>0.33994099999999999</v>
      </c>
      <c r="Y185" s="52">
        <v>0</v>
      </c>
      <c r="Z185" s="52">
        <v>0</v>
      </c>
      <c r="AA185" s="79">
        <v>185</v>
      </c>
      <c r="AB185" s="79"/>
      <c r="AC185" s="85"/>
      <c r="AD185" s="51"/>
      <c r="AE185" s="51"/>
      <c r="AF185" s="51"/>
      <c r="AG185" s="51"/>
      <c r="AH185" s="51"/>
      <c r="AI185" s="51"/>
      <c r="AJ185" s="102" t="s">
        <v>654</v>
      </c>
      <c r="AK185" s="102" t="s">
        <v>654</v>
      </c>
      <c r="AL185" s="102" t="s">
        <v>654</v>
      </c>
      <c r="AM185" s="102" t="s">
        <v>654</v>
      </c>
      <c r="AN185" s="2"/>
      <c r="AO185" s="3"/>
      <c r="AP185" s="3"/>
      <c r="AQ185" s="3"/>
      <c r="AR185" s="3"/>
    </row>
    <row r="186" spans="1:44" x14ac:dyDescent="0.3">
      <c r="A186" s="14" t="s">
        <v>357</v>
      </c>
      <c r="B186" s="15"/>
      <c r="C186" s="15"/>
      <c r="D186" s="80">
        <v>1.5</v>
      </c>
      <c r="E186" s="78"/>
      <c r="F186" s="15"/>
      <c r="G186" s="15"/>
      <c r="H186" s="16" t="s">
        <v>357</v>
      </c>
      <c r="I186" s="66"/>
      <c r="J186" s="66"/>
      <c r="K186" s="16"/>
      <c r="L186" s="81"/>
      <c r="M186" s="82">
        <v>637.99530029296875</v>
      </c>
      <c r="N186" s="82">
        <v>1342.1954345703125</v>
      </c>
      <c r="O186" s="76"/>
      <c r="P186" s="83"/>
      <c r="Q186" s="83"/>
      <c r="R186" s="84"/>
      <c r="S186" s="51">
        <v>0</v>
      </c>
      <c r="T186" s="51">
        <v>1</v>
      </c>
      <c r="U186" s="52">
        <v>0</v>
      </c>
      <c r="V186" s="52">
        <v>9.5699999999999995E-4</v>
      </c>
      <c r="W186" s="52">
        <v>1.756E-3</v>
      </c>
      <c r="X186" s="52">
        <v>0.33994099999999999</v>
      </c>
      <c r="Y186" s="52">
        <v>0</v>
      </c>
      <c r="Z186" s="52">
        <v>0</v>
      </c>
      <c r="AA186" s="79">
        <v>186</v>
      </c>
      <c r="AB186" s="79"/>
      <c r="AC186" s="85"/>
      <c r="AD186" s="51"/>
      <c r="AE186" s="51"/>
      <c r="AF186" s="51"/>
      <c r="AG186" s="51"/>
      <c r="AH186" s="51"/>
      <c r="AI186" s="51"/>
      <c r="AJ186" s="102" t="s">
        <v>654</v>
      </c>
      <c r="AK186" s="102" t="s">
        <v>654</v>
      </c>
      <c r="AL186" s="102" t="s">
        <v>654</v>
      </c>
      <c r="AM186" s="102" t="s">
        <v>654</v>
      </c>
      <c r="AN186" s="2"/>
      <c r="AO186" s="3"/>
      <c r="AP186" s="3"/>
      <c r="AQ186" s="3"/>
      <c r="AR186" s="3"/>
    </row>
    <row r="187" spans="1:44" x14ac:dyDescent="0.3">
      <c r="A187" s="14" t="s">
        <v>358</v>
      </c>
      <c r="B187" s="15"/>
      <c r="C187" s="15"/>
      <c r="D187" s="80">
        <v>1.5349709618602405</v>
      </c>
      <c r="E187" s="78"/>
      <c r="F187" s="15"/>
      <c r="G187" s="15"/>
      <c r="H187" s="16" t="s">
        <v>358</v>
      </c>
      <c r="I187" s="66"/>
      <c r="J187" s="66"/>
      <c r="K187" s="16"/>
      <c r="L187" s="81"/>
      <c r="M187" s="82">
        <v>5458.9462890625</v>
      </c>
      <c r="N187" s="82">
        <v>3097.44189453125</v>
      </c>
      <c r="O187" s="76"/>
      <c r="P187" s="83"/>
      <c r="Q187" s="83"/>
      <c r="R187" s="84"/>
      <c r="S187" s="51">
        <v>0</v>
      </c>
      <c r="T187" s="51">
        <v>5</v>
      </c>
      <c r="U187" s="52">
        <v>395.19224400000002</v>
      </c>
      <c r="V187" s="52">
        <v>1.057E-3</v>
      </c>
      <c r="W187" s="52">
        <v>4.9350000000000002E-3</v>
      </c>
      <c r="X187" s="52">
        <v>0.98724000000000001</v>
      </c>
      <c r="Y187" s="52">
        <v>0.3</v>
      </c>
      <c r="Z187" s="52">
        <v>0</v>
      </c>
      <c r="AA187" s="79">
        <v>187</v>
      </c>
      <c r="AB187" s="79"/>
      <c r="AC187" s="85"/>
      <c r="AD187" s="51"/>
      <c r="AE187" s="51"/>
      <c r="AF187" s="51"/>
      <c r="AG187" s="51"/>
      <c r="AH187" s="51"/>
      <c r="AI187" s="51"/>
      <c r="AJ187" s="102" t="s">
        <v>654</v>
      </c>
      <c r="AK187" s="102" t="s">
        <v>654</v>
      </c>
      <c r="AL187" s="102" t="s">
        <v>654</v>
      </c>
      <c r="AM187" s="102" t="s">
        <v>654</v>
      </c>
      <c r="AN187" s="2"/>
      <c r="AO187" s="3"/>
      <c r="AP187" s="3"/>
      <c r="AQ187" s="3"/>
      <c r="AR187" s="3"/>
    </row>
    <row r="188" spans="1:44" x14ac:dyDescent="0.3">
      <c r="A188" s="14" t="s">
        <v>359</v>
      </c>
      <c r="B188" s="15"/>
      <c r="C188" s="15"/>
      <c r="D188" s="80">
        <v>1.5904932130383362</v>
      </c>
      <c r="E188" s="78"/>
      <c r="F188" s="15"/>
      <c r="G188" s="15"/>
      <c r="H188" s="16" t="s">
        <v>359</v>
      </c>
      <c r="I188" s="66"/>
      <c r="J188" s="66"/>
      <c r="K188" s="16"/>
      <c r="L188" s="81"/>
      <c r="M188" s="82">
        <v>8313.4482421875</v>
      </c>
      <c r="N188" s="82">
        <v>1407.936767578125</v>
      </c>
      <c r="O188" s="76"/>
      <c r="P188" s="83"/>
      <c r="Q188" s="83"/>
      <c r="R188" s="84"/>
      <c r="S188" s="51">
        <v>0</v>
      </c>
      <c r="T188" s="51">
        <v>4</v>
      </c>
      <c r="U188" s="52">
        <v>1022.626031</v>
      </c>
      <c r="V188" s="52">
        <v>9.8900000000000008E-4</v>
      </c>
      <c r="W188" s="52">
        <v>2.709E-3</v>
      </c>
      <c r="X188" s="52">
        <v>0.98224500000000003</v>
      </c>
      <c r="Y188" s="52">
        <v>8.3333333333333329E-2</v>
      </c>
      <c r="Z188" s="52">
        <v>0</v>
      </c>
      <c r="AA188" s="79">
        <v>188</v>
      </c>
      <c r="AB188" s="79"/>
      <c r="AC188" s="85"/>
      <c r="AD188" s="51"/>
      <c r="AE188" s="51"/>
      <c r="AF188" s="51"/>
      <c r="AG188" s="51"/>
      <c r="AH188" s="51"/>
      <c r="AI188" s="51"/>
      <c r="AJ188" s="102" t="s">
        <v>654</v>
      </c>
      <c r="AK188" s="102" t="s">
        <v>654</v>
      </c>
      <c r="AL188" s="102" t="s">
        <v>654</v>
      </c>
      <c r="AM188" s="102" t="s">
        <v>654</v>
      </c>
      <c r="AN188" s="2"/>
      <c r="AO188" s="3"/>
      <c r="AP188" s="3"/>
      <c r="AQ188" s="3"/>
      <c r="AR188" s="3"/>
    </row>
    <row r="189" spans="1:44" x14ac:dyDescent="0.3">
      <c r="A189" s="14" t="s">
        <v>360</v>
      </c>
      <c r="B189" s="15"/>
      <c r="C189" s="15"/>
      <c r="D189" s="80">
        <v>1.5</v>
      </c>
      <c r="E189" s="78"/>
      <c r="F189" s="15"/>
      <c r="G189" s="15"/>
      <c r="H189" s="16" t="s">
        <v>360</v>
      </c>
      <c r="I189" s="66"/>
      <c r="J189" s="66"/>
      <c r="K189" s="16"/>
      <c r="L189" s="81"/>
      <c r="M189" s="82">
        <v>3348.150390625</v>
      </c>
      <c r="N189" s="82">
        <v>2140.134521484375</v>
      </c>
      <c r="O189" s="76"/>
      <c r="P189" s="83"/>
      <c r="Q189" s="83"/>
      <c r="R189" s="84"/>
      <c r="S189" s="51">
        <v>0</v>
      </c>
      <c r="T189" s="51">
        <v>1</v>
      </c>
      <c r="U189" s="52">
        <v>0</v>
      </c>
      <c r="V189" s="52">
        <v>8.7900000000000001E-4</v>
      </c>
      <c r="W189" s="52">
        <v>1.3010000000000001E-3</v>
      </c>
      <c r="X189" s="52">
        <v>0.312301</v>
      </c>
      <c r="Y189" s="52">
        <v>0</v>
      </c>
      <c r="Z189" s="52">
        <v>0</v>
      </c>
      <c r="AA189" s="79">
        <v>189</v>
      </c>
      <c r="AB189" s="79"/>
      <c r="AC189" s="85"/>
      <c r="AD189" s="51"/>
      <c r="AE189" s="51"/>
      <c r="AF189" s="51"/>
      <c r="AG189" s="51"/>
      <c r="AH189" s="51"/>
      <c r="AI189" s="51"/>
      <c r="AJ189" s="102" t="s">
        <v>654</v>
      </c>
      <c r="AK189" s="102" t="s">
        <v>654</v>
      </c>
      <c r="AL189" s="102" t="s">
        <v>654</v>
      </c>
      <c r="AM189" s="102" t="s">
        <v>654</v>
      </c>
      <c r="AN189" s="2"/>
      <c r="AO189" s="3"/>
      <c r="AP189" s="3"/>
      <c r="AQ189" s="3"/>
      <c r="AR189" s="3"/>
    </row>
    <row r="190" spans="1:44" x14ac:dyDescent="0.3">
      <c r="A190" s="14" t="s">
        <v>361</v>
      </c>
      <c r="B190" s="15"/>
      <c r="C190" s="15"/>
      <c r="D190" s="80">
        <v>1.5</v>
      </c>
      <c r="E190" s="78"/>
      <c r="F190" s="15"/>
      <c r="G190" s="15"/>
      <c r="H190" s="16" t="s">
        <v>361</v>
      </c>
      <c r="I190" s="66"/>
      <c r="J190" s="66"/>
      <c r="K190" s="16"/>
      <c r="L190" s="81"/>
      <c r="M190" s="82">
        <v>2991.7216796875</v>
      </c>
      <c r="N190" s="82">
        <v>5661.47509765625</v>
      </c>
      <c r="O190" s="76"/>
      <c r="P190" s="83"/>
      <c r="Q190" s="83"/>
      <c r="R190" s="84"/>
      <c r="S190" s="51">
        <v>0</v>
      </c>
      <c r="T190" s="51">
        <v>1</v>
      </c>
      <c r="U190" s="52">
        <v>0</v>
      </c>
      <c r="V190" s="52">
        <v>9.5699999999999995E-4</v>
      </c>
      <c r="W190" s="52">
        <v>1.756E-3</v>
      </c>
      <c r="X190" s="52">
        <v>0.33994099999999999</v>
      </c>
      <c r="Y190" s="52">
        <v>0</v>
      </c>
      <c r="Z190" s="52">
        <v>0</v>
      </c>
      <c r="AA190" s="79">
        <v>190</v>
      </c>
      <c r="AB190" s="79"/>
      <c r="AC190" s="85"/>
      <c r="AD190" s="51"/>
      <c r="AE190" s="51"/>
      <c r="AF190" s="51"/>
      <c r="AG190" s="51"/>
      <c r="AH190" s="51"/>
      <c r="AI190" s="51"/>
      <c r="AJ190" s="102" t="s">
        <v>654</v>
      </c>
      <c r="AK190" s="102" t="s">
        <v>654</v>
      </c>
      <c r="AL190" s="102" t="s">
        <v>654</v>
      </c>
      <c r="AM190" s="102" t="s">
        <v>654</v>
      </c>
      <c r="AN190" s="2"/>
      <c r="AO190" s="3"/>
      <c r="AP190" s="3"/>
      <c r="AQ190" s="3"/>
      <c r="AR190" s="3"/>
    </row>
    <row r="191" spans="1:44" x14ac:dyDescent="0.3">
      <c r="A191" s="14" t="s">
        <v>362</v>
      </c>
      <c r="B191" s="15"/>
      <c r="C191" s="15"/>
      <c r="D191" s="80">
        <v>1.5</v>
      </c>
      <c r="E191" s="78"/>
      <c r="F191" s="15"/>
      <c r="G191" s="15"/>
      <c r="H191" s="16" t="s">
        <v>362</v>
      </c>
      <c r="I191" s="66"/>
      <c r="J191" s="66"/>
      <c r="K191" s="16"/>
      <c r="L191" s="81"/>
      <c r="M191" s="82">
        <v>1107.5675048828125</v>
      </c>
      <c r="N191" s="82">
        <v>559.863525390625</v>
      </c>
      <c r="O191" s="76"/>
      <c r="P191" s="83"/>
      <c r="Q191" s="83"/>
      <c r="R191" s="84"/>
      <c r="S191" s="51">
        <v>0</v>
      </c>
      <c r="T191" s="51">
        <v>1</v>
      </c>
      <c r="U191" s="52">
        <v>0</v>
      </c>
      <c r="V191" s="52">
        <v>9.5699999999999995E-4</v>
      </c>
      <c r="W191" s="52">
        <v>1.756E-3</v>
      </c>
      <c r="X191" s="52">
        <v>0.33994099999999999</v>
      </c>
      <c r="Y191" s="52">
        <v>0</v>
      </c>
      <c r="Z191" s="52">
        <v>0</v>
      </c>
      <c r="AA191" s="79">
        <v>191</v>
      </c>
      <c r="AB191" s="79"/>
      <c r="AC191" s="85"/>
      <c r="AD191" s="51"/>
      <c r="AE191" s="51"/>
      <c r="AF191" s="51"/>
      <c r="AG191" s="51"/>
      <c r="AH191" s="51"/>
      <c r="AI191" s="51"/>
      <c r="AJ191" s="102" t="s">
        <v>654</v>
      </c>
      <c r="AK191" s="102" t="s">
        <v>654</v>
      </c>
      <c r="AL191" s="102" t="s">
        <v>654</v>
      </c>
      <c r="AM191" s="102" t="s">
        <v>654</v>
      </c>
      <c r="AN191" s="2"/>
      <c r="AO191" s="3"/>
      <c r="AP191" s="3"/>
      <c r="AQ191" s="3"/>
      <c r="AR191" s="3"/>
    </row>
    <row r="192" spans="1:44" x14ac:dyDescent="0.3">
      <c r="A192" s="14" t="s">
        <v>363</v>
      </c>
      <c r="B192" s="15"/>
      <c r="C192" s="15"/>
      <c r="D192" s="80">
        <v>1.5</v>
      </c>
      <c r="E192" s="78"/>
      <c r="F192" s="15"/>
      <c r="G192" s="15"/>
      <c r="H192" s="16" t="s">
        <v>363</v>
      </c>
      <c r="I192" s="66"/>
      <c r="J192" s="66"/>
      <c r="K192" s="16"/>
      <c r="L192" s="81"/>
      <c r="M192" s="82">
        <v>3724.841064453125</v>
      </c>
      <c r="N192" s="82">
        <v>9074.0908203125</v>
      </c>
      <c r="O192" s="76"/>
      <c r="P192" s="83"/>
      <c r="Q192" s="83"/>
      <c r="R192" s="84"/>
      <c r="S192" s="51">
        <v>0</v>
      </c>
      <c r="T192" s="51">
        <v>4</v>
      </c>
      <c r="U192" s="52">
        <v>0</v>
      </c>
      <c r="V192" s="52">
        <v>1.0560000000000001E-3</v>
      </c>
      <c r="W192" s="52">
        <v>4.633E-3</v>
      </c>
      <c r="X192" s="52">
        <v>0.80293899999999996</v>
      </c>
      <c r="Y192" s="52">
        <v>0.58333333333333337</v>
      </c>
      <c r="Z192" s="52">
        <v>0</v>
      </c>
      <c r="AA192" s="79">
        <v>192</v>
      </c>
      <c r="AB192" s="79"/>
      <c r="AC192" s="85"/>
      <c r="AD192" s="51"/>
      <c r="AE192" s="51"/>
      <c r="AF192" s="51"/>
      <c r="AG192" s="51"/>
      <c r="AH192" s="51"/>
      <c r="AI192" s="51"/>
      <c r="AJ192" s="102" t="s">
        <v>654</v>
      </c>
      <c r="AK192" s="102" t="s">
        <v>654</v>
      </c>
      <c r="AL192" s="102" t="s">
        <v>654</v>
      </c>
      <c r="AM192" s="102" t="s">
        <v>654</v>
      </c>
      <c r="AN192" s="2"/>
      <c r="AO192" s="3"/>
      <c r="AP192" s="3"/>
      <c r="AQ192" s="3"/>
      <c r="AR192" s="3"/>
    </row>
    <row r="193" spans="1:44" x14ac:dyDescent="0.3">
      <c r="A193" s="14" t="s">
        <v>364</v>
      </c>
      <c r="B193" s="15"/>
      <c r="C193" s="15"/>
      <c r="D193" s="80">
        <v>1.5</v>
      </c>
      <c r="E193" s="78"/>
      <c r="F193" s="15"/>
      <c r="G193" s="15"/>
      <c r="H193" s="16" t="s">
        <v>364</v>
      </c>
      <c r="I193" s="66"/>
      <c r="J193" s="66"/>
      <c r="K193" s="16"/>
      <c r="L193" s="81"/>
      <c r="M193" s="82">
        <v>2041.624755859375</v>
      </c>
      <c r="N193" s="82">
        <v>623.6177978515625</v>
      </c>
      <c r="O193" s="76"/>
      <c r="P193" s="83"/>
      <c r="Q193" s="83"/>
      <c r="R193" s="84"/>
      <c r="S193" s="51">
        <v>0</v>
      </c>
      <c r="T193" s="51">
        <v>1</v>
      </c>
      <c r="U193" s="52">
        <v>0</v>
      </c>
      <c r="V193" s="52">
        <v>9.5699999999999995E-4</v>
      </c>
      <c r="W193" s="52">
        <v>1.756E-3</v>
      </c>
      <c r="X193" s="52">
        <v>0.33994099999999999</v>
      </c>
      <c r="Y193" s="52">
        <v>0</v>
      </c>
      <c r="Z193" s="52">
        <v>0</v>
      </c>
      <c r="AA193" s="79">
        <v>193</v>
      </c>
      <c r="AB193" s="79"/>
      <c r="AC193" s="85"/>
      <c r="AD193" s="51"/>
      <c r="AE193" s="51"/>
      <c r="AF193" s="51"/>
      <c r="AG193" s="51"/>
      <c r="AH193" s="51"/>
      <c r="AI193" s="51"/>
      <c r="AJ193" s="102" t="s">
        <v>654</v>
      </c>
      <c r="AK193" s="102" t="s">
        <v>654</v>
      </c>
      <c r="AL193" s="102" t="s">
        <v>654</v>
      </c>
      <c r="AM193" s="102" t="s">
        <v>654</v>
      </c>
      <c r="AN193" s="2"/>
      <c r="AO193" s="3"/>
      <c r="AP193" s="3"/>
      <c r="AQ193" s="3"/>
      <c r="AR193" s="3"/>
    </row>
    <row r="194" spans="1:44" x14ac:dyDescent="0.3">
      <c r="A194" s="14" t="s">
        <v>365</v>
      </c>
      <c r="B194" s="15"/>
      <c r="C194" s="15"/>
      <c r="D194" s="80">
        <v>1.7200804468572783</v>
      </c>
      <c r="E194" s="78"/>
      <c r="F194" s="15"/>
      <c r="G194" s="15"/>
      <c r="H194" s="16" t="s">
        <v>365</v>
      </c>
      <c r="I194" s="66"/>
      <c r="J194" s="66"/>
      <c r="K194" s="16"/>
      <c r="L194" s="81"/>
      <c r="M194" s="82">
        <v>2954.544921875</v>
      </c>
      <c r="N194" s="82">
        <v>4621.302734375</v>
      </c>
      <c r="O194" s="76"/>
      <c r="P194" s="83"/>
      <c r="Q194" s="83"/>
      <c r="R194" s="84"/>
      <c r="S194" s="51">
        <v>0</v>
      </c>
      <c r="T194" s="51">
        <v>8</v>
      </c>
      <c r="U194" s="52">
        <v>2487.0372739999998</v>
      </c>
      <c r="V194" s="52">
        <v>1.0009999999999999E-3</v>
      </c>
      <c r="W194" s="52">
        <v>2.5600000000000002E-3</v>
      </c>
      <c r="X194" s="52">
        <v>1.780149</v>
      </c>
      <c r="Y194" s="52">
        <v>7.1428571428571425E-2</v>
      </c>
      <c r="Z194" s="52">
        <v>0</v>
      </c>
      <c r="AA194" s="79">
        <v>194</v>
      </c>
      <c r="AB194" s="79"/>
      <c r="AC194" s="85"/>
      <c r="AD194" s="51"/>
      <c r="AE194" s="51"/>
      <c r="AF194" s="51"/>
      <c r="AG194" s="51"/>
      <c r="AH194" s="51"/>
      <c r="AI194" s="51"/>
      <c r="AJ194" s="102" t="s">
        <v>654</v>
      </c>
      <c r="AK194" s="102" t="s">
        <v>654</v>
      </c>
      <c r="AL194" s="102" t="s">
        <v>654</v>
      </c>
      <c r="AM194" s="102" t="s">
        <v>654</v>
      </c>
      <c r="AN194" s="2"/>
      <c r="AO194" s="3"/>
      <c r="AP194" s="3"/>
      <c r="AQ194" s="3"/>
      <c r="AR194" s="3"/>
    </row>
    <row r="195" spans="1:44" x14ac:dyDescent="0.3">
      <c r="A195" s="14" t="s">
        <v>366</v>
      </c>
      <c r="B195" s="15"/>
      <c r="C195" s="15"/>
      <c r="D195" s="80">
        <v>1.5</v>
      </c>
      <c r="E195" s="78"/>
      <c r="F195" s="15"/>
      <c r="G195" s="15"/>
      <c r="H195" s="16" t="s">
        <v>366</v>
      </c>
      <c r="I195" s="66"/>
      <c r="J195" s="66"/>
      <c r="K195" s="16"/>
      <c r="L195" s="81"/>
      <c r="M195" s="82">
        <v>2039.156494140625</v>
      </c>
      <c r="N195" s="82">
        <v>906.15777587890625</v>
      </c>
      <c r="O195" s="76"/>
      <c r="P195" s="83"/>
      <c r="Q195" s="83"/>
      <c r="R195" s="84"/>
      <c r="S195" s="51">
        <v>1</v>
      </c>
      <c r="T195" s="51">
        <v>0</v>
      </c>
      <c r="U195" s="52">
        <v>0</v>
      </c>
      <c r="V195" s="52">
        <v>7.1299999999999998E-4</v>
      </c>
      <c r="W195" s="52">
        <v>1.2E-4</v>
      </c>
      <c r="X195" s="52">
        <v>0.33914100000000003</v>
      </c>
      <c r="Y195" s="52">
        <v>0</v>
      </c>
      <c r="Z195" s="52">
        <v>0</v>
      </c>
      <c r="AA195" s="79">
        <v>195</v>
      </c>
      <c r="AB195" s="79"/>
      <c r="AC195" s="85"/>
      <c r="AD195" s="51"/>
      <c r="AE195" s="51"/>
      <c r="AF195" s="51"/>
      <c r="AG195" s="51"/>
      <c r="AH195" s="51"/>
      <c r="AI195" s="51"/>
      <c r="AJ195" s="51"/>
      <c r="AK195" s="51"/>
      <c r="AL195" s="51"/>
      <c r="AM195" s="51"/>
      <c r="AN195" s="2"/>
      <c r="AO195" s="3"/>
      <c r="AP195" s="3"/>
      <c r="AQ195" s="3"/>
      <c r="AR195" s="3"/>
    </row>
    <row r="196" spans="1:44" x14ac:dyDescent="0.3">
      <c r="A196" s="14" t="s">
        <v>367</v>
      </c>
      <c r="B196" s="15"/>
      <c r="C196" s="15"/>
      <c r="D196" s="80">
        <v>1.5</v>
      </c>
      <c r="E196" s="78"/>
      <c r="F196" s="15"/>
      <c r="G196" s="15"/>
      <c r="H196" s="16" t="s">
        <v>367</v>
      </c>
      <c r="I196" s="66"/>
      <c r="J196" s="66"/>
      <c r="K196" s="16"/>
      <c r="L196" s="81"/>
      <c r="M196" s="82">
        <v>120.24782562255859</v>
      </c>
      <c r="N196" s="82">
        <v>6069.07421875</v>
      </c>
      <c r="O196" s="76"/>
      <c r="P196" s="83"/>
      <c r="Q196" s="83"/>
      <c r="R196" s="84"/>
      <c r="S196" s="51">
        <v>0</v>
      </c>
      <c r="T196" s="51">
        <v>1</v>
      </c>
      <c r="U196" s="52">
        <v>0</v>
      </c>
      <c r="V196" s="52">
        <v>9.5699999999999995E-4</v>
      </c>
      <c r="W196" s="52">
        <v>1.756E-3</v>
      </c>
      <c r="X196" s="52">
        <v>0.33994099999999999</v>
      </c>
      <c r="Y196" s="52">
        <v>0</v>
      </c>
      <c r="Z196" s="52">
        <v>0</v>
      </c>
      <c r="AA196" s="79">
        <v>196</v>
      </c>
      <c r="AB196" s="79"/>
      <c r="AC196" s="85"/>
      <c r="AD196" s="51"/>
      <c r="AE196" s="51"/>
      <c r="AF196" s="51"/>
      <c r="AG196" s="51"/>
      <c r="AH196" s="51"/>
      <c r="AI196" s="51"/>
      <c r="AJ196" s="102" t="s">
        <v>654</v>
      </c>
      <c r="AK196" s="102" t="s">
        <v>654</v>
      </c>
      <c r="AL196" s="102" t="s">
        <v>654</v>
      </c>
      <c r="AM196" s="102" t="s">
        <v>654</v>
      </c>
      <c r="AN196" s="2"/>
      <c r="AO196" s="3"/>
      <c r="AP196" s="3"/>
      <c r="AQ196" s="3"/>
      <c r="AR196" s="3"/>
    </row>
    <row r="197" spans="1:44" x14ac:dyDescent="0.3">
      <c r="A197" s="14" t="s">
        <v>368</v>
      </c>
      <c r="B197" s="15"/>
      <c r="C197" s="15"/>
      <c r="D197" s="80">
        <v>1.5005973143353406</v>
      </c>
      <c r="E197" s="78"/>
      <c r="F197" s="15"/>
      <c r="G197" s="15"/>
      <c r="H197" s="16" t="s">
        <v>368</v>
      </c>
      <c r="I197" s="66"/>
      <c r="J197" s="66"/>
      <c r="K197" s="16"/>
      <c r="L197" s="81"/>
      <c r="M197" s="82">
        <v>9243.7626953125</v>
      </c>
      <c r="N197" s="82">
        <v>5487.96337890625</v>
      </c>
      <c r="O197" s="76"/>
      <c r="P197" s="83"/>
      <c r="Q197" s="83"/>
      <c r="R197" s="84"/>
      <c r="S197" s="51">
        <v>0</v>
      </c>
      <c r="T197" s="51">
        <v>2</v>
      </c>
      <c r="U197" s="52">
        <v>6.75</v>
      </c>
      <c r="V197" s="52">
        <v>8.2600000000000002E-4</v>
      </c>
      <c r="W197" s="52">
        <v>9.9799999999999997E-4</v>
      </c>
      <c r="X197" s="52">
        <v>0.46301300000000001</v>
      </c>
      <c r="Y197" s="52">
        <v>0</v>
      </c>
      <c r="Z197" s="52">
        <v>0</v>
      </c>
      <c r="AA197" s="79">
        <v>197</v>
      </c>
      <c r="AB197" s="79"/>
      <c r="AC197" s="85"/>
      <c r="AD197" s="51"/>
      <c r="AE197" s="51"/>
      <c r="AF197" s="51"/>
      <c r="AG197" s="51"/>
      <c r="AH197" s="51"/>
      <c r="AI197" s="51"/>
      <c r="AJ197" s="102" t="s">
        <v>654</v>
      </c>
      <c r="AK197" s="102" t="s">
        <v>654</v>
      </c>
      <c r="AL197" s="102" t="s">
        <v>654</v>
      </c>
      <c r="AM197" s="102" t="s">
        <v>654</v>
      </c>
      <c r="AN197" s="2"/>
      <c r="AO197" s="3"/>
      <c r="AP197" s="3"/>
      <c r="AQ197" s="3"/>
      <c r="AR197" s="3"/>
    </row>
    <row r="198" spans="1:44" x14ac:dyDescent="0.3">
      <c r="A198" s="14" t="s">
        <v>369</v>
      </c>
      <c r="B198" s="15"/>
      <c r="C198" s="15"/>
      <c r="D198" s="80">
        <v>1.5</v>
      </c>
      <c r="E198" s="78"/>
      <c r="F198" s="15"/>
      <c r="G198" s="15"/>
      <c r="H198" s="16" t="s">
        <v>369</v>
      </c>
      <c r="I198" s="66"/>
      <c r="J198" s="66"/>
      <c r="K198" s="16"/>
      <c r="L198" s="81"/>
      <c r="M198" s="82">
        <v>3442.840087890625</v>
      </c>
      <c r="N198" s="82">
        <v>8267.5126953125</v>
      </c>
      <c r="O198" s="76"/>
      <c r="P198" s="83"/>
      <c r="Q198" s="83"/>
      <c r="R198" s="84"/>
      <c r="S198" s="51">
        <v>0</v>
      </c>
      <c r="T198" s="51">
        <v>3</v>
      </c>
      <c r="U198" s="52">
        <v>0</v>
      </c>
      <c r="V198" s="52">
        <v>1.0529999999999999E-3</v>
      </c>
      <c r="W198" s="52">
        <v>3.9820000000000003E-3</v>
      </c>
      <c r="X198" s="52">
        <v>0.645621</v>
      </c>
      <c r="Y198" s="52">
        <v>0.66666666666666663</v>
      </c>
      <c r="Z198" s="52">
        <v>0</v>
      </c>
      <c r="AA198" s="79">
        <v>198</v>
      </c>
      <c r="AB198" s="79"/>
      <c r="AC198" s="85"/>
      <c r="AD198" s="51"/>
      <c r="AE198" s="51"/>
      <c r="AF198" s="51"/>
      <c r="AG198" s="51"/>
      <c r="AH198" s="51"/>
      <c r="AI198" s="51"/>
      <c r="AJ198" s="102" t="s">
        <v>654</v>
      </c>
      <c r="AK198" s="102" t="s">
        <v>654</v>
      </c>
      <c r="AL198" s="102" t="s">
        <v>654</v>
      </c>
      <c r="AM198" s="102" t="s">
        <v>654</v>
      </c>
      <c r="AN198" s="2"/>
      <c r="AO198" s="3"/>
      <c r="AP198" s="3"/>
      <c r="AQ198" s="3"/>
      <c r="AR198" s="3"/>
    </row>
    <row r="199" spans="1:44" x14ac:dyDescent="0.3">
      <c r="A199" s="14" t="s">
        <v>370</v>
      </c>
      <c r="B199" s="15"/>
      <c r="C199" s="15"/>
      <c r="D199" s="80">
        <v>1.5</v>
      </c>
      <c r="E199" s="78"/>
      <c r="F199" s="15"/>
      <c r="G199" s="15"/>
      <c r="H199" s="16" t="s">
        <v>370</v>
      </c>
      <c r="I199" s="66"/>
      <c r="J199" s="66"/>
      <c r="K199" s="16"/>
      <c r="L199" s="81"/>
      <c r="M199" s="82">
        <v>4526.57275390625</v>
      </c>
      <c r="N199" s="82">
        <v>9599.8681640625</v>
      </c>
      <c r="O199" s="76"/>
      <c r="P199" s="83"/>
      <c r="Q199" s="83"/>
      <c r="R199" s="84"/>
      <c r="S199" s="51">
        <v>0</v>
      </c>
      <c r="T199" s="51">
        <v>2</v>
      </c>
      <c r="U199" s="52">
        <v>0</v>
      </c>
      <c r="V199" s="52">
        <v>8.9400000000000005E-4</v>
      </c>
      <c r="W199" s="52">
        <v>2.232E-3</v>
      </c>
      <c r="X199" s="52">
        <v>0.45991300000000002</v>
      </c>
      <c r="Y199" s="52">
        <v>0.5</v>
      </c>
      <c r="Z199" s="52">
        <v>0</v>
      </c>
      <c r="AA199" s="79">
        <v>199</v>
      </c>
      <c r="AB199" s="79"/>
      <c r="AC199" s="85"/>
      <c r="AD199" s="51"/>
      <c r="AE199" s="51"/>
      <c r="AF199" s="51"/>
      <c r="AG199" s="51"/>
      <c r="AH199" s="51"/>
      <c r="AI199" s="51"/>
      <c r="AJ199" s="102" t="s">
        <v>654</v>
      </c>
      <c r="AK199" s="102" t="s">
        <v>654</v>
      </c>
      <c r="AL199" s="102" t="s">
        <v>654</v>
      </c>
      <c r="AM199" s="102" t="s">
        <v>654</v>
      </c>
      <c r="AN199" s="2"/>
      <c r="AO199" s="3"/>
      <c r="AP199" s="3"/>
      <c r="AQ199" s="3"/>
      <c r="AR199" s="3"/>
    </row>
    <row r="200" spans="1:44" x14ac:dyDescent="0.3">
      <c r="A200" s="14" t="s">
        <v>371</v>
      </c>
      <c r="B200" s="15"/>
      <c r="C200" s="15"/>
      <c r="D200" s="80">
        <v>1.5</v>
      </c>
      <c r="E200" s="78"/>
      <c r="F200" s="15"/>
      <c r="G200" s="15"/>
      <c r="H200" s="16" t="s">
        <v>371</v>
      </c>
      <c r="I200" s="66"/>
      <c r="J200" s="66"/>
      <c r="K200" s="16"/>
      <c r="L200" s="81"/>
      <c r="M200" s="82">
        <v>5529.17431640625</v>
      </c>
      <c r="N200" s="82">
        <v>3862.676025390625</v>
      </c>
      <c r="O200" s="76"/>
      <c r="P200" s="83"/>
      <c r="Q200" s="83"/>
      <c r="R200" s="84"/>
      <c r="S200" s="51">
        <v>0</v>
      </c>
      <c r="T200" s="51">
        <v>3</v>
      </c>
      <c r="U200" s="52">
        <v>0</v>
      </c>
      <c r="V200" s="52">
        <v>8.9400000000000005E-4</v>
      </c>
      <c r="W200" s="52">
        <v>2.6259999999999999E-3</v>
      </c>
      <c r="X200" s="52">
        <v>0.59786099999999998</v>
      </c>
      <c r="Y200" s="52">
        <v>0.66666666666666663</v>
      </c>
      <c r="Z200" s="52">
        <v>0</v>
      </c>
      <c r="AA200" s="79">
        <v>200</v>
      </c>
      <c r="AB200" s="79"/>
      <c r="AC200" s="85"/>
      <c r="AD200" s="51"/>
      <c r="AE200" s="51"/>
      <c r="AF200" s="51"/>
      <c r="AG200" s="51"/>
      <c r="AH200" s="51"/>
      <c r="AI200" s="51"/>
      <c r="AJ200" s="102" t="s">
        <v>654</v>
      </c>
      <c r="AK200" s="102" t="s">
        <v>654</v>
      </c>
      <c r="AL200" s="102" t="s">
        <v>654</v>
      </c>
      <c r="AM200" s="102" t="s">
        <v>654</v>
      </c>
      <c r="AN200" s="2"/>
      <c r="AO200" s="3"/>
      <c r="AP200" s="3"/>
      <c r="AQ200" s="3"/>
      <c r="AR200" s="3"/>
    </row>
    <row r="201" spans="1:44" x14ac:dyDescent="0.3">
      <c r="A201" s="14" t="s">
        <v>372</v>
      </c>
      <c r="B201" s="15"/>
      <c r="C201" s="15"/>
      <c r="D201" s="80">
        <v>1.5011415340630954</v>
      </c>
      <c r="E201" s="78"/>
      <c r="F201" s="15"/>
      <c r="G201" s="15"/>
      <c r="H201" s="16" t="s">
        <v>372</v>
      </c>
      <c r="I201" s="66"/>
      <c r="J201" s="66"/>
      <c r="K201" s="16"/>
      <c r="L201" s="81"/>
      <c r="M201" s="82">
        <v>8696.216796875</v>
      </c>
      <c r="N201" s="82">
        <v>1246.449951171875</v>
      </c>
      <c r="O201" s="76"/>
      <c r="P201" s="83"/>
      <c r="Q201" s="83"/>
      <c r="R201" s="84"/>
      <c r="S201" s="51">
        <v>3</v>
      </c>
      <c r="T201" s="51">
        <v>0</v>
      </c>
      <c r="U201" s="52">
        <v>12.9</v>
      </c>
      <c r="V201" s="52">
        <v>7.7499999999999997E-4</v>
      </c>
      <c r="W201" s="52">
        <v>4.75E-4</v>
      </c>
      <c r="X201" s="52">
        <v>0.68472999999999995</v>
      </c>
      <c r="Y201" s="52">
        <v>0</v>
      </c>
      <c r="Z201" s="52">
        <v>0</v>
      </c>
      <c r="AA201" s="79">
        <v>201</v>
      </c>
      <c r="AB201" s="79"/>
      <c r="AC201" s="85"/>
      <c r="AD201" s="51"/>
      <c r="AE201" s="51"/>
      <c r="AF201" s="51"/>
      <c r="AG201" s="51"/>
      <c r="AH201" s="51"/>
      <c r="AI201" s="51"/>
      <c r="AJ201" s="51"/>
      <c r="AK201" s="51"/>
      <c r="AL201" s="51"/>
      <c r="AM201" s="51"/>
      <c r="AN201" s="2"/>
      <c r="AO201" s="3"/>
      <c r="AP201" s="3"/>
      <c r="AQ201" s="3"/>
      <c r="AR201" s="3"/>
    </row>
    <row r="202" spans="1:44" x14ac:dyDescent="0.3">
      <c r="A202" s="14" t="s">
        <v>373</v>
      </c>
      <c r="B202" s="15"/>
      <c r="C202" s="15"/>
      <c r="D202" s="80">
        <v>1.5</v>
      </c>
      <c r="E202" s="78"/>
      <c r="F202" s="15"/>
      <c r="G202" s="15"/>
      <c r="H202" s="16" t="s">
        <v>373</v>
      </c>
      <c r="I202" s="66"/>
      <c r="J202" s="66"/>
      <c r="K202" s="16"/>
      <c r="L202" s="81"/>
      <c r="M202" s="82">
        <v>8459.458984375</v>
      </c>
      <c r="N202" s="82">
        <v>344.82467651367188</v>
      </c>
      <c r="O202" s="76"/>
      <c r="P202" s="83"/>
      <c r="Q202" s="83"/>
      <c r="R202" s="84"/>
      <c r="S202" s="51">
        <v>1</v>
      </c>
      <c r="T202" s="51">
        <v>0</v>
      </c>
      <c r="U202" s="52">
        <v>0</v>
      </c>
      <c r="V202" s="52">
        <v>7.0699999999999995E-4</v>
      </c>
      <c r="W202" s="52">
        <v>1.27E-4</v>
      </c>
      <c r="X202" s="52">
        <v>0.35872700000000002</v>
      </c>
      <c r="Y202" s="52">
        <v>0</v>
      </c>
      <c r="Z202" s="52">
        <v>0</v>
      </c>
      <c r="AA202" s="79">
        <v>202</v>
      </c>
      <c r="AB202" s="79"/>
      <c r="AC202" s="85"/>
      <c r="AD202" s="51"/>
      <c r="AE202" s="51"/>
      <c r="AF202" s="51"/>
      <c r="AG202" s="51"/>
      <c r="AH202" s="51"/>
      <c r="AI202" s="51"/>
      <c r="AJ202" s="51"/>
      <c r="AK202" s="51"/>
      <c r="AL202" s="51"/>
      <c r="AM202" s="51"/>
      <c r="AN202" s="2"/>
      <c r="AO202" s="3"/>
      <c r="AP202" s="3"/>
      <c r="AQ202" s="3"/>
      <c r="AR202" s="3"/>
    </row>
    <row r="203" spans="1:44" x14ac:dyDescent="0.3">
      <c r="A203" s="14" t="s">
        <v>374</v>
      </c>
      <c r="B203" s="15"/>
      <c r="C203" s="15"/>
      <c r="D203" s="80">
        <v>1.5</v>
      </c>
      <c r="E203" s="78"/>
      <c r="F203" s="15"/>
      <c r="G203" s="15"/>
      <c r="H203" s="16" t="s">
        <v>374</v>
      </c>
      <c r="I203" s="66"/>
      <c r="J203" s="66"/>
      <c r="K203" s="16"/>
      <c r="L203" s="81"/>
      <c r="M203" s="82">
        <v>5488.10595703125</v>
      </c>
      <c r="N203" s="82">
        <v>3375.04345703125</v>
      </c>
      <c r="O203" s="76"/>
      <c r="P203" s="83"/>
      <c r="Q203" s="83"/>
      <c r="R203" s="84"/>
      <c r="S203" s="51">
        <v>0</v>
      </c>
      <c r="T203" s="51">
        <v>2</v>
      </c>
      <c r="U203" s="52">
        <v>0</v>
      </c>
      <c r="V203" s="52">
        <v>8.83E-4</v>
      </c>
      <c r="W203" s="52">
        <v>1.702E-3</v>
      </c>
      <c r="X203" s="52">
        <v>0.454482</v>
      </c>
      <c r="Y203" s="52">
        <v>1</v>
      </c>
      <c r="Z203" s="52">
        <v>0</v>
      </c>
      <c r="AA203" s="79">
        <v>203</v>
      </c>
      <c r="AB203" s="79"/>
      <c r="AC203" s="85"/>
      <c r="AD203" s="51"/>
      <c r="AE203" s="51"/>
      <c r="AF203" s="51"/>
      <c r="AG203" s="51"/>
      <c r="AH203" s="51"/>
      <c r="AI203" s="51"/>
      <c r="AJ203" s="102" t="s">
        <v>654</v>
      </c>
      <c r="AK203" s="102" t="s">
        <v>654</v>
      </c>
      <c r="AL203" s="102" t="s">
        <v>654</v>
      </c>
      <c r="AM203" s="102" t="s">
        <v>654</v>
      </c>
      <c r="AN203" s="2"/>
      <c r="AO203" s="3"/>
      <c r="AP203" s="3"/>
      <c r="AQ203" s="3"/>
      <c r="AR203" s="3"/>
    </row>
    <row r="204" spans="1:44" x14ac:dyDescent="0.3">
      <c r="A204" s="14" t="s">
        <v>375</v>
      </c>
      <c r="B204" s="15"/>
      <c r="C204" s="15"/>
      <c r="D204" s="80">
        <v>1.5</v>
      </c>
      <c r="E204" s="78"/>
      <c r="F204" s="15"/>
      <c r="G204" s="15"/>
      <c r="H204" s="16" t="s">
        <v>375</v>
      </c>
      <c r="I204" s="66"/>
      <c r="J204" s="66"/>
      <c r="K204" s="16"/>
      <c r="L204" s="81"/>
      <c r="M204" s="82">
        <v>2522.715576171875</v>
      </c>
      <c r="N204" s="82">
        <v>1531.2161865234375</v>
      </c>
      <c r="O204" s="76"/>
      <c r="P204" s="83"/>
      <c r="Q204" s="83"/>
      <c r="R204" s="84"/>
      <c r="S204" s="51">
        <v>0</v>
      </c>
      <c r="T204" s="51">
        <v>1</v>
      </c>
      <c r="U204" s="52">
        <v>0</v>
      </c>
      <c r="V204" s="52">
        <v>9.5699999999999995E-4</v>
      </c>
      <c r="W204" s="52">
        <v>1.756E-3</v>
      </c>
      <c r="X204" s="52">
        <v>0.33994099999999999</v>
      </c>
      <c r="Y204" s="52">
        <v>0</v>
      </c>
      <c r="Z204" s="52">
        <v>0</v>
      </c>
      <c r="AA204" s="79">
        <v>204</v>
      </c>
      <c r="AB204" s="79"/>
      <c r="AC204" s="85"/>
      <c r="AD204" s="51"/>
      <c r="AE204" s="51"/>
      <c r="AF204" s="51"/>
      <c r="AG204" s="51"/>
      <c r="AH204" s="51"/>
      <c r="AI204" s="51"/>
      <c r="AJ204" s="102" t="s">
        <v>654</v>
      </c>
      <c r="AK204" s="102" t="s">
        <v>654</v>
      </c>
      <c r="AL204" s="102" t="s">
        <v>654</v>
      </c>
      <c r="AM204" s="102" t="s">
        <v>654</v>
      </c>
      <c r="AN204" s="2"/>
      <c r="AO204" s="3"/>
      <c r="AP204" s="3"/>
      <c r="AQ204" s="3"/>
      <c r="AR204" s="3"/>
    </row>
    <row r="205" spans="1:44" x14ac:dyDescent="0.3">
      <c r="A205" s="14" t="s">
        <v>376</v>
      </c>
      <c r="B205" s="15"/>
      <c r="C205" s="15"/>
      <c r="D205" s="80">
        <v>1.5</v>
      </c>
      <c r="E205" s="78"/>
      <c r="F205" s="15"/>
      <c r="G205" s="15"/>
      <c r="H205" s="16" t="s">
        <v>376</v>
      </c>
      <c r="I205" s="66"/>
      <c r="J205" s="66"/>
      <c r="K205" s="16"/>
      <c r="L205" s="81"/>
      <c r="M205" s="82">
        <v>874.154052734375</v>
      </c>
      <c r="N205" s="82">
        <v>1201.3533935546875</v>
      </c>
      <c r="O205" s="76"/>
      <c r="P205" s="83"/>
      <c r="Q205" s="83"/>
      <c r="R205" s="84"/>
      <c r="S205" s="51">
        <v>0</v>
      </c>
      <c r="T205" s="51">
        <v>1</v>
      </c>
      <c r="U205" s="52">
        <v>0</v>
      </c>
      <c r="V205" s="52">
        <v>9.5699999999999995E-4</v>
      </c>
      <c r="W205" s="52">
        <v>1.756E-3</v>
      </c>
      <c r="X205" s="52">
        <v>0.33994099999999999</v>
      </c>
      <c r="Y205" s="52">
        <v>0</v>
      </c>
      <c r="Z205" s="52">
        <v>0</v>
      </c>
      <c r="AA205" s="79">
        <v>205</v>
      </c>
      <c r="AB205" s="79"/>
      <c r="AC205" s="85"/>
      <c r="AD205" s="51"/>
      <c r="AE205" s="51"/>
      <c r="AF205" s="51"/>
      <c r="AG205" s="51"/>
      <c r="AH205" s="51"/>
      <c r="AI205" s="51"/>
      <c r="AJ205" s="102" t="s">
        <v>654</v>
      </c>
      <c r="AK205" s="102" t="s">
        <v>654</v>
      </c>
      <c r="AL205" s="102" t="s">
        <v>654</v>
      </c>
      <c r="AM205" s="102" t="s">
        <v>654</v>
      </c>
      <c r="AN205" s="2"/>
      <c r="AO205" s="3"/>
      <c r="AP205" s="3"/>
      <c r="AQ205" s="3"/>
      <c r="AR205" s="3"/>
    </row>
    <row r="206" spans="1:44" x14ac:dyDescent="0.3">
      <c r="A206" s="14" t="s">
        <v>377</v>
      </c>
      <c r="B206" s="15"/>
      <c r="C206" s="15"/>
      <c r="D206" s="80">
        <v>1.5</v>
      </c>
      <c r="E206" s="78"/>
      <c r="F206" s="15"/>
      <c r="G206" s="15"/>
      <c r="H206" s="16" t="s">
        <v>377</v>
      </c>
      <c r="I206" s="66"/>
      <c r="J206" s="66"/>
      <c r="K206" s="16"/>
      <c r="L206" s="81"/>
      <c r="M206" s="82">
        <v>2588.447509765625</v>
      </c>
      <c r="N206" s="82">
        <v>1728.938232421875</v>
      </c>
      <c r="O206" s="76"/>
      <c r="P206" s="83"/>
      <c r="Q206" s="83"/>
      <c r="R206" s="84"/>
      <c r="S206" s="51">
        <v>1</v>
      </c>
      <c r="T206" s="51">
        <v>2</v>
      </c>
      <c r="U206" s="52">
        <v>0</v>
      </c>
      <c r="V206" s="52">
        <v>9.68E-4</v>
      </c>
      <c r="W206" s="52">
        <v>2.1329999999999999E-3</v>
      </c>
      <c r="X206" s="52">
        <v>0.68836799999999998</v>
      </c>
      <c r="Y206" s="52">
        <v>0.5</v>
      </c>
      <c r="Z206" s="52">
        <v>0</v>
      </c>
      <c r="AA206" s="79">
        <v>206</v>
      </c>
      <c r="AB206" s="79"/>
      <c r="AC206" s="85"/>
      <c r="AD206" s="51"/>
      <c r="AE206" s="51"/>
      <c r="AF206" s="51"/>
      <c r="AG206" s="51"/>
      <c r="AH206" s="51"/>
      <c r="AI206" s="51"/>
      <c r="AJ206" s="102" t="s">
        <v>654</v>
      </c>
      <c r="AK206" s="102" t="s">
        <v>654</v>
      </c>
      <c r="AL206" s="102" t="s">
        <v>654</v>
      </c>
      <c r="AM206" s="102" t="s">
        <v>654</v>
      </c>
      <c r="AN206" s="2"/>
      <c r="AO206" s="3"/>
      <c r="AP206" s="3"/>
      <c r="AQ206" s="3"/>
      <c r="AR206" s="3"/>
    </row>
    <row r="207" spans="1:44" x14ac:dyDescent="0.3">
      <c r="A207" s="14" t="s">
        <v>378</v>
      </c>
      <c r="B207" s="15"/>
      <c r="C207" s="15"/>
      <c r="D207" s="80">
        <v>1.5</v>
      </c>
      <c r="E207" s="78"/>
      <c r="F207" s="15"/>
      <c r="G207" s="15"/>
      <c r="H207" s="16" t="s">
        <v>378</v>
      </c>
      <c r="I207" s="66"/>
      <c r="J207" s="66"/>
      <c r="K207" s="16"/>
      <c r="L207" s="81"/>
      <c r="M207" s="82">
        <v>1339.6463623046875</v>
      </c>
      <c r="N207" s="82">
        <v>9606.53515625</v>
      </c>
      <c r="O207" s="76"/>
      <c r="P207" s="83"/>
      <c r="Q207" s="83"/>
      <c r="R207" s="84"/>
      <c r="S207" s="51">
        <v>0</v>
      </c>
      <c r="T207" s="51">
        <v>1</v>
      </c>
      <c r="U207" s="52">
        <v>0</v>
      </c>
      <c r="V207" s="52">
        <v>9.5699999999999995E-4</v>
      </c>
      <c r="W207" s="52">
        <v>1.756E-3</v>
      </c>
      <c r="X207" s="52">
        <v>0.33994099999999999</v>
      </c>
      <c r="Y207" s="52">
        <v>0</v>
      </c>
      <c r="Z207" s="52">
        <v>0</v>
      </c>
      <c r="AA207" s="79">
        <v>207</v>
      </c>
      <c r="AB207" s="79"/>
      <c r="AC207" s="85"/>
      <c r="AD207" s="51"/>
      <c r="AE207" s="51"/>
      <c r="AF207" s="51"/>
      <c r="AG207" s="51"/>
      <c r="AH207" s="51"/>
      <c r="AI207" s="51"/>
      <c r="AJ207" s="102" t="s">
        <v>654</v>
      </c>
      <c r="AK207" s="102" t="s">
        <v>654</v>
      </c>
      <c r="AL207" s="102" t="s">
        <v>654</v>
      </c>
      <c r="AM207" s="102" t="s">
        <v>654</v>
      </c>
      <c r="AN207" s="2"/>
      <c r="AO207" s="3"/>
      <c r="AP207" s="3"/>
      <c r="AQ207" s="3"/>
      <c r="AR207" s="3"/>
    </row>
    <row r="208" spans="1:44" x14ac:dyDescent="0.3">
      <c r="A208" s="14" t="s">
        <v>379</v>
      </c>
      <c r="B208" s="15"/>
      <c r="C208" s="15"/>
      <c r="D208" s="80">
        <v>1.5025986878706017</v>
      </c>
      <c r="E208" s="78"/>
      <c r="F208" s="15"/>
      <c r="G208" s="15"/>
      <c r="H208" s="16" t="s">
        <v>379</v>
      </c>
      <c r="I208" s="66"/>
      <c r="J208" s="66"/>
      <c r="K208" s="16"/>
      <c r="L208" s="81"/>
      <c r="M208" s="82">
        <v>3200.05126953125</v>
      </c>
      <c r="N208" s="82">
        <v>6937.91748046875</v>
      </c>
      <c r="O208" s="76"/>
      <c r="P208" s="83"/>
      <c r="Q208" s="83"/>
      <c r="R208" s="84"/>
      <c r="S208" s="51">
        <v>7</v>
      </c>
      <c r="T208" s="51">
        <v>0</v>
      </c>
      <c r="U208" s="52">
        <v>29.366686999999999</v>
      </c>
      <c r="V208" s="52">
        <v>8.0099999999999995E-4</v>
      </c>
      <c r="W208" s="52">
        <v>1.763E-3</v>
      </c>
      <c r="X208" s="52">
        <v>1.2788170000000001</v>
      </c>
      <c r="Y208" s="52">
        <v>2.3809523809523808E-2</v>
      </c>
      <c r="Z208" s="52">
        <v>0</v>
      </c>
      <c r="AA208" s="79">
        <v>208</v>
      </c>
      <c r="AB208" s="79"/>
      <c r="AC208" s="85"/>
      <c r="AD208" s="51"/>
      <c r="AE208" s="51"/>
      <c r="AF208" s="51"/>
      <c r="AG208" s="51"/>
      <c r="AH208" s="51"/>
      <c r="AI208" s="51"/>
      <c r="AJ208" s="51"/>
      <c r="AK208" s="51"/>
      <c r="AL208" s="51"/>
      <c r="AM208" s="51"/>
      <c r="AN208" s="2"/>
      <c r="AO208" s="3"/>
      <c r="AP208" s="3"/>
      <c r="AQ208" s="3"/>
      <c r="AR208" s="3"/>
    </row>
    <row r="209" spans="1:44" x14ac:dyDescent="0.3">
      <c r="A209" s="14" t="s">
        <v>380</v>
      </c>
      <c r="B209" s="15"/>
      <c r="C209" s="15"/>
      <c r="D209" s="80">
        <v>1.5</v>
      </c>
      <c r="E209" s="78"/>
      <c r="F209" s="15"/>
      <c r="G209" s="15"/>
      <c r="H209" s="16" t="s">
        <v>380</v>
      </c>
      <c r="I209" s="66"/>
      <c r="J209" s="66"/>
      <c r="K209" s="16"/>
      <c r="L209" s="81"/>
      <c r="M209" s="82">
        <v>4979.96484375</v>
      </c>
      <c r="N209" s="82">
        <v>8959.87890625</v>
      </c>
      <c r="O209" s="76"/>
      <c r="P209" s="83"/>
      <c r="Q209" s="83"/>
      <c r="R209" s="84"/>
      <c r="S209" s="51">
        <v>0</v>
      </c>
      <c r="T209" s="51">
        <v>2</v>
      </c>
      <c r="U209" s="52">
        <v>0</v>
      </c>
      <c r="V209" s="52">
        <v>8.9400000000000005E-4</v>
      </c>
      <c r="W209" s="52">
        <v>2.232E-3</v>
      </c>
      <c r="X209" s="52">
        <v>0.45991300000000002</v>
      </c>
      <c r="Y209" s="52">
        <v>0.5</v>
      </c>
      <c r="Z209" s="52">
        <v>0</v>
      </c>
      <c r="AA209" s="79">
        <v>209</v>
      </c>
      <c r="AB209" s="79"/>
      <c r="AC209" s="85"/>
      <c r="AD209" s="51"/>
      <c r="AE209" s="51"/>
      <c r="AF209" s="51"/>
      <c r="AG209" s="51"/>
      <c r="AH209" s="51"/>
      <c r="AI209" s="51"/>
      <c r="AJ209" s="102" t="s">
        <v>654</v>
      </c>
      <c r="AK209" s="102" t="s">
        <v>654</v>
      </c>
      <c r="AL209" s="102" t="s">
        <v>654</v>
      </c>
      <c r="AM209" s="102" t="s">
        <v>654</v>
      </c>
      <c r="AN209" s="2"/>
      <c r="AO209" s="3"/>
      <c r="AP209" s="3"/>
      <c r="AQ209" s="3"/>
      <c r="AR209" s="3"/>
    </row>
    <row r="210" spans="1:44" x14ac:dyDescent="0.3">
      <c r="A210" s="14" t="s">
        <v>381</v>
      </c>
      <c r="B210" s="15"/>
      <c r="C210" s="15"/>
      <c r="D210" s="80">
        <v>1.5</v>
      </c>
      <c r="E210" s="78"/>
      <c r="F210" s="15"/>
      <c r="G210" s="15"/>
      <c r="H210" s="16" t="s">
        <v>381</v>
      </c>
      <c r="I210" s="66"/>
      <c r="J210" s="66"/>
      <c r="K210" s="16"/>
      <c r="L210" s="81"/>
      <c r="M210" s="82">
        <v>1753.4501953125</v>
      </c>
      <c r="N210" s="82">
        <v>615.95587158203125</v>
      </c>
      <c r="O210" s="76"/>
      <c r="P210" s="83"/>
      <c r="Q210" s="83"/>
      <c r="R210" s="84"/>
      <c r="S210" s="51">
        <v>0</v>
      </c>
      <c r="T210" s="51">
        <v>1</v>
      </c>
      <c r="U210" s="52">
        <v>0</v>
      </c>
      <c r="V210" s="52">
        <v>9.5699999999999995E-4</v>
      </c>
      <c r="W210" s="52">
        <v>1.756E-3</v>
      </c>
      <c r="X210" s="52">
        <v>0.33994099999999999</v>
      </c>
      <c r="Y210" s="52">
        <v>0</v>
      </c>
      <c r="Z210" s="52">
        <v>0</v>
      </c>
      <c r="AA210" s="79">
        <v>210</v>
      </c>
      <c r="AB210" s="79"/>
      <c r="AC210" s="85"/>
      <c r="AD210" s="51"/>
      <c r="AE210" s="51"/>
      <c r="AF210" s="51"/>
      <c r="AG210" s="51"/>
      <c r="AH210" s="51"/>
      <c r="AI210" s="51"/>
      <c r="AJ210" s="102" t="s">
        <v>654</v>
      </c>
      <c r="AK210" s="102" t="s">
        <v>654</v>
      </c>
      <c r="AL210" s="102" t="s">
        <v>654</v>
      </c>
      <c r="AM210" s="102" t="s">
        <v>654</v>
      </c>
      <c r="AN210" s="2"/>
      <c r="AO210" s="3"/>
      <c r="AP210" s="3"/>
      <c r="AQ210" s="3"/>
      <c r="AR210" s="3"/>
    </row>
    <row r="211" spans="1:44" x14ac:dyDescent="0.3">
      <c r="A211" s="14" t="s">
        <v>382</v>
      </c>
      <c r="B211" s="15"/>
      <c r="C211" s="15"/>
      <c r="D211" s="80">
        <v>1.5</v>
      </c>
      <c r="E211" s="78"/>
      <c r="F211" s="15"/>
      <c r="G211" s="15"/>
      <c r="H211" s="16" t="s">
        <v>382</v>
      </c>
      <c r="I211" s="66"/>
      <c r="J211" s="66"/>
      <c r="K211" s="16"/>
      <c r="L211" s="81"/>
      <c r="M211" s="82">
        <v>2659.302001953125</v>
      </c>
      <c r="N211" s="82">
        <v>8029.216796875</v>
      </c>
      <c r="O211" s="76"/>
      <c r="P211" s="83"/>
      <c r="Q211" s="83"/>
      <c r="R211" s="84"/>
      <c r="S211" s="51">
        <v>0</v>
      </c>
      <c r="T211" s="51">
        <v>1</v>
      </c>
      <c r="U211" s="52">
        <v>0</v>
      </c>
      <c r="V211" s="52">
        <v>9.5699999999999995E-4</v>
      </c>
      <c r="W211" s="52">
        <v>1.756E-3</v>
      </c>
      <c r="X211" s="52">
        <v>0.33994099999999999</v>
      </c>
      <c r="Y211" s="52">
        <v>0</v>
      </c>
      <c r="Z211" s="52">
        <v>0</v>
      </c>
      <c r="AA211" s="79">
        <v>211</v>
      </c>
      <c r="AB211" s="79"/>
      <c r="AC211" s="85"/>
      <c r="AD211" s="51"/>
      <c r="AE211" s="51"/>
      <c r="AF211" s="51"/>
      <c r="AG211" s="51"/>
      <c r="AH211" s="51"/>
      <c r="AI211" s="51"/>
      <c r="AJ211" s="102" t="s">
        <v>654</v>
      </c>
      <c r="AK211" s="102" t="s">
        <v>654</v>
      </c>
      <c r="AL211" s="102" t="s">
        <v>654</v>
      </c>
      <c r="AM211" s="102" t="s">
        <v>654</v>
      </c>
      <c r="AN211" s="2"/>
      <c r="AO211" s="3"/>
      <c r="AP211" s="3"/>
      <c r="AQ211" s="3"/>
      <c r="AR211" s="3"/>
    </row>
    <row r="212" spans="1:44" x14ac:dyDescent="0.3">
      <c r="A212" s="14" t="s">
        <v>383</v>
      </c>
      <c r="B212" s="15"/>
      <c r="C212" s="15"/>
      <c r="D212" s="80">
        <v>1.5</v>
      </c>
      <c r="E212" s="78"/>
      <c r="F212" s="15"/>
      <c r="G212" s="15"/>
      <c r="H212" s="16" t="s">
        <v>383</v>
      </c>
      <c r="I212" s="66"/>
      <c r="J212" s="66"/>
      <c r="K212" s="16"/>
      <c r="L212" s="81"/>
      <c r="M212" s="82">
        <v>1173.910888671875</v>
      </c>
      <c r="N212" s="82">
        <v>501.60968017578125</v>
      </c>
      <c r="O212" s="76"/>
      <c r="P212" s="83"/>
      <c r="Q212" s="83"/>
      <c r="R212" s="84"/>
      <c r="S212" s="51">
        <v>0</v>
      </c>
      <c r="T212" s="51">
        <v>1</v>
      </c>
      <c r="U212" s="52">
        <v>0</v>
      </c>
      <c r="V212" s="52">
        <v>9.5699999999999995E-4</v>
      </c>
      <c r="W212" s="52">
        <v>1.756E-3</v>
      </c>
      <c r="X212" s="52">
        <v>0.33994099999999999</v>
      </c>
      <c r="Y212" s="52">
        <v>0</v>
      </c>
      <c r="Z212" s="52">
        <v>0</v>
      </c>
      <c r="AA212" s="79">
        <v>212</v>
      </c>
      <c r="AB212" s="79"/>
      <c r="AC212" s="85"/>
      <c r="AD212" s="51"/>
      <c r="AE212" s="51"/>
      <c r="AF212" s="51"/>
      <c r="AG212" s="51"/>
      <c r="AH212" s="51"/>
      <c r="AI212" s="51"/>
      <c r="AJ212" s="102" t="s">
        <v>654</v>
      </c>
      <c r="AK212" s="102" t="s">
        <v>654</v>
      </c>
      <c r="AL212" s="102" t="s">
        <v>654</v>
      </c>
      <c r="AM212" s="102" t="s">
        <v>654</v>
      </c>
      <c r="AN212" s="2"/>
      <c r="AO212" s="3"/>
      <c r="AP212" s="3"/>
      <c r="AQ212" s="3"/>
      <c r="AR212" s="3"/>
    </row>
    <row r="213" spans="1:44" x14ac:dyDescent="0.3">
      <c r="A213" s="14" t="s">
        <v>384</v>
      </c>
      <c r="B213" s="15"/>
      <c r="C213" s="15"/>
      <c r="D213" s="80">
        <v>1.5713237561903008</v>
      </c>
      <c r="E213" s="78"/>
      <c r="F213" s="15"/>
      <c r="G213" s="15"/>
      <c r="H213" s="16" t="s">
        <v>384</v>
      </c>
      <c r="I213" s="66"/>
      <c r="J213" s="66"/>
      <c r="K213" s="16"/>
      <c r="L213" s="81"/>
      <c r="M213" s="82">
        <v>829.05816650390625</v>
      </c>
      <c r="N213" s="82">
        <v>975.29339599609375</v>
      </c>
      <c r="O213" s="76"/>
      <c r="P213" s="83"/>
      <c r="Q213" s="83"/>
      <c r="R213" s="84"/>
      <c r="S213" s="51">
        <v>1</v>
      </c>
      <c r="T213" s="51">
        <v>3</v>
      </c>
      <c r="U213" s="52">
        <v>806</v>
      </c>
      <c r="V213" s="52">
        <v>9.59E-4</v>
      </c>
      <c r="W213" s="52">
        <v>1.8469999999999999E-3</v>
      </c>
      <c r="X213" s="52">
        <v>0.98236299999999999</v>
      </c>
      <c r="Y213" s="52">
        <v>0</v>
      </c>
      <c r="Z213" s="52">
        <v>0</v>
      </c>
      <c r="AA213" s="79">
        <v>213</v>
      </c>
      <c r="AB213" s="79"/>
      <c r="AC213" s="85"/>
      <c r="AD213" s="51"/>
      <c r="AE213" s="51"/>
      <c r="AF213" s="51"/>
      <c r="AG213" s="51"/>
      <c r="AH213" s="51"/>
      <c r="AI213" s="51"/>
      <c r="AJ213" s="102" t="s">
        <v>654</v>
      </c>
      <c r="AK213" s="102" t="s">
        <v>654</v>
      </c>
      <c r="AL213" s="102" t="s">
        <v>654</v>
      </c>
      <c r="AM213" s="102" t="s">
        <v>654</v>
      </c>
      <c r="AN213" s="2"/>
      <c r="AO213" s="3"/>
      <c r="AP213" s="3"/>
      <c r="AQ213" s="3"/>
      <c r="AR213" s="3"/>
    </row>
    <row r="214" spans="1:44" x14ac:dyDescent="0.3">
      <c r="A214" s="14" t="s">
        <v>385</v>
      </c>
      <c r="B214" s="15"/>
      <c r="C214" s="15"/>
      <c r="D214" s="80">
        <v>1.5</v>
      </c>
      <c r="E214" s="78"/>
      <c r="F214" s="15"/>
      <c r="G214" s="15"/>
      <c r="H214" s="16" t="s">
        <v>385</v>
      </c>
      <c r="I214" s="66"/>
      <c r="J214" s="66"/>
      <c r="K214" s="16"/>
      <c r="L214" s="81"/>
      <c r="M214" s="82">
        <v>2021.9195556640625</v>
      </c>
      <c r="N214" s="82">
        <v>9391.0244140625</v>
      </c>
      <c r="O214" s="76"/>
      <c r="P214" s="83"/>
      <c r="Q214" s="83"/>
      <c r="R214" s="84"/>
      <c r="S214" s="51">
        <v>0</v>
      </c>
      <c r="T214" s="51">
        <v>1</v>
      </c>
      <c r="U214" s="52">
        <v>0</v>
      </c>
      <c r="V214" s="52">
        <v>9.5699999999999995E-4</v>
      </c>
      <c r="W214" s="52">
        <v>1.756E-3</v>
      </c>
      <c r="X214" s="52">
        <v>0.33994099999999999</v>
      </c>
      <c r="Y214" s="52">
        <v>0</v>
      </c>
      <c r="Z214" s="52">
        <v>0</v>
      </c>
      <c r="AA214" s="79">
        <v>214</v>
      </c>
      <c r="AB214" s="79"/>
      <c r="AC214" s="85"/>
      <c r="AD214" s="51"/>
      <c r="AE214" s="51"/>
      <c r="AF214" s="51"/>
      <c r="AG214" s="51"/>
      <c r="AH214" s="51"/>
      <c r="AI214" s="51"/>
      <c r="AJ214" s="102" t="s">
        <v>654</v>
      </c>
      <c r="AK214" s="102" t="s">
        <v>654</v>
      </c>
      <c r="AL214" s="102" t="s">
        <v>654</v>
      </c>
      <c r="AM214" s="102" t="s">
        <v>654</v>
      </c>
      <c r="AN214" s="2"/>
      <c r="AO214" s="3"/>
      <c r="AP214" s="3"/>
      <c r="AQ214" s="3"/>
      <c r="AR214" s="3"/>
    </row>
    <row r="215" spans="1:44" x14ac:dyDescent="0.3">
      <c r="A215" s="14" t="s">
        <v>386</v>
      </c>
      <c r="B215" s="15"/>
      <c r="C215" s="15"/>
      <c r="D215" s="80">
        <v>1.5120767478563686</v>
      </c>
      <c r="E215" s="78"/>
      <c r="F215" s="15"/>
      <c r="G215" s="15"/>
      <c r="H215" s="16" t="s">
        <v>386</v>
      </c>
      <c r="I215" s="66"/>
      <c r="J215" s="66"/>
      <c r="K215" s="16"/>
      <c r="L215" s="81"/>
      <c r="M215" s="82">
        <v>252.44818115234375</v>
      </c>
      <c r="N215" s="82">
        <v>3251.444580078125</v>
      </c>
      <c r="O215" s="76"/>
      <c r="P215" s="83"/>
      <c r="Q215" s="83"/>
      <c r="R215" s="84"/>
      <c r="S215" s="51">
        <v>0</v>
      </c>
      <c r="T215" s="51">
        <v>9</v>
      </c>
      <c r="U215" s="52">
        <v>136.474287</v>
      </c>
      <c r="V215" s="52">
        <v>1.065E-3</v>
      </c>
      <c r="W215" s="52">
        <v>6.0720000000000001E-3</v>
      </c>
      <c r="X215" s="52">
        <v>1.5731219999999999</v>
      </c>
      <c r="Y215" s="52">
        <v>0.20833333333333334</v>
      </c>
      <c r="Z215" s="52">
        <v>0</v>
      </c>
      <c r="AA215" s="79">
        <v>215</v>
      </c>
      <c r="AB215" s="79"/>
      <c r="AC215" s="85"/>
      <c r="AD215" s="51"/>
      <c r="AE215" s="51"/>
      <c r="AF215" s="51"/>
      <c r="AG215" s="51"/>
      <c r="AH215" s="51"/>
      <c r="AI215" s="51"/>
      <c r="AJ215" s="102" t="s">
        <v>654</v>
      </c>
      <c r="AK215" s="102" t="s">
        <v>654</v>
      </c>
      <c r="AL215" s="102" t="s">
        <v>654</v>
      </c>
      <c r="AM215" s="102" t="s">
        <v>654</v>
      </c>
      <c r="AN215" s="2"/>
      <c r="AO215" s="3"/>
      <c r="AP215" s="3"/>
      <c r="AQ215" s="3"/>
      <c r="AR215" s="3"/>
    </row>
    <row r="216" spans="1:44" x14ac:dyDescent="0.3">
      <c r="A216" s="14" t="s">
        <v>387</v>
      </c>
      <c r="B216" s="15"/>
      <c r="C216" s="15"/>
      <c r="D216" s="80">
        <v>1.5713237561903008</v>
      </c>
      <c r="E216" s="78"/>
      <c r="F216" s="15"/>
      <c r="G216" s="15"/>
      <c r="H216" s="16" t="s">
        <v>387</v>
      </c>
      <c r="I216" s="66"/>
      <c r="J216" s="66"/>
      <c r="K216" s="16"/>
      <c r="L216" s="81"/>
      <c r="M216" s="82">
        <v>8313.4658203125</v>
      </c>
      <c r="N216" s="82">
        <v>9007.6787109375</v>
      </c>
      <c r="O216" s="76"/>
      <c r="P216" s="83"/>
      <c r="Q216" s="83"/>
      <c r="R216" s="84"/>
      <c r="S216" s="51">
        <v>0</v>
      </c>
      <c r="T216" s="51">
        <v>2</v>
      </c>
      <c r="U216" s="52">
        <v>806</v>
      </c>
      <c r="V216" s="52">
        <v>5.7700000000000004E-4</v>
      </c>
      <c r="W216" s="52">
        <v>2.4000000000000001E-5</v>
      </c>
      <c r="X216" s="52">
        <v>0.81076899999999996</v>
      </c>
      <c r="Y216" s="52">
        <v>0</v>
      </c>
      <c r="Z216" s="52">
        <v>0</v>
      </c>
      <c r="AA216" s="79">
        <v>216</v>
      </c>
      <c r="AB216" s="79"/>
      <c r="AC216" s="85"/>
      <c r="AD216" s="51"/>
      <c r="AE216" s="51"/>
      <c r="AF216" s="51"/>
      <c r="AG216" s="51"/>
      <c r="AH216" s="51"/>
      <c r="AI216" s="51"/>
      <c r="AJ216" s="102" t="s">
        <v>654</v>
      </c>
      <c r="AK216" s="102" t="s">
        <v>654</v>
      </c>
      <c r="AL216" s="102" t="s">
        <v>654</v>
      </c>
      <c r="AM216" s="102" t="s">
        <v>654</v>
      </c>
      <c r="AN216" s="2"/>
      <c r="AO216" s="3"/>
      <c r="AP216" s="3"/>
      <c r="AQ216" s="3"/>
      <c r="AR216" s="3"/>
    </row>
    <row r="217" spans="1:44" x14ac:dyDescent="0.3">
      <c r="A217" s="14" t="s">
        <v>388</v>
      </c>
      <c r="B217" s="15"/>
      <c r="C217" s="15"/>
      <c r="D217" s="80">
        <v>1.5</v>
      </c>
      <c r="E217" s="78"/>
      <c r="F217" s="15"/>
      <c r="G217" s="15"/>
      <c r="H217" s="16" t="s">
        <v>388</v>
      </c>
      <c r="I217" s="66"/>
      <c r="J217" s="66"/>
      <c r="K217" s="16"/>
      <c r="L217" s="81"/>
      <c r="M217" s="82">
        <v>8488.416015625</v>
      </c>
      <c r="N217" s="82">
        <v>7853.4326171875</v>
      </c>
      <c r="O217" s="76"/>
      <c r="P217" s="83"/>
      <c r="Q217" s="83"/>
      <c r="R217" s="84"/>
      <c r="S217" s="51">
        <v>1</v>
      </c>
      <c r="T217" s="51">
        <v>0</v>
      </c>
      <c r="U217" s="52">
        <v>0</v>
      </c>
      <c r="V217" s="52">
        <v>4.6799999999999999E-4</v>
      </c>
      <c r="W217" s="52">
        <v>9.9999999999999995E-7</v>
      </c>
      <c r="X217" s="52">
        <v>0.49457699999999999</v>
      </c>
      <c r="Y217" s="52">
        <v>0</v>
      </c>
      <c r="Z217" s="52">
        <v>0</v>
      </c>
      <c r="AA217" s="79">
        <v>217</v>
      </c>
      <c r="AB217" s="79"/>
      <c r="AC217" s="85"/>
      <c r="AD217" s="51"/>
      <c r="AE217" s="51"/>
      <c r="AF217" s="51"/>
      <c r="AG217" s="51"/>
      <c r="AH217" s="51"/>
      <c r="AI217" s="51"/>
      <c r="AJ217" s="51"/>
      <c r="AK217" s="51"/>
      <c r="AL217" s="51"/>
      <c r="AM217" s="51"/>
      <c r="AN217" s="2"/>
      <c r="AO217" s="3"/>
      <c r="AP217" s="3"/>
      <c r="AQ217" s="3"/>
      <c r="AR217" s="3"/>
    </row>
    <row r="218" spans="1:44" x14ac:dyDescent="0.3">
      <c r="A218" s="14" t="s">
        <v>389</v>
      </c>
      <c r="B218" s="15"/>
      <c r="C218" s="15"/>
      <c r="D218" s="80">
        <v>1.5</v>
      </c>
      <c r="E218" s="78"/>
      <c r="F218" s="15"/>
      <c r="G218" s="15"/>
      <c r="H218" s="16" t="s">
        <v>389</v>
      </c>
      <c r="I218" s="66"/>
      <c r="J218" s="66"/>
      <c r="K218" s="16"/>
      <c r="L218" s="81"/>
      <c r="M218" s="82">
        <v>2803.359130859375</v>
      </c>
      <c r="N218" s="82">
        <v>7388.720703125</v>
      </c>
      <c r="O218" s="76"/>
      <c r="P218" s="83"/>
      <c r="Q218" s="83"/>
      <c r="R218" s="84"/>
      <c r="S218" s="51">
        <v>1</v>
      </c>
      <c r="T218" s="51">
        <v>0</v>
      </c>
      <c r="U218" s="52">
        <v>0</v>
      </c>
      <c r="V218" s="52">
        <v>6.9200000000000002E-4</v>
      </c>
      <c r="W218" s="52">
        <v>8.7000000000000001E-5</v>
      </c>
      <c r="X218" s="52">
        <v>0.42833599999999999</v>
      </c>
      <c r="Y218" s="52">
        <v>0</v>
      </c>
      <c r="Z218" s="52">
        <v>0</v>
      </c>
      <c r="AA218" s="79">
        <v>218</v>
      </c>
      <c r="AB218" s="79"/>
      <c r="AC218" s="85"/>
      <c r="AD218" s="51"/>
      <c r="AE218" s="51"/>
      <c r="AF218" s="51"/>
      <c r="AG218" s="51"/>
      <c r="AH218" s="51"/>
      <c r="AI218" s="51"/>
      <c r="AJ218" s="51"/>
      <c r="AK218" s="51"/>
      <c r="AL218" s="51"/>
      <c r="AM218" s="51"/>
      <c r="AN218" s="2"/>
      <c r="AO218" s="3"/>
      <c r="AP218" s="3"/>
      <c r="AQ218" s="3"/>
      <c r="AR218" s="3"/>
    </row>
    <row r="219" spans="1:44" x14ac:dyDescent="0.3">
      <c r="A219" s="14" t="s">
        <v>390</v>
      </c>
      <c r="B219" s="15"/>
      <c r="C219" s="15"/>
      <c r="D219" s="80">
        <v>1.5</v>
      </c>
      <c r="E219" s="78"/>
      <c r="F219" s="15"/>
      <c r="G219" s="15"/>
      <c r="H219" s="16" t="s">
        <v>390</v>
      </c>
      <c r="I219" s="66"/>
      <c r="J219" s="66"/>
      <c r="K219" s="16"/>
      <c r="L219" s="81"/>
      <c r="M219" s="82">
        <v>2896.24609375</v>
      </c>
      <c r="N219" s="82">
        <v>3218.289794921875</v>
      </c>
      <c r="O219" s="76"/>
      <c r="P219" s="83"/>
      <c r="Q219" s="83"/>
      <c r="R219" s="84"/>
      <c r="S219" s="51">
        <v>0</v>
      </c>
      <c r="T219" s="51">
        <v>1</v>
      </c>
      <c r="U219" s="52">
        <v>0</v>
      </c>
      <c r="V219" s="52">
        <v>9.5699999999999995E-4</v>
      </c>
      <c r="W219" s="52">
        <v>1.756E-3</v>
      </c>
      <c r="X219" s="52">
        <v>0.33994099999999999</v>
      </c>
      <c r="Y219" s="52">
        <v>0</v>
      </c>
      <c r="Z219" s="52">
        <v>0</v>
      </c>
      <c r="AA219" s="79">
        <v>219</v>
      </c>
      <c r="AB219" s="79"/>
      <c r="AC219" s="85"/>
      <c r="AD219" s="51"/>
      <c r="AE219" s="51"/>
      <c r="AF219" s="51"/>
      <c r="AG219" s="51"/>
      <c r="AH219" s="51"/>
      <c r="AI219" s="51"/>
      <c r="AJ219" s="102" t="s">
        <v>654</v>
      </c>
      <c r="AK219" s="102" t="s">
        <v>654</v>
      </c>
      <c r="AL219" s="102" t="s">
        <v>654</v>
      </c>
      <c r="AM219" s="102" t="s">
        <v>654</v>
      </c>
      <c r="AN219" s="2"/>
      <c r="AO219" s="3"/>
      <c r="AP219" s="3"/>
      <c r="AQ219" s="3"/>
      <c r="AR219" s="3"/>
    </row>
    <row r="220" spans="1:44" x14ac:dyDescent="0.3">
      <c r="A220" s="14" t="s">
        <v>391</v>
      </c>
      <c r="B220" s="15"/>
      <c r="C220" s="15"/>
      <c r="D220" s="80">
        <v>1.5225307858394974</v>
      </c>
      <c r="E220" s="78"/>
      <c r="F220" s="15"/>
      <c r="G220" s="15"/>
      <c r="H220" s="16" t="s">
        <v>391</v>
      </c>
      <c r="I220" s="66"/>
      <c r="J220" s="66"/>
      <c r="K220" s="16"/>
      <c r="L220" s="81"/>
      <c r="M220" s="82">
        <v>7494.912109375</v>
      </c>
      <c r="N220" s="82">
        <v>4635.33447265625</v>
      </c>
      <c r="O220" s="76"/>
      <c r="P220" s="83"/>
      <c r="Q220" s="83"/>
      <c r="R220" s="84"/>
      <c r="S220" s="51">
        <v>0</v>
      </c>
      <c r="T220" s="51">
        <v>3</v>
      </c>
      <c r="U220" s="52">
        <v>254.611007</v>
      </c>
      <c r="V220" s="52">
        <v>1.0120000000000001E-3</v>
      </c>
      <c r="W220" s="52">
        <v>3.0130000000000001E-3</v>
      </c>
      <c r="X220" s="52">
        <v>0.69267000000000001</v>
      </c>
      <c r="Y220" s="52">
        <v>0.16666666666666666</v>
      </c>
      <c r="Z220" s="52">
        <v>0</v>
      </c>
      <c r="AA220" s="79">
        <v>220</v>
      </c>
      <c r="AB220" s="79"/>
      <c r="AC220" s="85"/>
      <c r="AD220" s="51"/>
      <c r="AE220" s="51"/>
      <c r="AF220" s="51"/>
      <c r="AG220" s="51"/>
      <c r="AH220" s="51"/>
      <c r="AI220" s="51"/>
      <c r="AJ220" s="102" t="s">
        <v>654</v>
      </c>
      <c r="AK220" s="102" t="s">
        <v>654</v>
      </c>
      <c r="AL220" s="102" t="s">
        <v>654</v>
      </c>
      <c r="AM220" s="102" t="s">
        <v>654</v>
      </c>
      <c r="AN220" s="2"/>
      <c r="AO220" s="3"/>
      <c r="AP220" s="3"/>
      <c r="AQ220" s="3"/>
      <c r="AR220" s="3"/>
    </row>
    <row r="221" spans="1:44" x14ac:dyDescent="0.3">
      <c r="A221" s="14" t="s">
        <v>392</v>
      </c>
      <c r="B221" s="15"/>
      <c r="C221" s="15"/>
      <c r="D221" s="80">
        <v>1.5</v>
      </c>
      <c r="E221" s="78"/>
      <c r="F221" s="15"/>
      <c r="G221" s="15"/>
      <c r="H221" s="16" t="s">
        <v>392</v>
      </c>
      <c r="I221" s="66"/>
      <c r="J221" s="66"/>
      <c r="K221" s="16"/>
      <c r="L221" s="81"/>
      <c r="M221" s="82">
        <v>6889.513671875</v>
      </c>
      <c r="N221" s="82">
        <v>1353.989990234375</v>
      </c>
      <c r="O221" s="76"/>
      <c r="P221" s="83"/>
      <c r="Q221" s="83"/>
      <c r="R221" s="84"/>
      <c r="S221" s="51">
        <v>0</v>
      </c>
      <c r="T221" s="51">
        <v>1</v>
      </c>
      <c r="U221" s="52">
        <v>0</v>
      </c>
      <c r="V221" s="52">
        <v>6.29E-4</v>
      </c>
      <c r="W221" s="52">
        <v>3.4999999999999997E-5</v>
      </c>
      <c r="X221" s="52">
        <v>0.44214500000000001</v>
      </c>
      <c r="Y221" s="52">
        <v>0</v>
      </c>
      <c r="Z221" s="52">
        <v>0</v>
      </c>
      <c r="AA221" s="79">
        <v>221</v>
      </c>
      <c r="AB221" s="79"/>
      <c r="AC221" s="85"/>
      <c r="AD221" s="51"/>
      <c r="AE221" s="51"/>
      <c r="AF221" s="51"/>
      <c r="AG221" s="51"/>
      <c r="AH221" s="51"/>
      <c r="AI221" s="51"/>
      <c r="AJ221" s="102" t="s">
        <v>654</v>
      </c>
      <c r="AK221" s="102" t="s">
        <v>654</v>
      </c>
      <c r="AL221" s="102" t="s">
        <v>654</v>
      </c>
      <c r="AM221" s="102" t="s">
        <v>654</v>
      </c>
      <c r="AN221" s="2"/>
      <c r="AO221" s="3"/>
      <c r="AP221" s="3"/>
      <c r="AQ221" s="3"/>
      <c r="AR221" s="3"/>
    </row>
    <row r="222" spans="1:44" x14ac:dyDescent="0.3">
      <c r="A222" s="14" t="s">
        <v>393</v>
      </c>
      <c r="B222" s="15"/>
      <c r="C222" s="15"/>
      <c r="D222" s="80">
        <v>1.5713237561903008</v>
      </c>
      <c r="E222" s="78"/>
      <c r="F222" s="15"/>
      <c r="G222" s="15"/>
      <c r="H222" s="16" t="s">
        <v>393</v>
      </c>
      <c r="I222" s="66"/>
      <c r="J222" s="66"/>
      <c r="K222" s="16"/>
      <c r="L222" s="81"/>
      <c r="M222" s="82">
        <v>6625.2509765625</v>
      </c>
      <c r="N222" s="82">
        <v>524.716552734375</v>
      </c>
      <c r="O222" s="76"/>
      <c r="P222" s="83"/>
      <c r="Q222" s="83"/>
      <c r="R222" s="84"/>
      <c r="S222" s="51">
        <v>2</v>
      </c>
      <c r="T222" s="51">
        <v>0</v>
      </c>
      <c r="U222" s="52">
        <v>806</v>
      </c>
      <c r="V222" s="52">
        <v>8.4199999999999998E-4</v>
      </c>
      <c r="W222" s="52">
        <v>7.5199999999999996E-4</v>
      </c>
      <c r="X222" s="52">
        <v>0.68740100000000004</v>
      </c>
      <c r="Y222" s="52">
        <v>0</v>
      </c>
      <c r="Z222" s="52">
        <v>0</v>
      </c>
      <c r="AA222" s="79">
        <v>222</v>
      </c>
      <c r="AB222" s="79"/>
      <c r="AC222" s="85"/>
      <c r="AD222" s="51"/>
      <c r="AE222" s="51"/>
      <c r="AF222" s="51"/>
      <c r="AG222" s="51"/>
      <c r="AH222" s="51"/>
      <c r="AI222" s="51"/>
      <c r="AJ222" s="51"/>
      <c r="AK222" s="51"/>
      <c r="AL222" s="51"/>
      <c r="AM222" s="51"/>
      <c r="AN222" s="2"/>
      <c r="AO222" s="3"/>
      <c r="AP222" s="3"/>
      <c r="AQ222" s="3"/>
      <c r="AR222" s="3"/>
    </row>
    <row r="223" spans="1:44" x14ac:dyDescent="0.3">
      <c r="A223" s="14" t="s">
        <v>394</v>
      </c>
      <c r="B223" s="15"/>
      <c r="C223" s="15"/>
      <c r="D223" s="80">
        <v>1.5717098987587466</v>
      </c>
      <c r="E223" s="78"/>
      <c r="F223" s="15"/>
      <c r="G223" s="15"/>
      <c r="H223" s="16" t="s">
        <v>394</v>
      </c>
      <c r="I223" s="66"/>
      <c r="J223" s="66"/>
      <c r="K223" s="16"/>
      <c r="L223" s="81"/>
      <c r="M223" s="82">
        <v>9618.1533203125</v>
      </c>
      <c r="N223" s="82">
        <v>7326.85791015625</v>
      </c>
      <c r="O223" s="76"/>
      <c r="P223" s="83"/>
      <c r="Q223" s="83"/>
      <c r="R223" s="84"/>
      <c r="S223" s="51">
        <v>0</v>
      </c>
      <c r="T223" s="51">
        <v>3</v>
      </c>
      <c r="U223" s="52">
        <v>810.36363600000004</v>
      </c>
      <c r="V223" s="52">
        <v>7.4600000000000003E-4</v>
      </c>
      <c r="W223" s="52">
        <v>4.06E-4</v>
      </c>
      <c r="X223" s="52">
        <v>0.81371599999999999</v>
      </c>
      <c r="Y223" s="52">
        <v>0</v>
      </c>
      <c r="Z223" s="52">
        <v>0</v>
      </c>
      <c r="AA223" s="79">
        <v>223</v>
      </c>
      <c r="AB223" s="79"/>
      <c r="AC223" s="85"/>
      <c r="AD223" s="51"/>
      <c r="AE223" s="51"/>
      <c r="AF223" s="51"/>
      <c r="AG223" s="51"/>
      <c r="AH223" s="51"/>
      <c r="AI223" s="51"/>
      <c r="AJ223" s="102" t="s">
        <v>654</v>
      </c>
      <c r="AK223" s="102" t="s">
        <v>654</v>
      </c>
      <c r="AL223" s="102" t="s">
        <v>654</v>
      </c>
      <c r="AM223" s="102" t="s">
        <v>654</v>
      </c>
      <c r="AN223" s="2"/>
      <c r="AO223" s="3"/>
      <c r="AP223" s="3"/>
      <c r="AQ223" s="3"/>
      <c r="AR223" s="3"/>
    </row>
    <row r="224" spans="1:44" x14ac:dyDescent="0.3">
      <c r="A224" s="14" t="s">
        <v>395</v>
      </c>
      <c r="B224" s="15"/>
      <c r="C224" s="15"/>
      <c r="D224" s="80">
        <v>1.5</v>
      </c>
      <c r="E224" s="78"/>
      <c r="F224" s="15"/>
      <c r="G224" s="15"/>
      <c r="H224" s="16" t="s">
        <v>395</v>
      </c>
      <c r="I224" s="66"/>
      <c r="J224" s="66"/>
      <c r="K224" s="16"/>
      <c r="L224" s="81"/>
      <c r="M224" s="82">
        <v>1131.9537353515625</v>
      </c>
      <c r="N224" s="82">
        <v>9467.990234375</v>
      </c>
      <c r="O224" s="76"/>
      <c r="P224" s="83"/>
      <c r="Q224" s="83"/>
      <c r="R224" s="84"/>
      <c r="S224" s="51">
        <v>0</v>
      </c>
      <c r="T224" s="51">
        <v>1</v>
      </c>
      <c r="U224" s="52">
        <v>0</v>
      </c>
      <c r="V224" s="52">
        <v>9.5699999999999995E-4</v>
      </c>
      <c r="W224" s="52">
        <v>1.756E-3</v>
      </c>
      <c r="X224" s="52">
        <v>0.33994099999999999</v>
      </c>
      <c r="Y224" s="52">
        <v>0</v>
      </c>
      <c r="Z224" s="52">
        <v>0</v>
      </c>
      <c r="AA224" s="79">
        <v>224</v>
      </c>
      <c r="AB224" s="79"/>
      <c r="AC224" s="85"/>
      <c r="AD224" s="51"/>
      <c r="AE224" s="51"/>
      <c r="AF224" s="51"/>
      <c r="AG224" s="51"/>
      <c r="AH224" s="51"/>
      <c r="AI224" s="51"/>
      <c r="AJ224" s="102" t="s">
        <v>654</v>
      </c>
      <c r="AK224" s="102" t="s">
        <v>654</v>
      </c>
      <c r="AL224" s="102" t="s">
        <v>654</v>
      </c>
      <c r="AM224" s="102" t="s">
        <v>654</v>
      </c>
      <c r="AN224" s="2"/>
      <c r="AO224" s="3"/>
      <c r="AP224" s="3"/>
      <c r="AQ224" s="3"/>
      <c r="AR224" s="3"/>
    </row>
    <row r="225" spans="1:44" x14ac:dyDescent="0.3">
      <c r="A225" s="14" t="s">
        <v>396</v>
      </c>
      <c r="B225" s="15"/>
      <c r="C225" s="15"/>
      <c r="D225" s="80">
        <v>1.5</v>
      </c>
      <c r="E225" s="78"/>
      <c r="F225" s="15"/>
      <c r="G225" s="15"/>
      <c r="H225" s="16" t="s">
        <v>396</v>
      </c>
      <c r="I225" s="66"/>
      <c r="J225" s="66"/>
      <c r="K225" s="16"/>
      <c r="L225" s="81"/>
      <c r="M225" s="82">
        <v>405.88705444335938</v>
      </c>
      <c r="N225" s="82">
        <v>2063.600830078125</v>
      </c>
      <c r="O225" s="76"/>
      <c r="P225" s="83"/>
      <c r="Q225" s="83"/>
      <c r="R225" s="84"/>
      <c r="S225" s="51">
        <v>0</v>
      </c>
      <c r="T225" s="51">
        <v>1</v>
      </c>
      <c r="U225" s="52">
        <v>0</v>
      </c>
      <c r="V225" s="52">
        <v>9.5699999999999995E-4</v>
      </c>
      <c r="W225" s="52">
        <v>1.756E-3</v>
      </c>
      <c r="X225" s="52">
        <v>0.33994099999999999</v>
      </c>
      <c r="Y225" s="52">
        <v>0</v>
      </c>
      <c r="Z225" s="52">
        <v>0</v>
      </c>
      <c r="AA225" s="79">
        <v>225</v>
      </c>
      <c r="AB225" s="79"/>
      <c r="AC225" s="85"/>
      <c r="AD225" s="51"/>
      <c r="AE225" s="51"/>
      <c r="AF225" s="51"/>
      <c r="AG225" s="51"/>
      <c r="AH225" s="51"/>
      <c r="AI225" s="51"/>
      <c r="AJ225" s="102" t="s">
        <v>654</v>
      </c>
      <c r="AK225" s="102" t="s">
        <v>654</v>
      </c>
      <c r="AL225" s="102" t="s">
        <v>654</v>
      </c>
      <c r="AM225" s="102" t="s">
        <v>654</v>
      </c>
      <c r="AN225" s="2"/>
      <c r="AO225" s="3"/>
      <c r="AP225" s="3"/>
      <c r="AQ225" s="3"/>
      <c r="AR225" s="3"/>
    </row>
    <row r="226" spans="1:44" x14ac:dyDescent="0.3">
      <c r="A226" s="14" t="s">
        <v>397</v>
      </c>
      <c r="B226" s="15"/>
      <c r="C226" s="15"/>
      <c r="D226" s="80">
        <v>1.5678375864674592</v>
      </c>
      <c r="E226" s="78"/>
      <c r="F226" s="15"/>
      <c r="G226" s="15"/>
      <c r="H226" s="16" t="s">
        <v>397</v>
      </c>
      <c r="I226" s="66"/>
      <c r="J226" s="66"/>
      <c r="K226" s="16"/>
      <c r="L226" s="81"/>
      <c r="M226" s="82">
        <v>8313.4580078125</v>
      </c>
      <c r="N226" s="82">
        <v>6191.10791015625</v>
      </c>
      <c r="O226" s="76"/>
      <c r="P226" s="83"/>
      <c r="Q226" s="83"/>
      <c r="R226" s="84"/>
      <c r="S226" s="51">
        <v>1</v>
      </c>
      <c r="T226" s="51">
        <v>5</v>
      </c>
      <c r="U226" s="52">
        <v>766.60425099999998</v>
      </c>
      <c r="V226" s="52">
        <v>1.062E-3</v>
      </c>
      <c r="W226" s="52">
        <v>5.0379999999999999E-3</v>
      </c>
      <c r="X226" s="52">
        <v>1.2453609999999999</v>
      </c>
      <c r="Y226" s="52">
        <v>0.26666666666666666</v>
      </c>
      <c r="Z226" s="52">
        <v>0</v>
      </c>
      <c r="AA226" s="79">
        <v>226</v>
      </c>
      <c r="AB226" s="79"/>
      <c r="AC226" s="85"/>
      <c r="AD226" s="51"/>
      <c r="AE226" s="51"/>
      <c r="AF226" s="51"/>
      <c r="AG226" s="51"/>
      <c r="AH226" s="51"/>
      <c r="AI226" s="51"/>
      <c r="AJ226" s="102" t="s">
        <v>654</v>
      </c>
      <c r="AK226" s="102" t="s">
        <v>654</v>
      </c>
      <c r="AL226" s="102" t="s">
        <v>654</v>
      </c>
      <c r="AM226" s="102" t="s">
        <v>654</v>
      </c>
      <c r="AN226" s="2"/>
      <c r="AO226" s="3"/>
      <c r="AP226" s="3"/>
      <c r="AQ226" s="3"/>
      <c r="AR226" s="3"/>
    </row>
    <row r="227" spans="1:44" x14ac:dyDescent="0.3">
      <c r="A227" s="14" t="s">
        <v>398</v>
      </c>
      <c r="B227" s="15"/>
      <c r="C227" s="15"/>
      <c r="D227" s="80">
        <v>1.5</v>
      </c>
      <c r="E227" s="78"/>
      <c r="F227" s="15"/>
      <c r="G227" s="15"/>
      <c r="H227" s="16" t="s">
        <v>398</v>
      </c>
      <c r="I227" s="66"/>
      <c r="J227" s="66"/>
      <c r="K227" s="16"/>
      <c r="L227" s="81"/>
      <c r="M227" s="82">
        <v>8396.6181640625</v>
      </c>
      <c r="N227" s="82">
        <v>7036.79736328125</v>
      </c>
      <c r="O227" s="76"/>
      <c r="P227" s="83"/>
      <c r="Q227" s="83"/>
      <c r="R227" s="84"/>
      <c r="S227" s="51">
        <v>2</v>
      </c>
      <c r="T227" s="51">
        <v>0</v>
      </c>
      <c r="U227" s="52">
        <v>0</v>
      </c>
      <c r="V227" s="52">
        <v>7.4700000000000005E-4</v>
      </c>
      <c r="W227" s="52">
        <v>3.4600000000000001E-4</v>
      </c>
      <c r="X227" s="52">
        <v>0.54635400000000001</v>
      </c>
      <c r="Y227" s="52">
        <v>0.5</v>
      </c>
      <c r="Z227" s="52">
        <v>0</v>
      </c>
      <c r="AA227" s="79">
        <v>227</v>
      </c>
      <c r="AB227" s="79"/>
      <c r="AC227" s="85"/>
      <c r="AD227" s="51"/>
      <c r="AE227" s="51"/>
      <c r="AF227" s="51"/>
      <c r="AG227" s="51"/>
      <c r="AH227" s="51"/>
      <c r="AI227" s="51"/>
      <c r="AJ227" s="51"/>
      <c r="AK227" s="51"/>
      <c r="AL227" s="51"/>
      <c r="AM227" s="51"/>
      <c r="AN227" s="2"/>
      <c r="AO227" s="3"/>
      <c r="AP227" s="3"/>
      <c r="AQ227" s="3"/>
      <c r="AR227" s="3"/>
    </row>
    <row r="228" spans="1:44" x14ac:dyDescent="0.3">
      <c r="A228" s="14" t="s">
        <v>399</v>
      </c>
      <c r="B228" s="15"/>
      <c r="C228" s="15"/>
      <c r="D228" s="80">
        <v>1.5</v>
      </c>
      <c r="E228" s="78"/>
      <c r="F228" s="15"/>
      <c r="G228" s="15"/>
      <c r="H228" s="16" t="s">
        <v>399</v>
      </c>
      <c r="I228" s="66"/>
      <c r="J228" s="66"/>
      <c r="K228" s="16"/>
      <c r="L228" s="81"/>
      <c r="M228" s="82">
        <v>3302.38720703125</v>
      </c>
      <c r="N228" s="82">
        <v>7623.8916015625</v>
      </c>
      <c r="O228" s="76"/>
      <c r="P228" s="83"/>
      <c r="Q228" s="83"/>
      <c r="R228" s="84"/>
      <c r="S228" s="51">
        <v>0</v>
      </c>
      <c r="T228" s="51">
        <v>2</v>
      </c>
      <c r="U228" s="52">
        <v>0</v>
      </c>
      <c r="V228" s="52">
        <v>8.8999999999999995E-4</v>
      </c>
      <c r="W228" s="52">
        <v>2.2260000000000001E-3</v>
      </c>
      <c r="X228" s="52">
        <v>0.45567999999999997</v>
      </c>
      <c r="Y228" s="52">
        <v>0.5</v>
      </c>
      <c r="Z228" s="52">
        <v>0</v>
      </c>
      <c r="AA228" s="79">
        <v>228</v>
      </c>
      <c r="AB228" s="79"/>
      <c r="AC228" s="85"/>
      <c r="AD228" s="51"/>
      <c r="AE228" s="51"/>
      <c r="AF228" s="51"/>
      <c r="AG228" s="51"/>
      <c r="AH228" s="51"/>
      <c r="AI228" s="51"/>
      <c r="AJ228" s="102" t="s">
        <v>654</v>
      </c>
      <c r="AK228" s="102" t="s">
        <v>654</v>
      </c>
      <c r="AL228" s="102" t="s">
        <v>654</v>
      </c>
      <c r="AM228" s="102" t="s">
        <v>654</v>
      </c>
      <c r="AN228" s="2"/>
      <c r="AO228" s="3"/>
      <c r="AP228" s="3"/>
      <c r="AQ228" s="3"/>
      <c r="AR228" s="3"/>
    </row>
    <row r="229" spans="1:44" x14ac:dyDescent="0.3">
      <c r="A229" s="14" t="s">
        <v>400</v>
      </c>
      <c r="B229" s="15"/>
      <c r="C229" s="15"/>
      <c r="D229" s="80">
        <v>1.5200872739503555</v>
      </c>
      <c r="E229" s="78"/>
      <c r="F229" s="15"/>
      <c r="G229" s="15"/>
      <c r="H229" s="16" t="s">
        <v>400</v>
      </c>
      <c r="I229" s="66"/>
      <c r="J229" s="66"/>
      <c r="K229" s="16"/>
      <c r="L229" s="81"/>
      <c r="M229" s="82">
        <v>8202.91796875</v>
      </c>
      <c r="N229" s="82">
        <v>7899.744140625</v>
      </c>
      <c r="O229" s="76"/>
      <c r="P229" s="83"/>
      <c r="Q229" s="83"/>
      <c r="R229" s="84"/>
      <c r="S229" s="51">
        <v>0</v>
      </c>
      <c r="T229" s="51">
        <v>3</v>
      </c>
      <c r="U229" s="52">
        <v>226.99789899999999</v>
      </c>
      <c r="V229" s="52">
        <v>1.0629999999999999E-3</v>
      </c>
      <c r="W229" s="52">
        <v>3.3830000000000002E-3</v>
      </c>
      <c r="X229" s="52">
        <v>0.70735999999999999</v>
      </c>
      <c r="Y229" s="52">
        <v>0.5</v>
      </c>
      <c r="Z229" s="52">
        <v>0</v>
      </c>
      <c r="AA229" s="79">
        <v>229</v>
      </c>
      <c r="AB229" s="79"/>
      <c r="AC229" s="85"/>
      <c r="AD229" s="51"/>
      <c r="AE229" s="51"/>
      <c r="AF229" s="51"/>
      <c r="AG229" s="51"/>
      <c r="AH229" s="51"/>
      <c r="AI229" s="51"/>
      <c r="AJ229" s="102" t="s">
        <v>654</v>
      </c>
      <c r="AK229" s="102" t="s">
        <v>654</v>
      </c>
      <c r="AL229" s="102" t="s">
        <v>654</v>
      </c>
      <c r="AM229" s="102" t="s">
        <v>654</v>
      </c>
      <c r="AN229" s="2"/>
      <c r="AO229" s="3"/>
      <c r="AP229" s="3"/>
      <c r="AQ229" s="3"/>
      <c r="AR229" s="3"/>
    </row>
    <row r="230" spans="1:44" x14ac:dyDescent="0.3">
      <c r="A230" s="14" t="s">
        <v>401</v>
      </c>
      <c r="B230" s="15"/>
      <c r="C230" s="15"/>
      <c r="D230" s="80">
        <v>1.5</v>
      </c>
      <c r="E230" s="78"/>
      <c r="F230" s="15"/>
      <c r="G230" s="15"/>
      <c r="H230" s="16" t="s">
        <v>401</v>
      </c>
      <c r="I230" s="66"/>
      <c r="J230" s="66"/>
      <c r="K230" s="16"/>
      <c r="L230" s="81"/>
      <c r="M230" s="82">
        <v>5288.478515625</v>
      </c>
      <c r="N230" s="82">
        <v>7938.8251953125</v>
      </c>
      <c r="O230" s="76"/>
      <c r="P230" s="83"/>
      <c r="Q230" s="83"/>
      <c r="R230" s="84"/>
      <c r="S230" s="51">
        <v>0</v>
      </c>
      <c r="T230" s="51">
        <v>1</v>
      </c>
      <c r="U230" s="52">
        <v>0</v>
      </c>
      <c r="V230" s="52">
        <v>8.1800000000000004E-4</v>
      </c>
      <c r="W230" s="52">
        <v>9.2500000000000004E-4</v>
      </c>
      <c r="X230" s="52">
        <v>0.293379</v>
      </c>
      <c r="Y230" s="52">
        <v>0</v>
      </c>
      <c r="Z230" s="52">
        <v>0</v>
      </c>
      <c r="AA230" s="79">
        <v>230</v>
      </c>
      <c r="AB230" s="79"/>
      <c r="AC230" s="85"/>
      <c r="AD230" s="51"/>
      <c r="AE230" s="51"/>
      <c r="AF230" s="51"/>
      <c r="AG230" s="51"/>
      <c r="AH230" s="51"/>
      <c r="AI230" s="51"/>
      <c r="AJ230" s="102" t="s">
        <v>654</v>
      </c>
      <c r="AK230" s="102" t="s">
        <v>654</v>
      </c>
      <c r="AL230" s="102" t="s">
        <v>654</v>
      </c>
      <c r="AM230" s="102" t="s">
        <v>654</v>
      </c>
      <c r="AN230" s="2"/>
      <c r="AO230" s="3"/>
      <c r="AP230" s="3"/>
      <c r="AQ230" s="3"/>
      <c r="AR230" s="3"/>
    </row>
    <row r="231" spans="1:44" x14ac:dyDescent="0.3">
      <c r="A231" s="14" t="s">
        <v>402</v>
      </c>
      <c r="B231" s="15"/>
      <c r="C231" s="15"/>
      <c r="D231" s="80">
        <v>1.5</v>
      </c>
      <c r="E231" s="78"/>
      <c r="F231" s="15"/>
      <c r="G231" s="15"/>
      <c r="H231" s="16" t="s">
        <v>402</v>
      </c>
      <c r="I231" s="66"/>
      <c r="J231" s="66"/>
      <c r="K231" s="16"/>
      <c r="L231" s="81"/>
      <c r="M231" s="82">
        <v>2887.520751953125</v>
      </c>
      <c r="N231" s="82">
        <v>6776.623046875</v>
      </c>
      <c r="O231" s="76"/>
      <c r="P231" s="83"/>
      <c r="Q231" s="83"/>
      <c r="R231" s="84"/>
      <c r="S231" s="51">
        <v>0</v>
      </c>
      <c r="T231" s="51">
        <v>1</v>
      </c>
      <c r="U231" s="52">
        <v>0</v>
      </c>
      <c r="V231" s="52">
        <v>9.5699999999999995E-4</v>
      </c>
      <c r="W231" s="52">
        <v>1.756E-3</v>
      </c>
      <c r="X231" s="52">
        <v>0.33994099999999999</v>
      </c>
      <c r="Y231" s="52">
        <v>0</v>
      </c>
      <c r="Z231" s="52">
        <v>0</v>
      </c>
      <c r="AA231" s="79">
        <v>231</v>
      </c>
      <c r="AB231" s="79"/>
      <c r="AC231" s="85"/>
      <c r="AD231" s="51"/>
      <c r="AE231" s="51"/>
      <c r="AF231" s="51"/>
      <c r="AG231" s="51"/>
      <c r="AH231" s="51"/>
      <c r="AI231" s="51"/>
      <c r="AJ231" s="102" t="s">
        <v>654</v>
      </c>
      <c r="AK231" s="102" t="s">
        <v>654</v>
      </c>
      <c r="AL231" s="102" t="s">
        <v>654</v>
      </c>
      <c r="AM231" s="102" t="s">
        <v>654</v>
      </c>
      <c r="AN231" s="2"/>
      <c r="AO231" s="3"/>
      <c r="AP231" s="3"/>
      <c r="AQ231" s="3"/>
      <c r="AR231" s="3"/>
    </row>
    <row r="232" spans="1:44" x14ac:dyDescent="0.3">
      <c r="A232" s="14" t="s">
        <v>403</v>
      </c>
      <c r="B232" s="15"/>
      <c r="C232" s="15"/>
      <c r="D232" s="80">
        <v>1.5</v>
      </c>
      <c r="E232" s="78"/>
      <c r="F232" s="15"/>
      <c r="G232" s="15"/>
      <c r="H232" s="16" t="s">
        <v>403</v>
      </c>
      <c r="I232" s="66"/>
      <c r="J232" s="66"/>
      <c r="K232" s="16"/>
      <c r="L232" s="81"/>
      <c r="M232" s="82">
        <v>2713.7529296875</v>
      </c>
      <c r="N232" s="82">
        <v>7804.0302734375</v>
      </c>
      <c r="O232" s="76"/>
      <c r="P232" s="83"/>
      <c r="Q232" s="83"/>
      <c r="R232" s="84"/>
      <c r="S232" s="51">
        <v>0</v>
      </c>
      <c r="T232" s="51">
        <v>2</v>
      </c>
      <c r="U232" s="52">
        <v>0</v>
      </c>
      <c r="V232" s="52">
        <v>9.7599999999999998E-4</v>
      </c>
      <c r="W232" s="52">
        <v>2.0019999999999999E-3</v>
      </c>
      <c r="X232" s="52">
        <v>0.495917</v>
      </c>
      <c r="Y232" s="52">
        <v>0.5</v>
      </c>
      <c r="Z232" s="52">
        <v>0</v>
      </c>
      <c r="AA232" s="79">
        <v>232</v>
      </c>
      <c r="AB232" s="79"/>
      <c r="AC232" s="85"/>
      <c r="AD232" s="51"/>
      <c r="AE232" s="51"/>
      <c r="AF232" s="51"/>
      <c r="AG232" s="51"/>
      <c r="AH232" s="51"/>
      <c r="AI232" s="51"/>
      <c r="AJ232" s="102" t="s">
        <v>654</v>
      </c>
      <c r="AK232" s="102" t="s">
        <v>654</v>
      </c>
      <c r="AL232" s="102" t="s">
        <v>654</v>
      </c>
      <c r="AM232" s="102" t="s">
        <v>654</v>
      </c>
      <c r="AN232" s="2"/>
      <c r="AO232" s="3"/>
      <c r="AP232" s="3"/>
      <c r="AQ232" s="3"/>
      <c r="AR232" s="3"/>
    </row>
    <row r="233" spans="1:44" x14ac:dyDescent="0.3">
      <c r="A233" s="14" t="s">
        <v>404</v>
      </c>
      <c r="B233" s="15"/>
      <c r="C233" s="15"/>
      <c r="D233" s="80">
        <v>1.5</v>
      </c>
      <c r="E233" s="78"/>
      <c r="F233" s="15"/>
      <c r="G233" s="15"/>
      <c r="H233" s="16" t="s">
        <v>404</v>
      </c>
      <c r="I233" s="66"/>
      <c r="J233" s="66"/>
      <c r="K233" s="16"/>
      <c r="L233" s="81"/>
      <c r="M233" s="82">
        <v>216.97760009765625</v>
      </c>
      <c r="N233" s="82">
        <v>6968.0087890625</v>
      </c>
      <c r="O233" s="76"/>
      <c r="P233" s="83"/>
      <c r="Q233" s="83"/>
      <c r="R233" s="84"/>
      <c r="S233" s="51">
        <v>0</v>
      </c>
      <c r="T233" s="51">
        <v>1</v>
      </c>
      <c r="U233" s="52">
        <v>0</v>
      </c>
      <c r="V233" s="52">
        <v>9.5699999999999995E-4</v>
      </c>
      <c r="W233" s="52">
        <v>1.756E-3</v>
      </c>
      <c r="X233" s="52">
        <v>0.33994099999999999</v>
      </c>
      <c r="Y233" s="52">
        <v>0</v>
      </c>
      <c r="Z233" s="52">
        <v>0</v>
      </c>
      <c r="AA233" s="79">
        <v>233</v>
      </c>
      <c r="AB233" s="79"/>
      <c r="AC233" s="85"/>
      <c r="AD233" s="51"/>
      <c r="AE233" s="51"/>
      <c r="AF233" s="51"/>
      <c r="AG233" s="51"/>
      <c r="AH233" s="51"/>
      <c r="AI233" s="51"/>
      <c r="AJ233" s="102" t="s">
        <v>654</v>
      </c>
      <c r="AK233" s="102" t="s">
        <v>654</v>
      </c>
      <c r="AL233" s="102" t="s">
        <v>654</v>
      </c>
      <c r="AM233" s="102" t="s">
        <v>654</v>
      </c>
      <c r="AN233" s="2"/>
      <c r="AO233" s="3"/>
      <c r="AP233" s="3"/>
      <c r="AQ233" s="3"/>
      <c r="AR233" s="3"/>
    </row>
    <row r="234" spans="1:44" x14ac:dyDescent="0.3">
      <c r="A234" s="14" t="s">
        <v>405</v>
      </c>
      <c r="B234" s="15"/>
      <c r="C234" s="15"/>
      <c r="D234" s="80">
        <v>1.5013348352469691</v>
      </c>
      <c r="E234" s="78"/>
      <c r="F234" s="15"/>
      <c r="G234" s="15"/>
      <c r="H234" s="16" t="s">
        <v>405</v>
      </c>
      <c r="I234" s="66"/>
      <c r="J234" s="66"/>
      <c r="K234" s="16"/>
      <c r="L234" s="81"/>
      <c r="M234" s="82">
        <v>8696.2099609375</v>
      </c>
      <c r="N234" s="82">
        <v>5041.39599609375</v>
      </c>
      <c r="O234" s="76"/>
      <c r="P234" s="83"/>
      <c r="Q234" s="83"/>
      <c r="R234" s="84"/>
      <c r="S234" s="51">
        <v>2</v>
      </c>
      <c r="T234" s="51">
        <v>0</v>
      </c>
      <c r="U234" s="52">
        <v>15.084415999999999</v>
      </c>
      <c r="V234" s="52">
        <v>7.4899999999999999E-4</v>
      </c>
      <c r="W234" s="52">
        <v>2.03E-4</v>
      </c>
      <c r="X234" s="52">
        <v>0.54150500000000001</v>
      </c>
      <c r="Y234" s="52">
        <v>0</v>
      </c>
      <c r="Z234" s="52">
        <v>0</v>
      </c>
      <c r="AA234" s="79">
        <v>234</v>
      </c>
      <c r="AB234" s="79"/>
      <c r="AC234" s="85"/>
      <c r="AD234" s="51"/>
      <c r="AE234" s="51"/>
      <c r="AF234" s="51"/>
      <c r="AG234" s="51"/>
      <c r="AH234" s="51"/>
      <c r="AI234" s="51"/>
      <c r="AJ234" s="51"/>
      <c r="AK234" s="51"/>
      <c r="AL234" s="51"/>
      <c r="AM234" s="51"/>
      <c r="AN234" s="2"/>
      <c r="AO234" s="3"/>
      <c r="AP234" s="3"/>
      <c r="AQ234" s="3"/>
      <c r="AR234" s="3"/>
    </row>
    <row r="235" spans="1:44" x14ac:dyDescent="0.3">
      <c r="A235" s="14" t="s">
        <v>406</v>
      </c>
      <c r="B235" s="15"/>
      <c r="C235" s="15"/>
      <c r="D235" s="80">
        <v>1.5000136881437998</v>
      </c>
      <c r="E235" s="78"/>
      <c r="F235" s="15"/>
      <c r="G235" s="15"/>
      <c r="H235" s="16" t="s">
        <v>406</v>
      </c>
      <c r="I235" s="66"/>
      <c r="J235" s="66"/>
      <c r="K235" s="16"/>
      <c r="L235" s="81"/>
      <c r="M235" s="82">
        <v>3168.65185546875</v>
      </c>
      <c r="N235" s="82">
        <v>6664.375</v>
      </c>
      <c r="O235" s="76"/>
      <c r="P235" s="83"/>
      <c r="Q235" s="83"/>
      <c r="R235" s="84"/>
      <c r="S235" s="51">
        <v>0</v>
      </c>
      <c r="T235" s="51">
        <v>3</v>
      </c>
      <c r="U235" s="52">
        <v>0.15468399999999999</v>
      </c>
      <c r="V235" s="52">
        <v>9.0200000000000002E-4</v>
      </c>
      <c r="W235" s="52">
        <v>3.156E-3</v>
      </c>
      <c r="X235" s="52">
        <v>0.60329200000000005</v>
      </c>
      <c r="Y235" s="52">
        <v>0.33333333333333331</v>
      </c>
      <c r="Z235" s="52">
        <v>0</v>
      </c>
      <c r="AA235" s="79">
        <v>235</v>
      </c>
      <c r="AB235" s="79"/>
      <c r="AC235" s="85"/>
      <c r="AD235" s="51"/>
      <c r="AE235" s="51"/>
      <c r="AF235" s="51"/>
      <c r="AG235" s="51"/>
      <c r="AH235" s="51"/>
      <c r="AI235" s="51"/>
      <c r="AJ235" s="102" t="s">
        <v>654</v>
      </c>
      <c r="AK235" s="102" t="s">
        <v>654</v>
      </c>
      <c r="AL235" s="102" t="s">
        <v>654</v>
      </c>
      <c r="AM235" s="102" t="s">
        <v>654</v>
      </c>
      <c r="AN235" s="2"/>
      <c r="AO235" s="3"/>
      <c r="AP235" s="3"/>
      <c r="AQ235" s="3"/>
      <c r="AR235" s="3"/>
    </row>
    <row r="236" spans="1:44" x14ac:dyDescent="0.3">
      <c r="A236" s="14" t="s">
        <v>407</v>
      </c>
      <c r="B236" s="15"/>
      <c r="C236" s="15"/>
      <c r="D236" s="80">
        <v>1.5</v>
      </c>
      <c r="E236" s="78"/>
      <c r="F236" s="15"/>
      <c r="G236" s="15"/>
      <c r="H236" s="16" t="s">
        <v>407</v>
      </c>
      <c r="I236" s="66"/>
      <c r="J236" s="66"/>
      <c r="K236" s="16"/>
      <c r="L236" s="81"/>
      <c r="M236" s="82">
        <v>2183.505126953125</v>
      </c>
      <c r="N236" s="82">
        <v>983.951416015625</v>
      </c>
      <c r="O236" s="76"/>
      <c r="P236" s="83"/>
      <c r="Q236" s="83"/>
      <c r="R236" s="84"/>
      <c r="S236" s="51">
        <v>0</v>
      </c>
      <c r="T236" s="51">
        <v>1</v>
      </c>
      <c r="U236" s="52">
        <v>0</v>
      </c>
      <c r="V236" s="52">
        <v>9.5699999999999995E-4</v>
      </c>
      <c r="W236" s="52">
        <v>1.756E-3</v>
      </c>
      <c r="X236" s="52">
        <v>0.33994099999999999</v>
      </c>
      <c r="Y236" s="52">
        <v>0</v>
      </c>
      <c r="Z236" s="52">
        <v>0</v>
      </c>
      <c r="AA236" s="79">
        <v>236</v>
      </c>
      <c r="AB236" s="79"/>
      <c r="AC236" s="85"/>
      <c r="AD236" s="51"/>
      <c r="AE236" s="51"/>
      <c r="AF236" s="51"/>
      <c r="AG236" s="51"/>
      <c r="AH236" s="51"/>
      <c r="AI236" s="51"/>
      <c r="AJ236" s="102" t="s">
        <v>654</v>
      </c>
      <c r="AK236" s="102" t="s">
        <v>654</v>
      </c>
      <c r="AL236" s="102" t="s">
        <v>654</v>
      </c>
      <c r="AM236" s="102" t="s">
        <v>654</v>
      </c>
      <c r="AN236" s="2"/>
      <c r="AO236" s="3"/>
      <c r="AP236" s="3"/>
      <c r="AQ236" s="3"/>
      <c r="AR236" s="3"/>
    </row>
    <row r="237" spans="1:44" x14ac:dyDescent="0.3">
      <c r="A237" s="14" t="s">
        <v>408</v>
      </c>
      <c r="B237" s="15"/>
      <c r="C237" s="15"/>
      <c r="D237" s="80">
        <v>1.5</v>
      </c>
      <c r="E237" s="78"/>
      <c r="F237" s="15"/>
      <c r="G237" s="15"/>
      <c r="H237" s="16" t="s">
        <v>408</v>
      </c>
      <c r="I237" s="66"/>
      <c r="J237" s="66"/>
      <c r="K237" s="16"/>
      <c r="L237" s="81"/>
      <c r="M237" s="82">
        <v>6211.10498046875</v>
      </c>
      <c r="N237" s="82">
        <v>9492.326171875</v>
      </c>
      <c r="O237" s="76"/>
      <c r="P237" s="83"/>
      <c r="Q237" s="83"/>
      <c r="R237" s="84"/>
      <c r="S237" s="51">
        <v>1</v>
      </c>
      <c r="T237" s="51">
        <v>0</v>
      </c>
      <c r="U237" s="52">
        <v>0</v>
      </c>
      <c r="V237" s="52">
        <v>8.4000000000000003E-4</v>
      </c>
      <c r="W237" s="52">
        <v>7.5100000000000004E-4</v>
      </c>
      <c r="X237" s="52">
        <v>0.31157800000000002</v>
      </c>
      <c r="Y237" s="52">
        <v>0</v>
      </c>
      <c r="Z237" s="52">
        <v>0</v>
      </c>
      <c r="AA237" s="79">
        <v>237</v>
      </c>
      <c r="AB237" s="79"/>
      <c r="AC237" s="85"/>
      <c r="AD237" s="51"/>
      <c r="AE237" s="51"/>
      <c r="AF237" s="51"/>
      <c r="AG237" s="51"/>
      <c r="AH237" s="51"/>
      <c r="AI237" s="51"/>
      <c r="AJ237" s="51"/>
      <c r="AK237" s="51"/>
      <c r="AL237" s="51"/>
      <c r="AM237" s="51"/>
      <c r="AN237" s="2"/>
      <c r="AO237" s="3"/>
      <c r="AP237" s="3"/>
      <c r="AQ237" s="3"/>
      <c r="AR237" s="3"/>
    </row>
    <row r="238" spans="1:44" x14ac:dyDescent="0.3">
      <c r="A238" s="14" t="s">
        <v>409</v>
      </c>
      <c r="B238" s="15"/>
      <c r="C238" s="15"/>
      <c r="D238" s="80">
        <v>1.5</v>
      </c>
      <c r="E238" s="78"/>
      <c r="F238" s="15"/>
      <c r="G238" s="15"/>
      <c r="H238" s="16" t="s">
        <v>409</v>
      </c>
      <c r="I238" s="66"/>
      <c r="J238" s="66"/>
      <c r="K238" s="16"/>
      <c r="L238" s="81"/>
      <c r="M238" s="82">
        <v>2439.036865234375</v>
      </c>
      <c r="N238" s="82">
        <v>8681.5517578125</v>
      </c>
      <c r="O238" s="76"/>
      <c r="P238" s="83"/>
      <c r="Q238" s="83"/>
      <c r="R238" s="84"/>
      <c r="S238" s="51">
        <v>0</v>
      </c>
      <c r="T238" s="51">
        <v>1</v>
      </c>
      <c r="U238" s="52">
        <v>0</v>
      </c>
      <c r="V238" s="52">
        <v>9.5699999999999995E-4</v>
      </c>
      <c r="W238" s="52">
        <v>1.756E-3</v>
      </c>
      <c r="X238" s="52">
        <v>0.33994099999999999</v>
      </c>
      <c r="Y238" s="52">
        <v>0</v>
      </c>
      <c r="Z238" s="52">
        <v>0</v>
      </c>
      <c r="AA238" s="79">
        <v>238</v>
      </c>
      <c r="AB238" s="79"/>
      <c r="AC238" s="85"/>
      <c r="AD238" s="51"/>
      <c r="AE238" s="51"/>
      <c r="AF238" s="51"/>
      <c r="AG238" s="51"/>
      <c r="AH238" s="51"/>
      <c r="AI238" s="51"/>
      <c r="AJ238" s="102" t="s">
        <v>654</v>
      </c>
      <c r="AK238" s="102" t="s">
        <v>654</v>
      </c>
      <c r="AL238" s="102" t="s">
        <v>654</v>
      </c>
      <c r="AM238" s="102" t="s">
        <v>654</v>
      </c>
      <c r="AN238" s="2"/>
      <c r="AO238" s="3"/>
      <c r="AP238" s="3"/>
      <c r="AQ238" s="3"/>
      <c r="AR238" s="3"/>
    </row>
    <row r="239" spans="1:44" x14ac:dyDescent="0.3">
      <c r="A239" s="14" t="s">
        <v>410</v>
      </c>
      <c r="B239" s="15"/>
      <c r="C239" s="15"/>
      <c r="D239" s="80">
        <v>1.5289852815426181</v>
      </c>
      <c r="E239" s="78"/>
      <c r="F239" s="15"/>
      <c r="G239" s="15"/>
      <c r="H239" s="16" t="s">
        <v>410</v>
      </c>
      <c r="I239" s="66"/>
      <c r="J239" s="66"/>
      <c r="K239" s="16"/>
      <c r="L239" s="81"/>
      <c r="M239" s="82">
        <v>909.1204833984375</v>
      </c>
      <c r="N239" s="82">
        <v>852.7109375</v>
      </c>
      <c r="O239" s="76"/>
      <c r="P239" s="83"/>
      <c r="Q239" s="83"/>
      <c r="R239" s="84"/>
      <c r="S239" s="51">
        <v>0</v>
      </c>
      <c r="T239" s="51">
        <v>4</v>
      </c>
      <c r="U239" s="52">
        <v>327.550569</v>
      </c>
      <c r="V239" s="52">
        <v>1.0020000000000001E-3</v>
      </c>
      <c r="W239" s="52">
        <v>2.5179999999999998E-3</v>
      </c>
      <c r="X239" s="52">
        <v>0.86044900000000002</v>
      </c>
      <c r="Y239" s="52">
        <v>0.25</v>
      </c>
      <c r="Z239" s="52">
        <v>0</v>
      </c>
      <c r="AA239" s="79">
        <v>239</v>
      </c>
      <c r="AB239" s="79"/>
      <c r="AC239" s="85"/>
      <c r="AD239" s="51"/>
      <c r="AE239" s="51"/>
      <c r="AF239" s="51"/>
      <c r="AG239" s="51"/>
      <c r="AH239" s="51"/>
      <c r="AI239" s="51"/>
      <c r="AJ239" s="102" t="s">
        <v>654</v>
      </c>
      <c r="AK239" s="102" t="s">
        <v>654</v>
      </c>
      <c r="AL239" s="102" t="s">
        <v>654</v>
      </c>
      <c r="AM239" s="102" t="s">
        <v>654</v>
      </c>
      <c r="AN239" s="2"/>
      <c r="AO239" s="3"/>
      <c r="AP239" s="3"/>
      <c r="AQ239" s="3"/>
      <c r="AR239" s="3"/>
    </row>
    <row r="240" spans="1:44" x14ac:dyDescent="0.3">
      <c r="A240" s="14" t="s">
        <v>411</v>
      </c>
      <c r="B240" s="15"/>
      <c r="C240" s="15"/>
      <c r="D240" s="80">
        <v>1.5</v>
      </c>
      <c r="E240" s="78"/>
      <c r="F240" s="15"/>
      <c r="G240" s="15"/>
      <c r="H240" s="16" t="s">
        <v>411</v>
      </c>
      <c r="I240" s="66"/>
      <c r="J240" s="66"/>
      <c r="K240" s="16"/>
      <c r="L240" s="81"/>
      <c r="M240" s="82">
        <v>3109.030517578125</v>
      </c>
      <c r="N240" s="82">
        <v>5858.71484375</v>
      </c>
      <c r="O240" s="76"/>
      <c r="P240" s="83"/>
      <c r="Q240" s="83"/>
      <c r="R240" s="84"/>
      <c r="S240" s="51">
        <v>0</v>
      </c>
      <c r="T240" s="51">
        <v>1</v>
      </c>
      <c r="U240" s="52">
        <v>0</v>
      </c>
      <c r="V240" s="52">
        <v>8.7900000000000001E-4</v>
      </c>
      <c r="W240" s="52">
        <v>1.3010000000000001E-3</v>
      </c>
      <c r="X240" s="52">
        <v>0.312301</v>
      </c>
      <c r="Y240" s="52">
        <v>0</v>
      </c>
      <c r="Z240" s="52">
        <v>0</v>
      </c>
      <c r="AA240" s="79">
        <v>240</v>
      </c>
      <c r="AB240" s="79"/>
      <c r="AC240" s="85"/>
      <c r="AD240" s="51"/>
      <c r="AE240" s="51"/>
      <c r="AF240" s="51"/>
      <c r="AG240" s="51"/>
      <c r="AH240" s="51"/>
      <c r="AI240" s="51"/>
      <c r="AJ240" s="102" t="s">
        <v>654</v>
      </c>
      <c r="AK240" s="102" t="s">
        <v>654</v>
      </c>
      <c r="AL240" s="102" t="s">
        <v>654</v>
      </c>
      <c r="AM240" s="102" t="s">
        <v>654</v>
      </c>
      <c r="AN240" s="2"/>
      <c r="AO240" s="3"/>
      <c r="AP240" s="3"/>
      <c r="AQ240" s="3"/>
      <c r="AR240" s="3"/>
    </row>
    <row r="241" spans="1:44" x14ac:dyDescent="0.3">
      <c r="A241" s="14" t="s">
        <v>412</v>
      </c>
      <c r="B241" s="15"/>
      <c r="C241" s="15"/>
      <c r="D241" s="80">
        <v>1.5</v>
      </c>
      <c r="E241" s="78"/>
      <c r="F241" s="15"/>
      <c r="G241" s="15"/>
      <c r="H241" s="16" t="s">
        <v>412</v>
      </c>
      <c r="I241" s="66"/>
      <c r="J241" s="66"/>
      <c r="K241" s="16"/>
      <c r="L241" s="81"/>
      <c r="M241" s="82">
        <v>598.2398681640625</v>
      </c>
      <c r="N241" s="82">
        <v>8557.0400390625</v>
      </c>
      <c r="O241" s="76"/>
      <c r="P241" s="83"/>
      <c r="Q241" s="83"/>
      <c r="R241" s="84"/>
      <c r="S241" s="51">
        <v>0</v>
      </c>
      <c r="T241" s="51">
        <v>1</v>
      </c>
      <c r="U241" s="52">
        <v>0</v>
      </c>
      <c r="V241" s="52">
        <v>9.5699999999999995E-4</v>
      </c>
      <c r="W241" s="52">
        <v>1.756E-3</v>
      </c>
      <c r="X241" s="52">
        <v>0.33994099999999999</v>
      </c>
      <c r="Y241" s="52">
        <v>0</v>
      </c>
      <c r="Z241" s="52">
        <v>0</v>
      </c>
      <c r="AA241" s="79">
        <v>241</v>
      </c>
      <c r="AB241" s="79"/>
      <c r="AC241" s="85"/>
      <c r="AD241" s="51"/>
      <c r="AE241" s="51"/>
      <c r="AF241" s="51"/>
      <c r="AG241" s="51"/>
      <c r="AH241" s="51"/>
      <c r="AI241" s="51"/>
      <c r="AJ241" s="102" t="s">
        <v>654</v>
      </c>
      <c r="AK241" s="102" t="s">
        <v>654</v>
      </c>
      <c r="AL241" s="102" t="s">
        <v>654</v>
      </c>
      <c r="AM241" s="102" t="s">
        <v>654</v>
      </c>
      <c r="AN241" s="2"/>
      <c r="AO241" s="3"/>
      <c r="AP241" s="3"/>
      <c r="AQ241" s="3"/>
      <c r="AR241" s="3"/>
    </row>
    <row r="242" spans="1:44" x14ac:dyDescent="0.3">
      <c r="A242" s="14" t="s">
        <v>413</v>
      </c>
      <c r="B242" s="15"/>
      <c r="C242" s="15"/>
      <c r="D242" s="80">
        <v>1.5000136881437998</v>
      </c>
      <c r="E242" s="78"/>
      <c r="F242" s="15"/>
      <c r="G242" s="15"/>
      <c r="H242" s="16" t="s">
        <v>413</v>
      </c>
      <c r="I242" s="66"/>
      <c r="J242" s="66"/>
      <c r="K242" s="16"/>
      <c r="L242" s="81"/>
      <c r="M242" s="82">
        <v>4051.04833984375</v>
      </c>
      <c r="N242" s="82">
        <v>9543.568359375</v>
      </c>
      <c r="O242" s="76"/>
      <c r="P242" s="83"/>
      <c r="Q242" s="83"/>
      <c r="R242" s="84"/>
      <c r="S242" s="51">
        <v>1</v>
      </c>
      <c r="T242" s="51">
        <v>2</v>
      </c>
      <c r="U242" s="52">
        <v>0.15468399999999999</v>
      </c>
      <c r="V242" s="52">
        <v>9.1699999999999995E-4</v>
      </c>
      <c r="W242" s="52">
        <v>2.6059999999999998E-3</v>
      </c>
      <c r="X242" s="52">
        <v>0.60256799999999999</v>
      </c>
      <c r="Y242" s="52">
        <v>0.33333333333333331</v>
      </c>
      <c r="Z242" s="52">
        <v>0</v>
      </c>
      <c r="AA242" s="79">
        <v>242</v>
      </c>
      <c r="AB242" s="79"/>
      <c r="AC242" s="85"/>
      <c r="AD242" s="51"/>
      <c r="AE242" s="51"/>
      <c r="AF242" s="51"/>
      <c r="AG242" s="51"/>
      <c r="AH242" s="51"/>
      <c r="AI242" s="51"/>
      <c r="AJ242" s="102" t="s">
        <v>654</v>
      </c>
      <c r="AK242" s="102" t="s">
        <v>654</v>
      </c>
      <c r="AL242" s="102" t="s">
        <v>654</v>
      </c>
      <c r="AM242" s="102" t="s">
        <v>654</v>
      </c>
      <c r="AN242" s="2"/>
      <c r="AO242" s="3"/>
      <c r="AP242" s="3"/>
      <c r="AQ242" s="3"/>
      <c r="AR242" s="3"/>
    </row>
    <row r="243" spans="1:44" x14ac:dyDescent="0.3">
      <c r="A243" s="14" t="s">
        <v>414</v>
      </c>
      <c r="B243" s="15"/>
      <c r="C243" s="15"/>
      <c r="D243" s="80">
        <v>1.5</v>
      </c>
      <c r="E243" s="78"/>
      <c r="F243" s="15"/>
      <c r="G243" s="15"/>
      <c r="H243" s="16" t="s">
        <v>414</v>
      </c>
      <c r="I243" s="66"/>
      <c r="J243" s="66"/>
      <c r="K243" s="16"/>
      <c r="L243" s="81"/>
      <c r="M243" s="82">
        <v>5650.49072265625</v>
      </c>
      <c r="N243" s="82">
        <v>4589.392578125</v>
      </c>
      <c r="O243" s="76"/>
      <c r="P243" s="83"/>
      <c r="Q243" s="83"/>
      <c r="R243" s="84"/>
      <c r="S243" s="51">
        <v>1</v>
      </c>
      <c r="T243" s="51">
        <v>0</v>
      </c>
      <c r="U243" s="52">
        <v>0</v>
      </c>
      <c r="V243" s="52">
        <v>8.4000000000000003E-4</v>
      </c>
      <c r="W243" s="52">
        <v>7.5100000000000004E-4</v>
      </c>
      <c r="X243" s="52">
        <v>0.31157800000000002</v>
      </c>
      <c r="Y243" s="52">
        <v>0</v>
      </c>
      <c r="Z243" s="52">
        <v>0</v>
      </c>
      <c r="AA243" s="79">
        <v>243</v>
      </c>
      <c r="AB243" s="79"/>
      <c r="AC243" s="85"/>
      <c r="AD243" s="51"/>
      <c r="AE243" s="51"/>
      <c r="AF243" s="51"/>
      <c r="AG243" s="51"/>
      <c r="AH243" s="51"/>
      <c r="AI243" s="51"/>
      <c r="AJ243" s="51"/>
      <c r="AK243" s="51"/>
      <c r="AL243" s="51"/>
      <c r="AM243" s="51"/>
      <c r="AN243" s="2"/>
      <c r="AO243" s="3"/>
      <c r="AP243" s="3"/>
      <c r="AQ243" s="3"/>
      <c r="AR243" s="3"/>
    </row>
    <row r="244" spans="1:44" x14ac:dyDescent="0.3">
      <c r="A244" s="14" t="s">
        <v>415</v>
      </c>
      <c r="B244" s="15"/>
      <c r="C244" s="15"/>
      <c r="D244" s="80">
        <v>1.6422935483300294</v>
      </c>
      <c r="E244" s="78"/>
      <c r="F244" s="15"/>
      <c r="G244" s="15"/>
      <c r="H244" s="16" t="s">
        <v>415</v>
      </c>
      <c r="I244" s="66"/>
      <c r="J244" s="66"/>
      <c r="K244" s="16"/>
      <c r="L244" s="81"/>
      <c r="M244" s="82">
        <v>8931.259765625</v>
      </c>
      <c r="N244" s="82">
        <v>6096.20556640625</v>
      </c>
      <c r="O244" s="76"/>
      <c r="P244" s="83"/>
      <c r="Q244" s="83"/>
      <c r="R244" s="84"/>
      <c r="S244" s="51">
        <v>2</v>
      </c>
      <c r="T244" s="51">
        <v>0</v>
      </c>
      <c r="U244" s="52">
        <v>1608</v>
      </c>
      <c r="V244" s="52">
        <v>7.0799999999999997E-4</v>
      </c>
      <c r="W244" s="52">
        <v>1.0900000000000001E-4</v>
      </c>
      <c r="X244" s="52">
        <v>0.77321399999999996</v>
      </c>
      <c r="Y244" s="52">
        <v>0</v>
      </c>
      <c r="Z244" s="52">
        <v>0</v>
      </c>
      <c r="AA244" s="79">
        <v>244</v>
      </c>
      <c r="AB244" s="79"/>
      <c r="AC244" s="85"/>
      <c r="AD244" s="51"/>
      <c r="AE244" s="51"/>
      <c r="AF244" s="51"/>
      <c r="AG244" s="51"/>
      <c r="AH244" s="51"/>
      <c r="AI244" s="51"/>
      <c r="AJ244" s="51"/>
      <c r="AK244" s="51"/>
      <c r="AL244" s="51"/>
      <c r="AM244" s="51"/>
      <c r="AN244" s="2"/>
      <c r="AO244" s="3"/>
      <c r="AP244" s="3"/>
      <c r="AQ244" s="3"/>
      <c r="AR244" s="3"/>
    </row>
    <row r="245" spans="1:44" x14ac:dyDescent="0.3">
      <c r="A245" s="14" t="s">
        <v>416</v>
      </c>
      <c r="B245" s="15"/>
      <c r="C245" s="15"/>
      <c r="D245" s="80">
        <v>1.5</v>
      </c>
      <c r="E245" s="78"/>
      <c r="F245" s="15"/>
      <c r="G245" s="15"/>
      <c r="H245" s="16" t="s">
        <v>416</v>
      </c>
      <c r="I245" s="66"/>
      <c r="J245" s="66"/>
      <c r="K245" s="16"/>
      <c r="L245" s="81"/>
      <c r="M245" s="82">
        <v>5671.46142578125</v>
      </c>
      <c r="N245" s="82">
        <v>3845.1455078125</v>
      </c>
      <c r="O245" s="76"/>
      <c r="P245" s="83"/>
      <c r="Q245" s="83"/>
      <c r="R245" s="84"/>
      <c r="S245" s="51">
        <v>1</v>
      </c>
      <c r="T245" s="51">
        <v>1</v>
      </c>
      <c r="U245" s="52">
        <v>0</v>
      </c>
      <c r="V245" s="52">
        <v>1.016E-3</v>
      </c>
      <c r="W245" s="52">
        <v>2.5070000000000001E-3</v>
      </c>
      <c r="X245" s="52">
        <v>0.50151900000000005</v>
      </c>
      <c r="Y245" s="52">
        <v>0.5</v>
      </c>
      <c r="Z245" s="52">
        <v>0</v>
      </c>
      <c r="AA245" s="79">
        <v>245</v>
      </c>
      <c r="AB245" s="79"/>
      <c r="AC245" s="85"/>
      <c r="AD245" s="51"/>
      <c r="AE245" s="51"/>
      <c r="AF245" s="51"/>
      <c r="AG245" s="51"/>
      <c r="AH245" s="51"/>
      <c r="AI245" s="51"/>
      <c r="AJ245" s="102" t="s">
        <v>654</v>
      </c>
      <c r="AK245" s="102" t="s">
        <v>654</v>
      </c>
      <c r="AL245" s="102" t="s">
        <v>654</v>
      </c>
      <c r="AM245" s="102" t="s">
        <v>654</v>
      </c>
      <c r="AN245" s="2"/>
      <c r="AO245" s="3"/>
      <c r="AP245" s="3"/>
      <c r="AQ245" s="3"/>
      <c r="AR245" s="3"/>
    </row>
    <row r="246" spans="1:44" x14ac:dyDescent="0.3">
      <c r="A246" s="14" t="s">
        <v>417</v>
      </c>
      <c r="B246" s="15"/>
      <c r="C246" s="15"/>
      <c r="D246" s="80">
        <v>1.5</v>
      </c>
      <c r="E246" s="78"/>
      <c r="F246" s="15"/>
      <c r="G246" s="15"/>
      <c r="H246" s="16" t="s">
        <v>417</v>
      </c>
      <c r="I246" s="66"/>
      <c r="J246" s="66"/>
      <c r="K246" s="16"/>
      <c r="L246" s="81"/>
      <c r="M246" s="82">
        <v>1265.4173583984375</v>
      </c>
      <c r="N246" s="82">
        <v>9567.2001953125</v>
      </c>
      <c r="O246" s="76"/>
      <c r="P246" s="83"/>
      <c r="Q246" s="83"/>
      <c r="R246" s="84"/>
      <c r="S246" s="51">
        <v>0</v>
      </c>
      <c r="T246" s="51">
        <v>1</v>
      </c>
      <c r="U246" s="52">
        <v>0</v>
      </c>
      <c r="V246" s="52">
        <v>9.5699999999999995E-4</v>
      </c>
      <c r="W246" s="52">
        <v>1.756E-3</v>
      </c>
      <c r="X246" s="52">
        <v>0.33994099999999999</v>
      </c>
      <c r="Y246" s="52">
        <v>0</v>
      </c>
      <c r="Z246" s="52">
        <v>0</v>
      </c>
      <c r="AA246" s="79">
        <v>246</v>
      </c>
      <c r="AB246" s="79"/>
      <c r="AC246" s="85"/>
      <c r="AD246" s="51"/>
      <c r="AE246" s="51"/>
      <c r="AF246" s="51"/>
      <c r="AG246" s="51"/>
      <c r="AH246" s="51"/>
      <c r="AI246" s="51"/>
      <c r="AJ246" s="102" t="s">
        <v>654</v>
      </c>
      <c r="AK246" s="102" t="s">
        <v>654</v>
      </c>
      <c r="AL246" s="102" t="s">
        <v>654</v>
      </c>
      <c r="AM246" s="102" t="s">
        <v>654</v>
      </c>
      <c r="AN246" s="2"/>
      <c r="AO246" s="3"/>
      <c r="AP246" s="3"/>
      <c r="AQ246" s="3"/>
      <c r="AR246" s="3"/>
    </row>
    <row r="247" spans="1:44" x14ac:dyDescent="0.3">
      <c r="A247" s="14" t="s">
        <v>418</v>
      </c>
      <c r="B247" s="15"/>
      <c r="C247" s="15"/>
      <c r="D247" s="80">
        <v>1.5</v>
      </c>
      <c r="E247" s="78"/>
      <c r="F247" s="15"/>
      <c r="G247" s="15"/>
      <c r="H247" s="16" t="s">
        <v>418</v>
      </c>
      <c r="I247" s="66"/>
      <c r="J247" s="66"/>
      <c r="K247" s="16"/>
      <c r="L247" s="81"/>
      <c r="M247" s="82">
        <v>5736.22900390625</v>
      </c>
      <c r="N247" s="82">
        <v>7174.673828125</v>
      </c>
      <c r="O247" s="76"/>
      <c r="P247" s="83"/>
      <c r="Q247" s="83"/>
      <c r="R247" s="84"/>
      <c r="S247" s="51">
        <v>1</v>
      </c>
      <c r="T247" s="51">
        <v>0</v>
      </c>
      <c r="U247" s="52">
        <v>0</v>
      </c>
      <c r="V247" s="52">
        <v>7.3399999999999995E-4</v>
      </c>
      <c r="W247" s="52">
        <v>2.4699999999999999E-4</v>
      </c>
      <c r="X247" s="52">
        <v>0.29243999999999998</v>
      </c>
      <c r="Y247" s="52">
        <v>0</v>
      </c>
      <c r="Z247" s="52">
        <v>0</v>
      </c>
      <c r="AA247" s="79">
        <v>247</v>
      </c>
      <c r="AB247" s="79"/>
      <c r="AC247" s="85"/>
      <c r="AD247" s="51"/>
      <c r="AE247" s="51"/>
      <c r="AF247" s="51"/>
      <c r="AG247" s="51"/>
      <c r="AH247" s="51"/>
      <c r="AI247" s="51"/>
      <c r="AJ247" s="51"/>
      <c r="AK247" s="51"/>
      <c r="AL247" s="51"/>
      <c r="AM247" s="51"/>
      <c r="AN247" s="2"/>
      <c r="AO247" s="3"/>
      <c r="AP247" s="3"/>
      <c r="AQ247" s="3"/>
      <c r="AR247" s="3"/>
    </row>
    <row r="248" spans="1:44" x14ac:dyDescent="0.3">
      <c r="A248" s="14" t="s">
        <v>419</v>
      </c>
      <c r="B248" s="15"/>
      <c r="C248" s="15"/>
      <c r="D248" s="80">
        <v>1.5</v>
      </c>
      <c r="E248" s="78"/>
      <c r="F248" s="15"/>
      <c r="G248" s="15"/>
      <c r="H248" s="16" t="s">
        <v>419</v>
      </c>
      <c r="I248" s="66"/>
      <c r="J248" s="66"/>
      <c r="K248" s="16"/>
      <c r="L248" s="81"/>
      <c r="M248" s="82">
        <v>546.7730712890625</v>
      </c>
      <c r="N248" s="82">
        <v>8037.9248046875</v>
      </c>
      <c r="O248" s="76"/>
      <c r="P248" s="83"/>
      <c r="Q248" s="83"/>
      <c r="R248" s="84"/>
      <c r="S248" s="51">
        <v>0</v>
      </c>
      <c r="T248" s="51">
        <v>1</v>
      </c>
      <c r="U248" s="52">
        <v>0</v>
      </c>
      <c r="V248" s="52">
        <v>9.5699999999999995E-4</v>
      </c>
      <c r="W248" s="52">
        <v>1.756E-3</v>
      </c>
      <c r="X248" s="52">
        <v>0.33994099999999999</v>
      </c>
      <c r="Y248" s="52">
        <v>0</v>
      </c>
      <c r="Z248" s="52">
        <v>0</v>
      </c>
      <c r="AA248" s="79">
        <v>248</v>
      </c>
      <c r="AB248" s="79"/>
      <c r="AC248" s="85"/>
      <c r="AD248" s="51"/>
      <c r="AE248" s="51"/>
      <c r="AF248" s="51"/>
      <c r="AG248" s="51"/>
      <c r="AH248" s="51"/>
      <c r="AI248" s="51"/>
      <c r="AJ248" s="102" t="s">
        <v>654</v>
      </c>
      <c r="AK248" s="102" t="s">
        <v>654</v>
      </c>
      <c r="AL248" s="102" t="s">
        <v>654</v>
      </c>
      <c r="AM248" s="102" t="s">
        <v>654</v>
      </c>
      <c r="AN248" s="2"/>
      <c r="AO248" s="3"/>
      <c r="AP248" s="3"/>
      <c r="AQ248" s="3"/>
      <c r="AR248" s="3"/>
    </row>
    <row r="249" spans="1:44" x14ac:dyDescent="0.3">
      <c r="A249" s="14" t="s">
        <v>420</v>
      </c>
      <c r="B249" s="15"/>
      <c r="C249" s="15"/>
      <c r="D249" s="80">
        <v>1.5</v>
      </c>
      <c r="E249" s="78"/>
      <c r="F249" s="15"/>
      <c r="G249" s="15"/>
      <c r="H249" s="16" t="s">
        <v>420</v>
      </c>
      <c r="I249" s="66"/>
      <c r="J249" s="66"/>
      <c r="K249" s="16"/>
      <c r="L249" s="81"/>
      <c r="M249" s="82">
        <v>5546.68994140625</v>
      </c>
      <c r="N249" s="82">
        <v>4157.08154296875</v>
      </c>
      <c r="O249" s="76"/>
      <c r="P249" s="83"/>
      <c r="Q249" s="83"/>
      <c r="R249" s="84"/>
      <c r="S249" s="51">
        <v>0</v>
      </c>
      <c r="T249" s="51">
        <v>2</v>
      </c>
      <c r="U249" s="52">
        <v>0</v>
      </c>
      <c r="V249" s="52">
        <v>8.8999999999999995E-4</v>
      </c>
      <c r="W249" s="52">
        <v>2.2260000000000001E-3</v>
      </c>
      <c r="X249" s="52">
        <v>0.45567999999999997</v>
      </c>
      <c r="Y249" s="52">
        <v>0.5</v>
      </c>
      <c r="Z249" s="52">
        <v>0</v>
      </c>
      <c r="AA249" s="79">
        <v>249</v>
      </c>
      <c r="AB249" s="79"/>
      <c r="AC249" s="85"/>
      <c r="AD249" s="51"/>
      <c r="AE249" s="51"/>
      <c r="AF249" s="51"/>
      <c r="AG249" s="51"/>
      <c r="AH249" s="51"/>
      <c r="AI249" s="51"/>
      <c r="AJ249" s="102" t="s">
        <v>654</v>
      </c>
      <c r="AK249" s="102" t="s">
        <v>654</v>
      </c>
      <c r="AL249" s="102" t="s">
        <v>654</v>
      </c>
      <c r="AM249" s="102" t="s">
        <v>654</v>
      </c>
      <c r="AN249" s="2"/>
      <c r="AO249" s="3"/>
      <c r="AP249" s="3"/>
      <c r="AQ249" s="3"/>
      <c r="AR249" s="3"/>
    </row>
    <row r="250" spans="1:44" x14ac:dyDescent="0.3">
      <c r="A250" s="14" t="s">
        <v>421</v>
      </c>
      <c r="B250" s="15"/>
      <c r="C250" s="15"/>
      <c r="D250" s="80">
        <v>1.5</v>
      </c>
      <c r="E250" s="78"/>
      <c r="F250" s="15"/>
      <c r="G250" s="15"/>
      <c r="H250" s="16" t="s">
        <v>421</v>
      </c>
      <c r="I250" s="66"/>
      <c r="J250" s="66"/>
      <c r="K250" s="16"/>
      <c r="L250" s="81"/>
      <c r="M250" s="82">
        <v>2921.630615234375</v>
      </c>
      <c r="N250" s="82">
        <v>6562.978515625</v>
      </c>
      <c r="O250" s="76"/>
      <c r="P250" s="83"/>
      <c r="Q250" s="83"/>
      <c r="R250" s="84"/>
      <c r="S250" s="51">
        <v>0</v>
      </c>
      <c r="T250" s="51">
        <v>1</v>
      </c>
      <c r="U250" s="52">
        <v>0</v>
      </c>
      <c r="V250" s="52">
        <v>9.5699999999999995E-4</v>
      </c>
      <c r="W250" s="52">
        <v>1.756E-3</v>
      </c>
      <c r="X250" s="52">
        <v>0.33994099999999999</v>
      </c>
      <c r="Y250" s="52">
        <v>0</v>
      </c>
      <c r="Z250" s="52">
        <v>0</v>
      </c>
      <c r="AA250" s="79">
        <v>250</v>
      </c>
      <c r="AB250" s="79"/>
      <c r="AC250" s="85"/>
      <c r="AD250" s="51"/>
      <c r="AE250" s="51"/>
      <c r="AF250" s="51"/>
      <c r="AG250" s="51"/>
      <c r="AH250" s="51"/>
      <c r="AI250" s="51"/>
      <c r="AJ250" s="102" t="s">
        <v>654</v>
      </c>
      <c r="AK250" s="102" t="s">
        <v>654</v>
      </c>
      <c r="AL250" s="102" t="s">
        <v>654</v>
      </c>
      <c r="AM250" s="102" t="s">
        <v>654</v>
      </c>
      <c r="AN250" s="2"/>
      <c r="AO250" s="3"/>
      <c r="AP250" s="3"/>
      <c r="AQ250" s="3"/>
      <c r="AR250" s="3"/>
    </row>
    <row r="251" spans="1:44" x14ac:dyDescent="0.3">
      <c r="A251" s="14" t="s">
        <v>422</v>
      </c>
      <c r="B251" s="15"/>
      <c r="C251" s="15"/>
      <c r="D251" s="80">
        <v>1.5</v>
      </c>
      <c r="E251" s="78"/>
      <c r="F251" s="15"/>
      <c r="G251" s="15"/>
      <c r="H251" s="16" t="s">
        <v>422</v>
      </c>
      <c r="I251" s="66"/>
      <c r="J251" s="66"/>
      <c r="K251" s="16"/>
      <c r="L251" s="81"/>
      <c r="M251" s="82">
        <v>5964.0166015625</v>
      </c>
      <c r="N251" s="82">
        <v>1229.71435546875</v>
      </c>
      <c r="O251" s="76"/>
      <c r="P251" s="83"/>
      <c r="Q251" s="83"/>
      <c r="R251" s="84"/>
      <c r="S251" s="51">
        <v>1</v>
      </c>
      <c r="T251" s="51">
        <v>0</v>
      </c>
      <c r="U251" s="52">
        <v>0</v>
      </c>
      <c r="V251" s="52">
        <v>8.4000000000000003E-4</v>
      </c>
      <c r="W251" s="52">
        <v>7.5100000000000004E-4</v>
      </c>
      <c r="X251" s="52">
        <v>0.31157800000000002</v>
      </c>
      <c r="Y251" s="52">
        <v>0</v>
      </c>
      <c r="Z251" s="52">
        <v>0</v>
      </c>
      <c r="AA251" s="79">
        <v>251</v>
      </c>
      <c r="AB251" s="79"/>
      <c r="AC251" s="85"/>
      <c r="AD251" s="51"/>
      <c r="AE251" s="51"/>
      <c r="AF251" s="51"/>
      <c r="AG251" s="51"/>
      <c r="AH251" s="51"/>
      <c r="AI251" s="51"/>
      <c r="AJ251" s="51"/>
      <c r="AK251" s="51"/>
      <c r="AL251" s="51"/>
      <c r="AM251" s="51"/>
      <c r="AN251" s="2"/>
      <c r="AO251" s="3"/>
      <c r="AP251" s="3"/>
      <c r="AQ251" s="3"/>
      <c r="AR251" s="3"/>
    </row>
    <row r="252" spans="1:44" x14ac:dyDescent="0.3">
      <c r="A252" s="14" t="s">
        <v>423</v>
      </c>
      <c r="B252" s="15"/>
      <c r="C252" s="15"/>
      <c r="D252" s="80">
        <v>1.5</v>
      </c>
      <c r="E252" s="78"/>
      <c r="F252" s="15"/>
      <c r="G252" s="15"/>
      <c r="H252" s="16" t="s">
        <v>423</v>
      </c>
      <c r="I252" s="66"/>
      <c r="J252" s="66"/>
      <c r="K252" s="16"/>
      <c r="L252" s="81"/>
      <c r="M252" s="82">
        <v>6471.14892578125</v>
      </c>
      <c r="N252" s="82">
        <v>355.729248046875</v>
      </c>
      <c r="O252" s="76"/>
      <c r="P252" s="83"/>
      <c r="Q252" s="83"/>
      <c r="R252" s="84"/>
      <c r="S252" s="51">
        <v>1</v>
      </c>
      <c r="T252" s="51">
        <v>1</v>
      </c>
      <c r="U252" s="52">
        <v>0</v>
      </c>
      <c r="V252" s="52">
        <v>1.016E-3</v>
      </c>
      <c r="W252" s="52">
        <v>2.5070000000000001E-3</v>
      </c>
      <c r="X252" s="52">
        <v>0.50151900000000005</v>
      </c>
      <c r="Y252" s="52">
        <v>0.5</v>
      </c>
      <c r="Z252" s="52">
        <v>0</v>
      </c>
      <c r="AA252" s="79">
        <v>252</v>
      </c>
      <c r="AB252" s="79"/>
      <c r="AC252" s="85"/>
      <c r="AD252" s="51"/>
      <c r="AE252" s="51"/>
      <c r="AF252" s="51"/>
      <c r="AG252" s="51"/>
      <c r="AH252" s="51"/>
      <c r="AI252" s="51"/>
      <c r="AJ252" s="102" t="s">
        <v>654</v>
      </c>
      <c r="AK252" s="102" t="s">
        <v>654</v>
      </c>
      <c r="AL252" s="102" t="s">
        <v>654</v>
      </c>
      <c r="AM252" s="102" t="s">
        <v>654</v>
      </c>
      <c r="AN252" s="2"/>
      <c r="AO252" s="3"/>
      <c r="AP252" s="3"/>
      <c r="AQ252" s="3"/>
      <c r="AR252" s="3"/>
    </row>
    <row r="253" spans="1:44" x14ac:dyDescent="0.3">
      <c r="A253" s="14" t="s">
        <v>424</v>
      </c>
      <c r="B253" s="15"/>
      <c r="C253" s="15"/>
      <c r="D253" s="80">
        <v>1.5</v>
      </c>
      <c r="E253" s="78"/>
      <c r="F253" s="15"/>
      <c r="G253" s="15"/>
      <c r="H253" s="16" t="s">
        <v>424</v>
      </c>
      <c r="I253" s="66"/>
      <c r="J253" s="66"/>
      <c r="K253" s="16"/>
      <c r="L253" s="81"/>
      <c r="M253" s="82">
        <v>2661.22998046875</v>
      </c>
      <c r="N253" s="82">
        <v>1993.7314453125</v>
      </c>
      <c r="O253" s="76"/>
      <c r="P253" s="83"/>
      <c r="Q253" s="83"/>
      <c r="R253" s="84"/>
      <c r="S253" s="51">
        <v>1</v>
      </c>
      <c r="T253" s="51">
        <v>0</v>
      </c>
      <c r="U253" s="52">
        <v>0</v>
      </c>
      <c r="V253" s="52">
        <v>9.5699999999999995E-4</v>
      </c>
      <c r="W253" s="52">
        <v>1.756E-3</v>
      </c>
      <c r="X253" s="52">
        <v>0.33994099999999999</v>
      </c>
      <c r="Y253" s="52">
        <v>0</v>
      </c>
      <c r="Z253" s="52">
        <v>0</v>
      </c>
      <c r="AA253" s="79">
        <v>253</v>
      </c>
      <c r="AB253" s="79"/>
      <c r="AC253" s="85"/>
      <c r="AD253" s="51"/>
      <c r="AE253" s="51"/>
      <c r="AF253" s="51"/>
      <c r="AG253" s="51"/>
      <c r="AH253" s="51"/>
      <c r="AI253" s="51"/>
      <c r="AJ253" s="51"/>
      <c r="AK253" s="51"/>
      <c r="AL253" s="51"/>
      <c r="AM253" s="51"/>
      <c r="AN253" s="2"/>
      <c r="AO253" s="3"/>
      <c r="AP253" s="3"/>
      <c r="AQ253" s="3"/>
      <c r="AR253" s="3"/>
    </row>
    <row r="254" spans="1:44" x14ac:dyDescent="0.3">
      <c r="A254" s="14" t="s">
        <v>425</v>
      </c>
      <c r="B254" s="15"/>
      <c r="C254" s="15"/>
      <c r="D254" s="80">
        <v>1.5</v>
      </c>
      <c r="E254" s="78"/>
      <c r="F254" s="15"/>
      <c r="G254" s="15"/>
      <c r="H254" s="16" t="s">
        <v>425</v>
      </c>
      <c r="I254" s="66"/>
      <c r="J254" s="66"/>
      <c r="K254" s="16"/>
      <c r="L254" s="81"/>
      <c r="M254" s="82">
        <v>5417.6513671875</v>
      </c>
      <c r="N254" s="82">
        <v>7214.125</v>
      </c>
      <c r="O254" s="76"/>
      <c r="P254" s="83"/>
      <c r="Q254" s="83"/>
      <c r="R254" s="84"/>
      <c r="S254" s="51">
        <v>0</v>
      </c>
      <c r="T254" s="51">
        <v>1</v>
      </c>
      <c r="U254" s="52">
        <v>0</v>
      </c>
      <c r="V254" s="52">
        <v>8.7900000000000001E-4</v>
      </c>
      <c r="W254" s="52">
        <v>1.3010000000000001E-3</v>
      </c>
      <c r="X254" s="52">
        <v>0.312301</v>
      </c>
      <c r="Y254" s="52">
        <v>0</v>
      </c>
      <c r="Z254" s="52">
        <v>0</v>
      </c>
      <c r="AA254" s="79">
        <v>254</v>
      </c>
      <c r="AB254" s="79"/>
      <c r="AC254" s="85"/>
      <c r="AD254" s="51"/>
      <c r="AE254" s="51"/>
      <c r="AF254" s="51"/>
      <c r="AG254" s="51"/>
      <c r="AH254" s="51"/>
      <c r="AI254" s="51"/>
      <c r="AJ254" s="102" t="s">
        <v>654</v>
      </c>
      <c r="AK254" s="102" t="s">
        <v>654</v>
      </c>
      <c r="AL254" s="102" t="s">
        <v>654</v>
      </c>
      <c r="AM254" s="102" t="s">
        <v>654</v>
      </c>
      <c r="AN254" s="2"/>
      <c r="AO254" s="3"/>
      <c r="AP254" s="3"/>
      <c r="AQ254" s="3"/>
      <c r="AR254" s="3"/>
    </row>
    <row r="255" spans="1:44" x14ac:dyDescent="0.3">
      <c r="A255" s="14" t="s">
        <v>426</v>
      </c>
      <c r="B255" s="15"/>
      <c r="C255" s="15"/>
      <c r="D255" s="80">
        <v>1.5</v>
      </c>
      <c r="E255" s="78"/>
      <c r="F255" s="15"/>
      <c r="G255" s="15"/>
      <c r="H255" s="16" t="s">
        <v>426</v>
      </c>
      <c r="I255" s="66"/>
      <c r="J255" s="66"/>
      <c r="K255" s="16"/>
      <c r="L255" s="81"/>
      <c r="M255" s="82">
        <v>2376.802001953125</v>
      </c>
      <c r="N255" s="82">
        <v>1162.3333740234375</v>
      </c>
      <c r="O255" s="76"/>
      <c r="P255" s="83"/>
      <c r="Q255" s="83"/>
      <c r="R255" s="84"/>
      <c r="S255" s="51">
        <v>0</v>
      </c>
      <c r="T255" s="51">
        <v>1</v>
      </c>
      <c r="U255" s="52">
        <v>0</v>
      </c>
      <c r="V255" s="52">
        <v>9.5699999999999995E-4</v>
      </c>
      <c r="W255" s="52">
        <v>1.756E-3</v>
      </c>
      <c r="X255" s="52">
        <v>0.33994099999999999</v>
      </c>
      <c r="Y255" s="52">
        <v>0</v>
      </c>
      <c r="Z255" s="52">
        <v>0</v>
      </c>
      <c r="AA255" s="79">
        <v>255</v>
      </c>
      <c r="AB255" s="79"/>
      <c r="AC255" s="85"/>
      <c r="AD255" s="51"/>
      <c r="AE255" s="51"/>
      <c r="AF255" s="51"/>
      <c r="AG255" s="51"/>
      <c r="AH255" s="51"/>
      <c r="AI255" s="51"/>
      <c r="AJ255" s="102" t="s">
        <v>654</v>
      </c>
      <c r="AK255" s="102" t="s">
        <v>654</v>
      </c>
      <c r="AL255" s="102" t="s">
        <v>654</v>
      </c>
      <c r="AM255" s="102" t="s">
        <v>654</v>
      </c>
      <c r="AN255" s="2"/>
      <c r="AO255" s="3"/>
      <c r="AP255" s="3"/>
      <c r="AQ255" s="3"/>
      <c r="AR255" s="3"/>
    </row>
    <row r="256" spans="1:44" x14ac:dyDescent="0.3">
      <c r="A256" s="14" t="s">
        <v>427</v>
      </c>
      <c r="B256" s="15"/>
      <c r="C256" s="15"/>
      <c r="D256" s="80">
        <v>1.50048934078739</v>
      </c>
      <c r="E256" s="78"/>
      <c r="F256" s="15"/>
      <c r="G256" s="15"/>
      <c r="H256" s="16" t="s">
        <v>427</v>
      </c>
      <c r="I256" s="66"/>
      <c r="J256" s="66"/>
      <c r="K256" s="16"/>
      <c r="L256" s="81"/>
      <c r="M256" s="82">
        <v>5769.900390625</v>
      </c>
      <c r="N256" s="82">
        <v>7522.744140625</v>
      </c>
      <c r="O256" s="76"/>
      <c r="P256" s="83"/>
      <c r="Q256" s="83"/>
      <c r="R256" s="84"/>
      <c r="S256" s="51">
        <v>4</v>
      </c>
      <c r="T256" s="51">
        <v>0</v>
      </c>
      <c r="U256" s="52">
        <v>5.5298360000000004</v>
      </c>
      <c r="V256" s="52">
        <v>8.2200000000000003E-4</v>
      </c>
      <c r="W256" s="52">
        <v>1.178E-3</v>
      </c>
      <c r="X256" s="52">
        <v>0.74931700000000001</v>
      </c>
      <c r="Y256" s="52">
        <v>0.25</v>
      </c>
      <c r="Z256" s="52">
        <v>0</v>
      </c>
      <c r="AA256" s="79">
        <v>256</v>
      </c>
      <c r="AB256" s="79"/>
      <c r="AC256" s="85"/>
      <c r="AD256" s="51"/>
      <c r="AE256" s="51"/>
      <c r="AF256" s="51"/>
      <c r="AG256" s="51"/>
      <c r="AH256" s="51"/>
      <c r="AI256" s="51"/>
      <c r="AJ256" s="51"/>
      <c r="AK256" s="51"/>
      <c r="AL256" s="51"/>
      <c r="AM256" s="51"/>
      <c r="AN256" s="2"/>
      <c r="AO256" s="3"/>
      <c r="AP256" s="3"/>
      <c r="AQ256" s="3"/>
      <c r="AR256" s="3"/>
    </row>
    <row r="257" spans="1:44" x14ac:dyDescent="0.3">
      <c r="A257" s="14" t="s">
        <v>428</v>
      </c>
      <c r="B257" s="15"/>
      <c r="C257" s="15"/>
      <c r="D257" s="80">
        <v>1.5</v>
      </c>
      <c r="E257" s="78"/>
      <c r="F257" s="15"/>
      <c r="G257" s="15"/>
      <c r="H257" s="16" t="s">
        <v>428</v>
      </c>
      <c r="I257" s="66"/>
      <c r="J257" s="66"/>
      <c r="K257" s="16"/>
      <c r="L257" s="81"/>
      <c r="M257" s="82">
        <v>8776.7724609375</v>
      </c>
      <c r="N257" s="82">
        <v>2930.76416015625</v>
      </c>
      <c r="O257" s="76"/>
      <c r="P257" s="83"/>
      <c r="Q257" s="83"/>
      <c r="R257" s="84"/>
      <c r="S257" s="51">
        <v>0</v>
      </c>
      <c r="T257" s="51">
        <v>1</v>
      </c>
      <c r="U257" s="52">
        <v>0</v>
      </c>
      <c r="V257" s="52">
        <v>1</v>
      </c>
      <c r="W257" s="52">
        <v>0</v>
      </c>
      <c r="X257" s="52">
        <v>0.99999899999999997</v>
      </c>
      <c r="Y257" s="52">
        <v>0</v>
      </c>
      <c r="Z257" s="52">
        <v>0</v>
      </c>
      <c r="AA257" s="79">
        <v>257</v>
      </c>
      <c r="AB257" s="79"/>
      <c r="AC257" s="85"/>
      <c r="AD257" s="51"/>
      <c r="AE257" s="51"/>
      <c r="AF257" s="51"/>
      <c r="AG257" s="51"/>
      <c r="AH257" s="51"/>
      <c r="AI257" s="51"/>
      <c r="AJ257" s="102" t="s">
        <v>654</v>
      </c>
      <c r="AK257" s="102" t="s">
        <v>654</v>
      </c>
      <c r="AL257" s="102" t="s">
        <v>654</v>
      </c>
      <c r="AM257" s="102" t="s">
        <v>654</v>
      </c>
      <c r="AN257" s="2"/>
      <c r="AO257" s="3"/>
      <c r="AP257" s="3"/>
      <c r="AQ257" s="3"/>
      <c r="AR257" s="3"/>
    </row>
    <row r="258" spans="1:44" x14ac:dyDescent="0.3">
      <c r="A258" s="14" t="s">
        <v>429</v>
      </c>
      <c r="B258" s="15"/>
      <c r="C258" s="15"/>
      <c r="D258" s="80">
        <v>1.5</v>
      </c>
      <c r="E258" s="78"/>
      <c r="F258" s="15"/>
      <c r="G258" s="15"/>
      <c r="H258" s="16" t="s">
        <v>429</v>
      </c>
      <c r="I258" s="66"/>
      <c r="J258" s="66"/>
      <c r="K258" s="16"/>
      <c r="L258" s="81"/>
      <c r="M258" s="82">
        <v>8991.6591796875</v>
      </c>
      <c r="N258" s="82">
        <v>1810.184814453125</v>
      </c>
      <c r="O258" s="76"/>
      <c r="P258" s="83"/>
      <c r="Q258" s="83"/>
      <c r="R258" s="84"/>
      <c r="S258" s="51">
        <v>1</v>
      </c>
      <c r="T258" s="51">
        <v>0</v>
      </c>
      <c r="U258" s="52">
        <v>0</v>
      </c>
      <c r="V258" s="52">
        <v>1</v>
      </c>
      <c r="W258" s="52">
        <v>0</v>
      </c>
      <c r="X258" s="52">
        <v>0.99999899999999997</v>
      </c>
      <c r="Y258" s="52">
        <v>0</v>
      </c>
      <c r="Z258" s="52">
        <v>0</v>
      </c>
      <c r="AA258" s="79">
        <v>258</v>
      </c>
      <c r="AB258" s="79"/>
      <c r="AC258" s="85"/>
      <c r="AD258" s="51"/>
      <c r="AE258" s="51"/>
      <c r="AF258" s="51"/>
      <c r="AG258" s="51"/>
      <c r="AH258" s="51"/>
      <c r="AI258" s="51"/>
      <c r="AJ258" s="51"/>
      <c r="AK258" s="51"/>
      <c r="AL258" s="51"/>
      <c r="AM258" s="51"/>
      <c r="AN258" s="2"/>
      <c r="AO258" s="3"/>
      <c r="AP258" s="3"/>
      <c r="AQ258" s="3"/>
      <c r="AR258" s="3"/>
    </row>
    <row r="259" spans="1:44" x14ac:dyDescent="0.3">
      <c r="A259" s="14" t="s">
        <v>430</v>
      </c>
      <c r="B259" s="15"/>
      <c r="C259" s="15"/>
      <c r="D259" s="80">
        <v>1.5</v>
      </c>
      <c r="E259" s="78"/>
      <c r="F259" s="15"/>
      <c r="G259" s="15"/>
      <c r="H259" s="16" t="s">
        <v>430</v>
      </c>
      <c r="I259" s="66"/>
      <c r="J259" s="66"/>
      <c r="K259" s="16"/>
      <c r="L259" s="81"/>
      <c r="M259" s="82">
        <v>3664.02880859375</v>
      </c>
      <c r="N259" s="82">
        <v>8937.9111328125</v>
      </c>
      <c r="O259" s="76"/>
      <c r="P259" s="83"/>
      <c r="Q259" s="83"/>
      <c r="R259" s="84"/>
      <c r="S259" s="51">
        <v>0</v>
      </c>
      <c r="T259" s="51">
        <v>3</v>
      </c>
      <c r="U259" s="52">
        <v>0</v>
      </c>
      <c r="V259" s="52">
        <v>9.1E-4</v>
      </c>
      <c r="W259" s="52">
        <v>2.8709999999999999E-3</v>
      </c>
      <c r="X259" s="52">
        <v>0.60876600000000003</v>
      </c>
      <c r="Y259" s="52">
        <v>0.5</v>
      </c>
      <c r="Z259" s="52">
        <v>0</v>
      </c>
      <c r="AA259" s="79">
        <v>259</v>
      </c>
      <c r="AB259" s="79"/>
      <c r="AC259" s="85"/>
      <c r="AD259" s="51"/>
      <c r="AE259" s="51"/>
      <c r="AF259" s="51"/>
      <c r="AG259" s="51"/>
      <c r="AH259" s="51"/>
      <c r="AI259" s="51"/>
      <c r="AJ259" s="102" t="s">
        <v>654</v>
      </c>
      <c r="AK259" s="102" t="s">
        <v>654</v>
      </c>
      <c r="AL259" s="102" t="s">
        <v>654</v>
      </c>
      <c r="AM259" s="102" t="s">
        <v>654</v>
      </c>
      <c r="AN259" s="2"/>
      <c r="AO259" s="3"/>
      <c r="AP259" s="3"/>
      <c r="AQ259" s="3"/>
      <c r="AR259" s="3"/>
    </row>
    <row r="260" spans="1:44" x14ac:dyDescent="0.3">
      <c r="A260" s="14" t="s">
        <v>431</v>
      </c>
      <c r="B260" s="15"/>
      <c r="C260" s="15"/>
      <c r="D260" s="80">
        <v>1.5</v>
      </c>
      <c r="E260" s="78"/>
      <c r="F260" s="15"/>
      <c r="G260" s="15"/>
      <c r="H260" s="16" t="s">
        <v>431</v>
      </c>
      <c r="I260" s="66"/>
      <c r="J260" s="66"/>
      <c r="K260" s="16"/>
      <c r="L260" s="81"/>
      <c r="M260" s="82">
        <v>2310.639892578125</v>
      </c>
      <c r="N260" s="82">
        <v>1038.4759521484375</v>
      </c>
      <c r="O260" s="76"/>
      <c r="P260" s="83"/>
      <c r="Q260" s="83"/>
      <c r="R260" s="84"/>
      <c r="S260" s="51">
        <v>0</v>
      </c>
      <c r="T260" s="51">
        <v>1</v>
      </c>
      <c r="U260" s="52">
        <v>0</v>
      </c>
      <c r="V260" s="52">
        <v>9.5699999999999995E-4</v>
      </c>
      <c r="W260" s="52">
        <v>1.756E-3</v>
      </c>
      <c r="X260" s="52">
        <v>0.33994099999999999</v>
      </c>
      <c r="Y260" s="52">
        <v>0</v>
      </c>
      <c r="Z260" s="52">
        <v>0</v>
      </c>
      <c r="AA260" s="79">
        <v>260</v>
      </c>
      <c r="AB260" s="79"/>
      <c r="AC260" s="85"/>
      <c r="AD260" s="51"/>
      <c r="AE260" s="51"/>
      <c r="AF260" s="51"/>
      <c r="AG260" s="51"/>
      <c r="AH260" s="51"/>
      <c r="AI260" s="51"/>
      <c r="AJ260" s="102" t="s">
        <v>654</v>
      </c>
      <c r="AK260" s="102" t="s">
        <v>654</v>
      </c>
      <c r="AL260" s="102" t="s">
        <v>654</v>
      </c>
      <c r="AM260" s="102" t="s">
        <v>654</v>
      </c>
      <c r="AN260" s="2"/>
      <c r="AO260" s="3"/>
      <c r="AP260" s="3"/>
      <c r="AQ260" s="3"/>
      <c r="AR260" s="3"/>
    </row>
    <row r="261" spans="1:44" x14ac:dyDescent="0.3">
      <c r="A261" s="14" t="s">
        <v>432</v>
      </c>
      <c r="B261" s="15"/>
      <c r="C261" s="15"/>
      <c r="D261" s="80">
        <v>1.5000136881437998</v>
      </c>
      <c r="E261" s="78"/>
      <c r="F261" s="15"/>
      <c r="G261" s="15"/>
      <c r="H261" s="16" t="s">
        <v>432</v>
      </c>
      <c r="I261" s="66"/>
      <c r="J261" s="66"/>
      <c r="K261" s="16"/>
      <c r="L261" s="81"/>
      <c r="M261" s="82">
        <v>5248.74951171875</v>
      </c>
      <c r="N261" s="82">
        <v>1884.7454833984375</v>
      </c>
      <c r="O261" s="76"/>
      <c r="P261" s="83"/>
      <c r="Q261" s="83"/>
      <c r="R261" s="84"/>
      <c r="S261" s="51">
        <v>0</v>
      </c>
      <c r="T261" s="51">
        <v>3</v>
      </c>
      <c r="U261" s="52">
        <v>0.15468399999999999</v>
      </c>
      <c r="V261" s="52">
        <v>9.0200000000000002E-4</v>
      </c>
      <c r="W261" s="52">
        <v>3.156E-3</v>
      </c>
      <c r="X261" s="52">
        <v>0.60329200000000005</v>
      </c>
      <c r="Y261" s="52">
        <v>0.33333333333333331</v>
      </c>
      <c r="Z261" s="52">
        <v>0</v>
      </c>
      <c r="AA261" s="79">
        <v>261</v>
      </c>
      <c r="AB261" s="79"/>
      <c r="AC261" s="85"/>
      <c r="AD261" s="51"/>
      <c r="AE261" s="51"/>
      <c r="AF261" s="51"/>
      <c r="AG261" s="51"/>
      <c r="AH261" s="51"/>
      <c r="AI261" s="51"/>
      <c r="AJ261" s="102" t="s">
        <v>654</v>
      </c>
      <c r="AK261" s="102" t="s">
        <v>654</v>
      </c>
      <c r="AL261" s="102" t="s">
        <v>654</v>
      </c>
      <c r="AM261" s="102" t="s">
        <v>654</v>
      </c>
      <c r="AN261" s="2"/>
      <c r="AO261" s="3"/>
      <c r="AP261" s="3"/>
      <c r="AQ261" s="3"/>
      <c r="AR261" s="3"/>
    </row>
    <row r="262" spans="1:44" x14ac:dyDescent="0.3">
      <c r="A262" s="14" t="s">
        <v>433</v>
      </c>
      <c r="B262" s="15"/>
      <c r="C262" s="15"/>
      <c r="D262" s="80">
        <v>1.5000136881437998</v>
      </c>
      <c r="E262" s="78"/>
      <c r="F262" s="15"/>
      <c r="G262" s="15"/>
      <c r="H262" s="16" t="s">
        <v>433</v>
      </c>
      <c r="I262" s="66"/>
      <c r="J262" s="66"/>
      <c r="K262" s="16"/>
      <c r="L262" s="81"/>
      <c r="M262" s="82">
        <v>4808.25732421875</v>
      </c>
      <c r="N262" s="82">
        <v>705.611572265625</v>
      </c>
      <c r="O262" s="76"/>
      <c r="P262" s="83"/>
      <c r="Q262" s="83"/>
      <c r="R262" s="84"/>
      <c r="S262" s="51">
        <v>0</v>
      </c>
      <c r="T262" s="51">
        <v>4</v>
      </c>
      <c r="U262" s="52">
        <v>0.15468399999999999</v>
      </c>
      <c r="V262" s="52">
        <v>1.054E-3</v>
      </c>
      <c r="W262" s="52">
        <v>4.9119999999999997E-3</v>
      </c>
      <c r="X262" s="52">
        <v>0.79323299999999997</v>
      </c>
      <c r="Y262" s="52">
        <v>0.5</v>
      </c>
      <c r="Z262" s="52">
        <v>0</v>
      </c>
      <c r="AA262" s="79">
        <v>262</v>
      </c>
      <c r="AB262" s="79"/>
      <c r="AC262" s="85"/>
      <c r="AD262" s="51"/>
      <c r="AE262" s="51"/>
      <c r="AF262" s="51"/>
      <c r="AG262" s="51"/>
      <c r="AH262" s="51"/>
      <c r="AI262" s="51"/>
      <c r="AJ262" s="102" t="s">
        <v>654</v>
      </c>
      <c r="AK262" s="102" t="s">
        <v>654</v>
      </c>
      <c r="AL262" s="102" t="s">
        <v>654</v>
      </c>
      <c r="AM262" s="102" t="s">
        <v>654</v>
      </c>
      <c r="AN262" s="2"/>
      <c r="AO262" s="3"/>
      <c r="AP262" s="3"/>
      <c r="AQ262" s="3"/>
      <c r="AR262" s="3"/>
    </row>
    <row r="263" spans="1:44" x14ac:dyDescent="0.3">
      <c r="A263" s="14" t="s">
        <v>434</v>
      </c>
      <c r="B263" s="15"/>
      <c r="C263" s="15"/>
      <c r="D263" s="80">
        <v>1.5</v>
      </c>
      <c r="E263" s="78"/>
      <c r="F263" s="15"/>
      <c r="G263" s="15"/>
      <c r="H263" s="16" t="s">
        <v>434</v>
      </c>
      <c r="I263" s="66"/>
      <c r="J263" s="66"/>
      <c r="K263" s="16"/>
      <c r="L263" s="81"/>
      <c r="M263" s="82">
        <v>7109.505859375</v>
      </c>
      <c r="N263" s="82">
        <v>6936.61083984375</v>
      </c>
      <c r="O263" s="76"/>
      <c r="P263" s="83"/>
      <c r="Q263" s="83"/>
      <c r="R263" s="84"/>
      <c r="S263" s="51">
        <v>1</v>
      </c>
      <c r="T263" s="51">
        <v>0</v>
      </c>
      <c r="U263" s="52">
        <v>0</v>
      </c>
      <c r="V263" s="52">
        <v>8.4000000000000003E-4</v>
      </c>
      <c r="W263" s="52">
        <v>7.5100000000000004E-4</v>
      </c>
      <c r="X263" s="52">
        <v>0.31157800000000002</v>
      </c>
      <c r="Y263" s="52">
        <v>0</v>
      </c>
      <c r="Z263" s="52">
        <v>0</v>
      </c>
      <c r="AA263" s="79">
        <v>263</v>
      </c>
      <c r="AB263" s="79"/>
      <c r="AC263" s="85"/>
      <c r="AD263" s="51"/>
      <c r="AE263" s="51"/>
      <c r="AF263" s="51"/>
      <c r="AG263" s="51"/>
      <c r="AH263" s="51"/>
      <c r="AI263" s="51"/>
      <c r="AJ263" s="51"/>
      <c r="AK263" s="51"/>
      <c r="AL263" s="51"/>
      <c r="AM263" s="51"/>
      <c r="AN263" s="2"/>
      <c r="AO263" s="3"/>
      <c r="AP263" s="3"/>
      <c r="AQ263" s="3"/>
      <c r="AR263" s="3"/>
    </row>
    <row r="264" spans="1:44" x14ac:dyDescent="0.3">
      <c r="A264" s="14" t="s">
        <v>435</v>
      </c>
      <c r="B264" s="15"/>
      <c r="C264" s="15"/>
      <c r="D264" s="80">
        <v>1.5</v>
      </c>
      <c r="E264" s="78"/>
      <c r="F264" s="15"/>
      <c r="G264" s="15"/>
      <c r="H264" s="16" t="s">
        <v>435</v>
      </c>
      <c r="I264" s="66"/>
      <c r="J264" s="66"/>
      <c r="K264" s="16"/>
      <c r="L264" s="81"/>
      <c r="M264" s="82">
        <v>7407.10205078125</v>
      </c>
      <c r="N264" s="82">
        <v>5010.2314453125</v>
      </c>
      <c r="O264" s="76"/>
      <c r="P264" s="83"/>
      <c r="Q264" s="83"/>
      <c r="R264" s="84"/>
      <c r="S264" s="51">
        <v>0</v>
      </c>
      <c r="T264" s="51">
        <v>1</v>
      </c>
      <c r="U264" s="52">
        <v>0</v>
      </c>
      <c r="V264" s="52">
        <v>7.2599999999999997E-4</v>
      </c>
      <c r="W264" s="52">
        <v>3.2600000000000001E-4</v>
      </c>
      <c r="X264" s="52">
        <v>0.35511700000000002</v>
      </c>
      <c r="Y264" s="52">
        <v>0</v>
      </c>
      <c r="Z264" s="52">
        <v>0</v>
      </c>
      <c r="AA264" s="79">
        <v>264</v>
      </c>
      <c r="AB264" s="79"/>
      <c r="AC264" s="85"/>
      <c r="AD264" s="51"/>
      <c r="AE264" s="51"/>
      <c r="AF264" s="51"/>
      <c r="AG264" s="51"/>
      <c r="AH264" s="51"/>
      <c r="AI264" s="51"/>
      <c r="AJ264" s="102" t="s">
        <v>654</v>
      </c>
      <c r="AK264" s="102" t="s">
        <v>654</v>
      </c>
      <c r="AL264" s="102" t="s">
        <v>654</v>
      </c>
      <c r="AM264" s="102" t="s">
        <v>654</v>
      </c>
      <c r="AN264" s="2"/>
      <c r="AO264" s="3"/>
      <c r="AP264" s="3"/>
      <c r="AQ264" s="3"/>
      <c r="AR264" s="3"/>
    </row>
    <row r="265" spans="1:44" x14ac:dyDescent="0.3">
      <c r="A265" s="14" t="s">
        <v>436</v>
      </c>
      <c r="B265" s="15"/>
      <c r="C265" s="15"/>
      <c r="D265" s="80">
        <v>1.5</v>
      </c>
      <c r="E265" s="78"/>
      <c r="F265" s="15"/>
      <c r="G265" s="15"/>
      <c r="H265" s="16" t="s">
        <v>436</v>
      </c>
      <c r="I265" s="66"/>
      <c r="J265" s="66"/>
      <c r="K265" s="16"/>
      <c r="L265" s="81"/>
      <c r="M265" s="82">
        <v>7274.21142578125</v>
      </c>
      <c r="N265" s="82">
        <v>7631.60791015625</v>
      </c>
      <c r="O265" s="76"/>
      <c r="P265" s="83"/>
      <c r="Q265" s="83"/>
      <c r="R265" s="84"/>
      <c r="S265" s="51">
        <v>0</v>
      </c>
      <c r="T265" s="51">
        <v>1</v>
      </c>
      <c r="U265" s="52">
        <v>0</v>
      </c>
      <c r="V265" s="52">
        <v>7.2599999999999997E-4</v>
      </c>
      <c r="W265" s="52">
        <v>3.2600000000000001E-4</v>
      </c>
      <c r="X265" s="52">
        <v>0.35511700000000002</v>
      </c>
      <c r="Y265" s="52">
        <v>0</v>
      </c>
      <c r="Z265" s="52">
        <v>0</v>
      </c>
      <c r="AA265" s="79">
        <v>265</v>
      </c>
      <c r="AB265" s="79"/>
      <c r="AC265" s="85"/>
      <c r="AD265" s="51"/>
      <c r="AE265" s="51"/>
      <c r="AF265" s="51"/>
      <c r="AG265" s="51"/>
      <c r="AH265" s="51"/>
      <c r="AI265" s="51"/>
      <c r="AJ265" s="102" t="s">
        <v>654</v>
      </c>
      <c r="AK265" s="102" t="s">
        <v>654</v>
      </c>
      <c r="AL265" s="102" t="s">
        <v>654</v>
      </c>
      <c r="AM265" s="102" t="s">
        <v>654</v>
      </c>
      <c r="AN265" s="2"/>
      <c r="AO265" s="3"/>
      <c r="AP265" s="3"/>
      <c r="AQ265" s="3"/>
      <c r="AR265" s="3"/>
    </row>
    <row r="266" spans="1:44" x14ac:dyDescent="0.3">
      <c r="A266" s="14" t="s">
        <v>437</v>
      </c>
      <c r="B266" s="15"/>
      <c r="C266" s="15"/>
      <c r="D266" s="80">
        <v>1.5</v>
      </c>
      <c r="E266" s="78"/>
      <c r="F266" s="15"/>
      <c r="G266" s="15"/>
      <c r="H266" s="16" t="s">
        <v>437</v>
      </c>
      <c r="I266" s="66"/>
      <c r="J266" s="66"/>
      <c r="K266" s="16"/>
      <c r="L266" s="81"/>
      <c r="M266" s="82">
        <v>8001.3955078125</v>
      </c>
      <c r="N266" s="82">
        <v>9258.98046875</v>
      </c>
      <c r="O266" s="76"/>
      <c r="P266" s="83"/>
      <c r="Q266" s="83"/>
      <c r="R266" s="84"/>
      <c r="S266" s="51">
        <v>0</v>
      </c>
      <c r="T266" s="51">
        <v>1</v>
      </c>
      <c r="U266" s="52">
        <v>0</v>
      </c>
      <c r="V266" s="52">
        <v>7.2599999999999997E-4</v>
      </c>
      <c r="W266" s="52">
        <v>3.2600000000000001E-4</v>
      </c>
      <c r="X266" s="52">
        <v>0.35511700000000002</v>
      </c>
      <c r="Y266" s="52">
        <v>0</v>
      </c>
      <c r="Z266" s="52">
        <v>0</v>
      </c>
      <c r="AA266" s="79">
        <v>266</v>
      </c>
      <c r="AB266" s="79"/>
      <c r="AC266" s="85"/>
      <c r="AD266" s="51"/>
      <c r="AE266" s="51"/>
      <c r="AF266" s="51"/>
      <c r="AG266" s="51"/>
      <c r="AH266" s="51"/>
      <c r="AI266" s="51"/>
      <c r="AJ266" s="102" t="s">
        <v>654</v>
      </c>
      <c r="AK266" s="102" t="s">
        <v>654</v>
      </c>
      <c r="AL266" s="102" t="s">
        <v>654</v>
      </c>
      <c r="AM266" s="102" t="s">
        <v>654</v>
      </c>
      <c r="AN266" s="2"/>
      <c r="AO266" s="3"/>
      <c r="AP266" s="3"/>
      <c r="AQ266" s="3"/>
      <c r="AR266" s="3"/>
    </row>
    <row r="267" spans="1:44" x14ac:dyDescent="0.3">
      <c r="A267" s="14" t="s">
        <v>438</v>
      </c>
      <c r="B267" s="15"/>
      <c r="C267" s="15"/>
      <c r="D267" s="80">
        <v>1.5001654734151277</v>
      </c>
      <c r="E267" s="78"/>
      <c r="F267" s="15"/>
      <c r="G267" s="15"/>
      <c r="H267" s="16" t="s">
        <v>438</v>
      </c>
      <c r="I267" s="66"/>
      <c r="J267" s="66"/>
      <c r="K267" s="16"/>
      <c r="L267" s="81"/>
      <c r="M267" s="82">
        <v>4324.47705078125</v>
      </c>
      <c r="N267" s="82">
        <v>9465.439453125</v>
      </c>
      <c r="O267" s="76"/>
      <c r="P267" s="83"/>
      <c r="Q267" s="83"/>
      <c r="R267" s="84"/>
      <c r="S267" s="51">
        <v>2</v>
      </c>
      <c r="T267" s="51">
        <v>0</v>
      </c>
      <c r="U267" s="52">
        <v>1.8699460000000001</v>
      </c>
      <c r="V267" s="52">
        <v>6.9200000000000002E-4</v>
      </c>
      <c r="W267" s="52">
        <v>3.7800000000000003E-4</v>
      </c>
      <c r="X267" s="52">
        <v>0.47154000000000001</v>
      </c>
      <c r="Y267" s="52">
        <v>0</v>
      </c>
      <c r="Z267" s="52">
        <v>0</v>
      </c>
      <c r="AA267" s="79">
        <v>267</v>
      </c>
      <c r="AB267" s="79"/>
      <c r="AC267" s="85"/>
      <c r="AD267" s="51"/>
      <c r="AE267" s="51"/>
      <c r="AF267" s="51"/>
      <c r="AG267" s="51"/>
      <c r="AH267" s="51"/>
      <c r="AI267" s="51"/>
      <c r="AJ267" s="51"/>
      <c r="AK267" s="51"/>
      <c r="AL267" s="51"/>
      <c r="AM267" s="51"/>
      <c r="AN267" s="2"/>
      <c r="AO267" s="3"/>
      <c r="AP267" s="3"/>
      <c r="AQ267" s="3"/>
      <c r="AR267" s="3"/>
    </row>
    <row r="268" spans="1:44" x14ac:dyDescent="0.3">
      <c r="A268" s="14" t="s">
        <v>439</v>
      </c>
      <c r="B268" s="15"/>
      <c r="C268" s="15"/>
      <c r="D268" s="80">
        <v>1.5</v>
      </c>
      <c r="E268" s="78"/>
      <c r="F268" s="15"/>
      <c r="G268" s="15"/>
      <c r="H268" s="16" t="s">
        <v>439</v>
      </c>
      <c r="I268" s="66"/>
      <c r="J268" s="66"/>
      <c r="K268" s="16"/>
      <c r="L268" s="81"/>
      <c r="M268" s="82">
        <v>4189.97802734375</v>
      </c>
      <c r="N268" s="82">
        <v>9630.3994140625</v>
      </c>
      <c r="O268" s="76"/>
      <c r="P268" s="83"/>
      <c r="Q268" s="83"/>
      <c r="R268" s="84"/>
      <c r="S268" s="51">
        <v>0</v>
      </c>
      <c r="T268" s="51">
        <v>1</v>
      </c>
      <c r="U268" s="52">
        <v>0</v>
      </c>
      <c r="V268" s="52">
        <v>8.7900000000000001E-4</v>
      </c>
      <c r="W268" s="52">
        <v>1.3010000000000001E-3</v>
      </c>
      <c r="X268" s="52">
        <v>0.312301</v>
      </c>
      <c r="Y268" s="52">
        <v>0</v>
      </c>
      <c r="Z268" s="52">
        <v>0</v>
      </c>
      <c r="AA268" s="79">
        <v>268</v>
      </c>
      <c r="AB268" s="79"/>
      <c r="AC268" s="85"/>
      <c r="AD268" s="51"/>
      <c r="AE268" s="51"/>
      <c r="AF268" s="51"/>
      <c r="AG268" s="51"/>
      <c r="AH268" s="51"/>
      <c r="AI268" s="51"/>
      <c r="AJ268" s="102" t="s">
        <v>654</v>
      </c>
      <c r="AK268" s="102" t="s">
        <v>654</v>
      </c>
      <c r="AL268" s="102" t="s">
        <v>654</v>
      </c>
      <c r="AM268" s="102" t="s">
        <v>654</v>
      </c>
      <c r="AN268" s="2"/>
      <c r="AO268" s="3"/>
      <c r="AP268" s="3"/>
      <c r="AQ268" s="3"/>
      <c r="AR268" s="3"/>
    </row>
    <row r="269" spans="1:44" x14ac:dyDescent="0.3">
      <c r="A269" s="14" t="s">
        <v>440</v>
      </c>
      <c r="B269" s="15"/>
      <c r="C269" s="15"/>
      <c r="D269" s="80">
        <v>1.5</v>
      </c>
      <c r="E269" s="78"/>
      <c r="F269" s="15"/>
      <c r="G269" s="15"/>
      <c r="H269" s="16" t="s">
        <v>440</v>
      </c>
      <c r="I269" s="66"/>
      <c r="J269" s="66"/>
      <c r="K269" s="16"/>
      <c r="L269" s="81"/>
      <c r="M269" s="82">
        <v>3096.091552734375</v>
      </c>
      <c r="N269" s="82">
        <v>5558.017578125</v>
      </c>
      <c r="O269" s="76"/>
      <c r="P269" s="83"/>
      <c r="Q269" s="83"/>
      <c r="R269" s="84"/>
      <c r="S269" s="51">
        <v>1</v>
      </c>
      <c r="T269" s="51">
        <v>0</v>
      </c>
      <c r="U269" s="52">
        <v>0</v>
      </c>
      <c r="V269" s="52">
        <v>6.9700000000000003E-4</v>
      </c>
      <c r="W269" s="52">
        <v>2.24E-4</v>
      </c>
      <c r="X269" s="52">
        <v>0.30246299999999998</v>
      </c>
      <c r="Y269" s="52">
        <v>0</v>
      </c>
      <c r="Z269" s="52">
        <v>0</v>
      </c>
      <c r="AA269" s="79">
        <v>269</v>
      </c>
      <c r="AB269" s="79"/>
      <c r="AC269" s="85"/>
      <c r="AD269" s="51"/>
      <c r="AE269" s="51"/>
      <c r="AF269" s="51"/>
      <c r="AG269" s="51"/>
      <c r="AH269" s="51"/>
      <c r="AI269" s="51"/>
      <c r="AJ269" s="51"/>
      <c r="AK269" s="51"/>
      <c r="AL269" s="51"/>
      <c r="AM269" s="51"/>
      <c r="AN269" s="2"/>
      <c r="AO269" s="3"/>
      <c r="AP269" s="3"/>
      <c r="AQ269" s="3"/>
      <c r="AR269" s="3"/>
    </row>
    <row r="270" spans="1:44" x14ac:dyDescent="0.3">
      <c r="A270" s="14" t="s">
        <v>441</v>
      </c>
      <c r="B270" s="15"/>
      <c r="C270" s="15"/>
      <c r="D270" s="80">
        <v>1.5</v>
      </c>
      <c r="E270" s="78"/>
      <c r="F270" s="15"/>
      <c r="G270" s="15"/>
      <c r="H270" s="16" t="s">
        <v>441</v>
      </c>
      <c r="I270" s="66"/>
      <c r="J270" s="66"/>
      <c r="K270" s="16"/>
      <c r="L270" s="81"/>
      <c r="M270" s="82">
        <v>6943.0732421875</v>
      </c>
      <c r="N270" s="82">
        <v>1637.702392578125</v>
      </c>
      <c r="O270" s="76"/>
      <c r="P270" s="83"/>
      <c r="Q270" s="83"/>
      <c r="R270" s="84"/>
      <c r="S270" s="51">
        <v>1</v>
      </c>
      <c r="T270" s="51">
        <v>1</v>
      </c>
      <c r="U270" s="52">
        <v>0</v>
      </c>
      <c r="V270" s="52">
        <v>8.4099999999999995E-4</v>
      </c>
      <c r="W270" s="52">
        <v>7.8799999999999996E-4</v>
      </c>
      <c r="X270" s="52">
        <v>0.54187399999999997</v>
      </c>
      <c r="Y270" s="52">
        <v>0.5</v>
      </c>
      <c r="Z270" s="52">
        <v>0</v>
      </c>
      <c r="AA270" s="79">
        <v>270</v>
      </c>
      <c r="AB270" s="79"/>
      <c r="AC270" s="85"/>
      <c r="AD270" s="51"/>
      <c r="AE270" s="51"/>
      <c r="AF270" s="51"/>
      <c r="AG270" s="51"/>
      <c r="AH270" s="51"/>
      <c r="AI270" s="51"/>
      <c r="AJ270" s="102" t="s">
        <v>654</v>
      </c>
      <c r="AK270" s="102" t="s">
        <v>654</v>
      </c>
      <c r="AL270" s="102" t="s">
        <v>654</v>
      </c>
      <c r="AM270" s="102" t="s">
        <v>654</v>
      </c>
      <c r="AN270" s="2"/>
      <c r="AO270" s="3"/>
      <c r="AP270" s="3"/>
      <c r="AQ270" s="3"/>
      <c r="AR270" s="3"/>
    </row>
    <row r="271" spans="1:44" x14ac:dyDescent="0.3">
      <c r="A271" s="14" t="s">
        <v>442</v>
      </c>
      <c r="B271" s="15"/>
      <c r="C271" s="15"/>
      <c r="D271" s="80">
        <v>1.5</v>
      </c>
      <c r="E271" s="78"/>
      <c r="F271" s="15"/>
      <c r="G271" s="15"/>
      <c r="H271" s="16" t="s">
        <v>442</v>
      </c>
      <c r="I271" s="66"/>
      <c r="J271" s="66"/>
      <c r="K271" s="16"/>
      <c r="L271" s="81"/>
      <c r="M271" s="82">
        <v>6139.3974609375</v>
      </c>
      <c r="N271" s="82">
        <v>9349.009765625</v>
      </c>
      <c r="O271" s="76"/>
      <c r="P271" s="83"/>
      <c r="Q271" s="83"/>
      <c r="R271" s="84"/>
      <c r="S271" s="51">
        <v>2</v>
      </c>
      <c r="T271" s="51">
        <v>0</v>
      </c>
      <c r="U271" s="52">
        <v>0</v>
      </c>
      <c r="V271" s="52">
        <v>8.4099999999999995E-4</v>
      </c>
      <c r="W271" s="52">
        <v>7.8799999999999996E-4</v>
      </c>
      <c r="X271" s="52">
        <v>0.54187399999999997</v>
      </c>
      <c r="Y271" s="52">
        <v>0.5</v>
      </c>
      <c r="Z271" s="52">
        <v>0</v>
      </c>
      <c r="AA271" s="79">
        <v>271</v>
      </c>
      <c r="AB271" s="79"/>
      <c r="AC271" s="85"/>
      <c r="AD271" s="51"/>
      <c r="AE271" s="51"/>
      <c r="AF271" s="51"/>
      <c r="AG271" s="51"/>
      <c r="AH271" s="51"/>
      <c r="AI271" s="51"/>
      <c r="AJ271" s="51"/>
      <c r="AK271" s="51"/>
      <c r="AL271" s="51"/>
      <c r="AM271" s="51"/>
      <c r="AN271" s="2"/>
      <c r="AO271" s="3"/>
      <c r="AP271" s="3"/>
      <c r="AQ271" s="3"/>
      <c r="AR271" s="3"/>
    </row>
    <row r="272" spans="1:44" x14ac:dyDescent="0.3">
      <c r="A272" s="14" t="s">
        <v>443</v>
      </c>
      <c r="B272" s="15"/>
      <c r="C272" s="15"/>
      <c r="D272" s="80">
        <v>1.5</v>
      </c>
      <c r="E272" s="78"/>
      <c r="F272" s="15"/>
      <c r="G272" s="15"/>
      <c r="H272" s="16" t="s">
        <v>443</v>
      </c>
      <c r="I272" s="66"/>
      <c r="J272" s="66"/>
      <c r="K272" s="16"/>
      <c r="L272" s="81"/>
      <c r="M272" s="82">
        <v>5649.537109375</v>
      </c>
      <c r="N272" s="82">
        <v>5339.85791015625</v>
      </c>
      <c r="O272" s="76"/>
      <c r="P272" s="83"/>
      <c r="Q272" s="83"/>
      <c r="R272" s="84"/>
      <c r="S272" s="51">
        <v>0</v>
      </c>
      <c r="T272" s="51">
        <v>1</v>
      </c>
      <c r="U272" s="52">
        <v>0</v>
      </c>
      <c r="V272" s="52">
        <v>7.45E-4</v>
      </c>
      <c r="W272" s="52">
        <v>2.9999999999999997E-4</v>
      </c>
      <c r="X272" s="52">
        <v>0.30321100000000001</v>
      </c>
      <c r="Y272" s="52">
        <v>0</v>
      </c>
      <c r="Z272" s="52">
        <v>0</v>
      </c>
      <c r="AA272" s="79">
        <v>272</v>
      </c>
      <c r="AB272" s="79"/>
      <c r="AC272" s="85"/>
      <c r="AD272" s="51"/>
      <c r="AE272" s="51"/>
      <c r="AF272" s="51"/>
      <c r="AG272" s="51"/>
      <c r="AH272" s="51"/>
      <c r="AI272" s="51"/>
      <c r="AJ272" s="102" t="s">
        <v>654</v>
      </c>
      <c r="AK272" s="102" t="s">
        <v>654</v>
      </c>
      <c r="AL272" s="102" t="s">
        <v>654</v>
      </c>
      <c r="AM272" s="102" t="s">
        <v>654</v>
      </c>
      <c r="AN272" s="2"/>
      <c r="AO272" s="3"/>
      <c r="AP272" s="3"/>
      <c r="AQ272" s="3"/>
      <c r="AR272" s="3"/>
    </row>
    <row r="273" spans="1:44" x14ac:dyDescent="0.3">
      <c r="A273" s="14" t="s">
        <v>444</v>
      </c>
      <c r="B273" s="15"/>
      <c r="C273" s="15"/>
      <c r="D273" s="80">
        <v>1.5</v>
      </c>
      <c r="E273" s="78"/>
      <c r="F273" s="15"/>
      <c r="G273" s="15"/>
      <c r="H273" s="16" t="s">
        <v>444</v>
      </c>
      <c r="I273" s="66"/>
      <c r="J273" s="66"/>
      <c r="K273" s="16"/>
      <c r="L273" s="81"/>
      <c r="M273" s="82">
        <v>2968.267578125</v>
      </c>
      <c r="N273" s="82">
        <v>6074.18017578125</v>
      </c>
      <c r="O273" s="76"/>
      <c r="P273" s="83"/>
      <c r="Q273" s="83"/>
      <c r="R273" s="84"/>
      <c r="S273" s="51">
        <v>0</v>
      </c>
      <c r="T273" s="51">
        <v>1</v>
      </c>
      <c r="U273" s="52">
        <v>0</v>
      </c>
      <c r="V273" s="52">
        <v>9.5699999999999995E-4</v>
      </c>
      <c r="W273" s="52">
        <v>1.756E-3</v>
      </c>
      <c r="X273" s="52">
        <v>0.33994099999999999</v>
      </c>
      <c r="Y273" s="52">
        <v>0</v>
      </c>
      <c r="Z273" s="52">
        <v>0</v>
      </c>
      <c r="AA273" s="79">
        <v>273</v>
      </c>
      <c r="AB273" s="79"/>
      <c r="AC273" s="85"/>
      <c r="AD273" s="51"/>
      <c r="AE273" s="51"/>
      <c r="AF273" s="51"/>
      <c r="AG273" s="51"/>
      <c r="AH273" s="51"/>
      <c r="AI273" s="51"/>
      <c r="AJ273" s="102" t="s">
        <v>654</v>
      </c>
      <c r="AK273" s="102" t="s">
        <v>654</v>
      </c>
      <c r="AL273" s="102" t="s">
        <v>654</v>
      </c>
      <c r="AM273" s="102" t="s">
        <v>654</v>
      </c>
      <c r="AN273" s="2"/>
      <c r="AO273" s="3"/>
      <c r="AP273" s="3"/>
      <c r="AQ273" s="3"/>
      <c r="AR273" s="3"/>
    </row>
    <row r="274" spans="1:44" x14ac:dyDescent="0.3">
      <c r="A274" s="14" t="s">
        <v>445</v>
      </c>
      <c r="B274" s="15"/>
      <c r="C274" s="15"/>
      <c r="D274" s="80">
        <v>1.5235359102101844</v>
      </c>
      <c r="E274" s="78"/>
      <c r="F274" s="15"/>
      <c r="G274" s="15"/>
      <c r="H274" s="16" t="s">
        <v>445</v>
      </c>
      <c r="I274" s="66"/>
      <c r="J274" s="66"/>
      <c r="K274" s="16"/>
      <c r="L274" s="81"/>
      <c r="M274" s="82">
        <v>5379.31884765625</v>
      </c>
      <c r="N274" s="82">
        <v>7464.94384765625</v>
      </c>
      <c r="O274" s="76"/>
      <c r="P274" s="83"/>
      <c r="Q274" s="83"/>
      <c r="R274" s="84"/>
      <c r="S274" s="51">
        <v>0</v>
      </c>
      <c r="T274" s="51">
        <v>4</v>
      </c>
      <c r="U274" s="52">
        <v>265.96949799999999</v>
      </c>
      <c r="V274" s="52">
        <v>9.0300000000000005E-4</v>
      </c>
      <c r="W274" s="52">
        <v>3.1740000000000002E-3</v>
      </c>
      <c r="X274" s="52">
        <v>0.80369599999999997</v>
      </c>
      <c r="Y274" s="52">
        <v>0.16666666666666666</v>
      </c>
      <c r="Z274" s="52">
        <v>0</v>
      </c>
      <c r="AA274" s="79">
        <v>274</v>
      </c>
      <c r="AB274" s="79"/>
      <c r="AC274" s="85"/>
      <c r="AD274" s="51"/>
      <c r="AE274" s="51"/>
      <c r="AF274" s="51"/>
      <c r="AG274" s="51"/>
      <c r="AH274" s="51"/>
      <c r="AI274" s="51"/>
      <c r="AJ274" s="102" t="s">
        <v>654</v>
      </c>
      <c r="AK274" s="102" t="s">
        <v>654</v>
      </c>
      <c r="AL274" s="102" t="s">
        <v>654</v>
      </c>
      <c r="AM274" s="102" t="s">
        <v>654</v>
      </c>
      <c r="AN274" s="2"/>
      <c r="AO274" s="3"/>
      <c r="AP274" s="3"/>
      <c r="AQ274" s="3"/>
      <c r="AR274" s="3"/>
    </row>
    <row r="275" spans="1:44" x14ac:dyDescent="0.3">
      <c r="A275" s="14" t="s">
        <v>446</v>
      </c>
      <c r="B275" s="15"/>
      <c r="C275" s="15"/>
      <c r="D275" s="80">
        <v>1.5</v>
      </c>
      <c r="E275" s="78"/>
      <c r="F275" s="15"/>
      <c r="G275" s="15"/>
      <c r="H275" s="16" t="s">
        <v>446</v>
      </c>
      <c r="I275" s="66"/>
      <c r="J275" s="66"/>
      <c r="K275" s="16"/>
      <c r="L275" s="81"/>
      <c r="M275" s="82">
        <v>80.582939147949219</v>
      </c>
      <c r="N275" s="82">
        <v>4816.5263671875</v>
      </c>
      <c r="O275" s="76"/>
      <c r="P275" s="83"/>
      <c r="Q275" s="83"/>
      <c r="R275" s="84"/>
      <c r="S275" s="51">
        <v>0</v>
      </c>
      <c r="T275" s="51">
        <v>1</v>
      </c>
      <c r="U275" s="52">
        <v>0</v>
      </c>
      <c r="V275" s="52">
        <v>9.5699999999999995E-4</v>
      </c>
      <c r="W275" s="52">
        <v>1.756E-3</v>
      </c>
      <c r="X275" s="52">
        <v>0.33994099999999999</v>
      </c>
      <c r="Y275" s="52">
        <v>0</v>
      </c>
      <c r="Z275" s="52">
        <v>0</v>
      </c>
      <c r="AA275" s="79">
        <v>275</v>
      </c>
      <c r="AB275" s="79"/>
      <c r="AC275" s="85"/>
      <c r="AD275" s="51"/>
      <c r="AE275" s="51"/>
      <c r="AF275" s="51"/>
      <c r="AG275" s="51"/>
      <c r="AH275" s="51"/>
      <c r="AI275" s="51"/>
      <c r="AJ275" s="102" t="s">
        <v>654</v>
      </c>
      <c r="AK275" s="102" t="s">
        <v>654</v>
      </c>
      <c r="AL275" s="102" t="s">
        <v>654</v>
      </c>
      <c r="AM275" s="102" t="s">
        <v>654</v>
      </c>
      <c r="AN275" s="2"/>
      <c r="AO275" s="3"/>
      <c r="AP275" s="3"/>
      <c r="AQ275" s="3"/>
      <c r="AR275" s="3"/>
    </row>
    <row r="276" spans="1:44" x14ac:dyDescent="0.3">
      <c r="A276" s="14" t="s">
        <v>447</v>
      </c>
      <c r="B276" s="15"/>
      <c r="C276" s="15"/>
      <c r="D276" s="80">
        <v>1.5</v>
      </c>
      <c r="E276" s="78"/>
      <c r="F276" s="15"/>
      <c r="G276" s="15"/>
      <c r="H276" s="16" t="s">
        <v>447</v>
      </c>
      <c r="I276" s="66"/>
      <c r="J276" s="66"/>
      <c r="K276" s="16"/>
      <c r="L276" s="81"/>
      <c r="M276" s="82">
        <v>2248.13671875</v>
      </c>
      <c r="N276" s="82">
        <v>9047.462890625</v>
      </c>
      <c r="O276" s="76"/>
      <c r="P276" s="83"/>
      <c r="Q276" s="83"/>
      <c r="R276" s="84"/>
      <c r="S276" s="51">
        <v>0</v>
      </c>
      <c r="T276" s="51">
        <v>1</v>
      </c>
      <c r="U276" s="52">
        <v>0</v>
      </c>
      <c r="V276" s="52">
        <v>9.5699999999999995E-4</v>
      </c>
      <c r="W276" s="52">
        <v>1.756E-3</v>
      </c>
      <c r="X276" s="52">
        <v>0.33994099999999999</v>
      </c>
      <c r="Y276" s="52">
        <v>0</v>
      </c>
      <c r="Z276" s="52">
        <v>0</v>
      </c>
      <c r="AA276" s="79">
        <v>276</v>
      </c>
      <c r="AB276" s="79"/>
      <c r="AC276" s="85"/>
      <c r="AD276" s="51"/>
      <c r="AE276" s="51"/>
      <c r="AF276" s="51"/>
      <c r="AG276" s="51"/>
      <c r="AH276" s="51"/>
      <c r="AI276" s="51"/>
      <c r="AJ276" s="102" t="s">
        <v>654</v>
      </c>
      <c r="AK276" s="102" t="s">
        <v>654</v>
      </c>
      <c r="AL276" s="102" t="s">
        <v>654</v>
      </c>
      <c r="AM276" s="102" t="s">
        <v>654</v>
      </c>
      <c r="AN276" s="2"/>
      <c r="AO276" s="3"/>
      <c r="AP276" s="3"/>
      <c r="AQ276" s="3"/>
      <c r="AR276" s="3"/>
    </row>
    <row r="277" spans="1:44" x14ac:dyDescent="0.3">
      <c r="A277" s="14" t="s">
        <v>448</v>
      </c>
      <c r="B277" s="15"/>
      <c r="C277" s="15"/>
      <c r="D277" s="80">
        <v>1.5</v>
      </c>
      <c r="E277" s="78"/>
      <c r="F277" s="15"/>
      <c r="G277" s="15"/>
      <c r="H277" s="16" t="s">
        <v>448</v>
      </c>
      <c r="I277" s="66"/>
      <c r="J277" s="66"/>
      <c r="K277" s="16"/>
      <c r="L277" s="81"/>
      <c r="M277" s="82">
        <v>527.2724609375</v>
      </c>
      <c r="N277" s="82">
        <v>1648.89013671875</v>
      </c>
      <c r="O277" s="76"/>
      <c r="P277" s="83"/>
      <c r="Q277" s="83"/>
      <c r="R277" s="84"/>
      <c r="S277" s="51">
        <v>0</v>
      </c>
      <c r="T277" s="51">
        <v>1</v>
      </c>
      <c r="U277" s="52">
        <v>0</v>
      </c>
      <c r="V277" s="52">
        <v>9.5699999999999995E-4</v>
      </c>
      <c r="W277" s="52">
        <v>1.756E-3</v>
      </c>
      <c r="X277" s="52">
        <v>0.33994099999999999</v>
      </c>
      <c r="Y277" s="52">
        <v>0</v>
      </c>
      <c r="Z277" s="52">
        <v>0</v>
      </c>
      <c r="AA277" s="79">
        <v>277</v>
      </c>
      <c r="AB277" s="79"/>
      <c r="AC277" s="85"/>
      <c r="AD277" s="51"/>
      <c r="AE277" s="51"/>
      <c r="AF277" s="51"/>
      <c r="AG277" s="51"/>
      <c r="AH277" s="51"/>
      <c r="AI277" s="51"/>
      <c r="AJ277" s="102" t="s">
        <v>654</v>
      </c>
      <c r="AK277" s="102" t="s">
        <v>654</v>
      </c>
      <c r="AL277" s="102" t="s">
        <v>654</v>
      </c>
      <c r="AM277" s="102" t="s">
        <v>654</v>
      </c>
      <c r="AN277" s="2"/>
      <c r="AO277" s="3"/>
      <c r="AP277" s="3"/>
      <c r="AQ277" s="3"/>
      <c r="AR277" s="3"/>
    </row>
    <row r="278" spans="1:44" x14ac:dyDescent="0.3">
      <c r="A278" s="14" t="s">
        <v>449</v>
      </c>
      <c r="B278" s="15"/>
      <c r="C278" s="15"/>
      <c r="D278" s="80">
        <v>1.5</v>
      </c>
      <c r="E278" s="78"/>
      <c r="F278" s="15"/>
      <c r="G278" s="15"/>
      <c r="H278" s="16" t="s">
        <v>449</v>
      </c>
      <c r="I278" s="66"/>
      <c r="J278" s="66"/>
      <c r="K278" s="16"/>
      <c r="L278" s="81"/>
      <c r="M278" s="82">
        <v>4106.73583984375</v>
      </c>
      <c r="N278" s="82">
        <v>414.94580078125</v>
      </c>
      <c r="O278" s="76"/>
      <c r="P278" s="83"/>
      <c r="Q278" s="83"/>
      <c r="R278" s="84"/>
      <c r="S278" s="51">
        <v>0</v>
      </c>
      <c r="T278" s="51">
        <v>3</v>
      </c>
      <c r="U278" s="52">
        <v>0</v>
      </c>
      <c r="V278" s="52">
        <v>1.0449999999999999E-3</v>
      </c>
      <c r="W278" s="52">
        <v>3.9880000000000002E-3</v>
      </c>
      <c r="X278" s="52">
        <v>0.64985400000000004</v>
      </c>
      <c r="Y278" s="52">
        <v>0.66666666666666663</v>
      </c>
      <c r="Z278" s="52">
        <v>0</v>
      </c>
      <c r="AA278" s="79">
        <v>278</v>
      </c>
      <c r="AB278" s="79"/>
      <c r="AC278" s="85"/>
      <c r="AD278" s="51"/>
      <c r="AE278" s="51"/>
      <c r="AF278" s="51"/>
      <c r="AG278" s="51"/>
      <c r="AH278" s="51"/>
      <c r="AI278" s="51"/>
      <c r="AJ278" s="102" t="s">
        <v>654</v>
      </c>
      <c r="AK278" s="102" t="s">
        <v>654</v>
      </c>
      <c r="AL278" s="102" t="s">
        <v>654</v>
      </c>
      <c r="AM278" s="102" t="s">
        <v>654</v>
      </c>
      <c r="AN278" s="2"/>
      <c r="AO278" s="3"/>
      <c r="AP278" s="3"/>
      <c r="AQ278" s="3"/>
      <c r="AR278" s="3"/>
    </row>
    <row r="279" spans="1:44" x14ac:dyDescent="0.3">
      <c r="A279" s="14" t="s">
        <v>450</v>
      </c>
      <c r="B279" s="15"/>
      <c r="C279" s="15"/>
      <c r="D279" s="80">
        <v>1.5000136881437998</v>
      </c>
      <c r="E279" s="78"/>
      <c r="F279" s="15"/>
      <c r="G279" s="15"/>
      <c r="H279" s="16" t="s">
        <v>450</v>
      </c>
      <c r="I279" s="66"/>
      <c r="J279" s="66"/>
      <c r="K279" s="16"/>
      <c r="L279" s="81"/>
      <c r="M279" s="82">
        <v>4445.97216796875</v>
      </c>
      <c r="N279" s="82">
        <v>361.70938110351563</v>
      </c>
      <c r="O279" s="76"/>
      <c r="P279" s="83"/>
      <c r="Q279" s="83"/>
      <c r="R279" s="84"/>
      <c r="S279" s="51">
        <v>0</v>
      </c>
      <c r="T279" s="51">
        <v>2</v>
      </c>
      <c r="U279" s="52">
        <v>0.15468399999999999</v>
      </c>
      <c r="V279" s="52">
        <v>8.4099999999999995E-4</v>
      </c>
      <c r="W279" s="52">
        <v>1.8550000000000001E-3</v>
      </c>
      <c r="X279" s="52">
        <v>0.44098999999999999</v>
      </c>
      <c r="Y279" s="52">
        <v>0</v>
      </c>
      <c r="Z279" s="52">
        <v>0</v>
      </c>
      <c r="AA279" s="79">
        <v>279</v>
      </c>
      <c r="AB279" s="79"/>
      <c r="AC279" s="85"/>
      <c r="AD279" s="51"/>
      <c r="AE279" s="51"/>
      <c r="AF279" s="51"/>
      <c r="AG279" s="51"/>
      <c r="AH279" s="51"/>
      <c r="AI279" s="51"/>
      <c r="AJ279" s="102" t="s">
        <v>654</v>
      </c>
      <c r="AK279" s="102" t="s">
        <v>654</v>
      </c>
      <c r="AL279" s="102" t="s">
        <v>654</v>
      </c>
      <c r="AM279" s="102" t="s">
        <v>654</v>
      </c>
      <c r="AN279" s="2"/>
      <c r="AO279" s="3"/>
      <c r="AP279" s="3"/>
      <c r="AQ279" s="3"/>
      <c r="AR279" s="3"/>
    </row>
    <row r="280" spans="1:44" x14ac:dyDescent="0.3">
      <c r="A280" s="14" t="s">
        <v>451</v>
      </c>
      <c r="B280" s="15"/>
      <c r="C280" s="15"/>
      <c r="D280" s="80">
        <v>1.5057425438271403</v>
      </c>
      <c r="E280" s="78"/>
      <c r="F280" s="15"/>
      <c r="G280" s="15"/>
      <c r="H280" s="16" t="s">
        <v>451</v>
      </c>
      <c r="I280" s="66"/>
      <c r="J280" s="66"/>
      <c r="K280" s="16"/>
      <c r="L280" s="81"/>
      <c r="M280" s="82">
        <v>5686.20947265625</v>
      </c>
      <c r="N280" s="82">
        <v>6460.708984375</v>
      </c>
      <c r="O280" s="76"/>
      <c r="P280" s="83"/>
      <c r="Q280" s="83"/>
      <c r="R280" s="84"/>
      <c r="S280" s="51">
        <v>2</v>
      </c>
      <c r="T280" s="51">
        <v>1</v>
      </c>
      <c r="U280" s="52">
        <v>64.894091000000003</v>
      </c>
      <c r="V280" s="52">
        <v>1.021E-3</v>
      </c>
      <c r="W280" s="52">
        <v>2.735E-3</v>
      </c>
      <c r="X280" s="52">
        <v>0.65227299999999999</v>
      </c>
      <c r="Y280" s="52">
        <v>0.16666666666666666</v>
      </c>
      <c r="Z280" s="52">
        <v>0</v>
      </c>
      <c r="AA280" s="79">
        <v>280</v>
      </c>
      <c r="AB280" s="79"/>
      <c r="AC280" s="85"/>
      <c r="AD280" s="51"/>
      <c r="AE280" s="51"/>
      <c r="AF280" s="51"/>
      <c r="AG280" s="51"/>
      <c r="AH280" s="51"/>
      <c r="AI280" s="51"/>
      <c r="AJ280" s="102" t="s">
        <v>654</v>
      </c>
      <c r="AK280" s="102" t="s">
        <v>654</v>
      </c>
      <c r="AL280" s="102" t="s">
        <v>654</v>
      </c>
      <c r="AM280" s="102" t="s">
        <v>654</v>
      </c>
      <c r="AN280" s="2"/>
      <c r="AO280" s="3"/>
      <c r="AP280" s="3"/>
      <c r="AQ280" s="3"/>
      <c r="AR280" s="3"/>
    </row>
    <row r="281" spans="1:44" x14ac:dyDescent="0.3">
      <c r="A281" s="14" t="s">
        <v>452</v>
      </c>
      <c r="B281" s="15"/>
      <c r="C281" s="15"/>
      <c r="D281" s="80">
        <v>1.5000136881437998</v>
      </c>
      <c r="E281" s="78"/>
      <c r="F281" s="15"/>
      <c r="G281" s="15"/>
      <c r="H281" s="16" t="s">
        <v>452</v>
      </c>
      <c r="I281" s="66"/>
      <c r="J281" s="66"/>
      <c r="K281" s="16"/>
      <c r="L281" s="81"/>
      <c r="M281" s="82">
        <v>3494.95068359375</v>
      </c>
      <c r="N281" s="82">
        <v>8455.4365234375</v>
      </c>
      <c r="O281" s="76"/>
      <c r="P281" s="83"/>
      <c r="Q281" s="83"/>
      <c r="R281" s="84"/>
      <c r="S281" s="51">
        <v>1</v>
      </c>
      <c r="T281" s="51">
        <v>4</v>
      </c>
      <c r="U281" s="52">
        <v>0.15468399999999999</v>
      </c>
      <c r="V281" s="52">
        <v>1.0920000000000001E-3</v>
      </c>
      <c r="W281" s="52">
        <v>5.6629999999999996E-3</v>
      </c>
      <c r="X281" s="52">
        <v>0.95481000000000005</v>
      </c>
      <c r="Y281" s="52">
        <v>0.5</v>
      </c>
      <c r="Z281" s="52">
        <v>0</v>
      </c>
      <c r="AA281" s="79">
        <v>281</v>
      </c>
      <c r="AB281" s="79"/>
      <c r="AC281" s="85"/>
      <c r="AD281" s="51"/>
      <c r="AE281" s="51"/>
      <c r="AF281" s="51"/>
      <c r="AG281" s="51"/>
      <c r="AH281" s="51"/>
      <c r="AI281" s="51"/>
      <c r="AJ281" s="102" t="s">
        <v>654</v>
      </c>
      <c r="AK281" s="102" t="s">
        <v>654</v>
      </c>
      <c r="AL281" s="102" t="s">
        <v>654</v>
      </c>
      <c r="AM281" s="102" t="s">
        <v>654</v>
      </c>
      <c r="AN281" s="2"/>
      <c r="AO281" s="3"/>
      <c r="AP281" s="3"/>
      <c r="AQ281" s="3"/>
      <c r="AR281" s="3"/>
    </row>
    <row r="282" spans="1:44" x14ac:dyDescent="0.3">
      <c r="A282" s="14" t="s">
        <v>453</v>
      </c>
      <c r="B282" s="15"/>
      <c r="C282" s="15"/>
      <c r="D282" s="80">
        <v>1.5000136881437998</v>
      </c>
      <c r="E282" s="78"/>
      <c r="F282" s="15"/>
      <c r="G282" s="15"/>
      <c r="H282" s="16" t="s">
        <v>453</v>
      </c>
      <c r="I282" s="66"/>
      <c r="J282" s="66"/>
      <c r="K282" s="16"/>
      <c r="L282" s="81"/>
      <c r="M282" s="82">
        <v>5336.60302734375</v>
      </c>
      <c r="N282" s="82">
        <v>7697.1796875</v>
      </c>
      <c r="O282" s="76"/>
      <c r="P282" s="83"/>
      <c r="Q282" s="83"/>
      <c r="R282" s="84"/>
      <c r="S282" s="51">
        <v>0</v>
      </c>
      <c r="T282" s="51">
        <v>3</v>
      </c>
      <c r="U282" s="52">
        <v>0.15468399999999999</v>
      </c>
      <c r="V282" s="52">
        <v>9.0200000000000002E-4</v>
      </c>
      <c r="W282" s="52">
        <v>3.156E-3</v>
      </c>
      <c r="X282" s="52">
        <v>0.60329200000000005</v>
      </c>
      <c r="Y282" s="52">
        <v>0.33333333333333331</v>
      </c>
      <c r="Z282" s="52">
        <v>0</v>
      </c>
      <c r="AA282" s="79">
        <v>282</v>
      </c>
      <c r="AB282" s="79"/>
      <c r="AC282" s="85"/>
      <c r="AD282" s="51"/>
      <c r="AE282" s="51"/>
      <c r="AF282" s="51"/>
      <c r="AG282" s="51"/>
      <c r="AH282" s="51"/>
      <c r="AI282" s="51"/>
      <c r="AJ282" s="102" t="s">
        <v>654</v>
      </c>
      <c r="AK282" s="102" t="s">
        <v>654</v>
      </c>
      <c r="AL282" s="102" t="s">
        <v>654</v>
      </c>
      <c r="AM282" s="102" t="s">
        <v>654</v>
      </c>
      <c r="AN282" s="2"/>
      <c r="AO282" s="3"/>
      <c r="AP282" s="3"/>
      <c r="AQ282" s="3"/>
      <c r="AR282" s="3"/>
    </row>
    <row r="283" spans="1:44" x14ac:dyDescent="0.3">
      <c r="A283" s="14" t="s">
        <v>454</v>
      </c>
      <c r="B283" s="15"/>
      <c r="C283" s="15"/>
      <c r="D283" s="80">
        <v>1.5</v>
      </c>
      <c r="E283" s="78"/>
      <c r="F283" s="15"/>
      <c r="G283" s="15"/>
      <c r="H283" s="16" t="s">
        <v>454</v>
      </c>
      <c r="I283" s="66"/>
      <c r="J283" s="66"/>
      <c r="K283" s="16"/>
      <c r="L283" s="81"/>
      <c r="M283" s="82">
        <v>6443.32421875</v>
      </c>
      <c r="N283" s="82">
        <v>9654.20703125</v>
      </c>
      <c r="O283" s="76"/>
      <c r="P283" s="83"/>
      <c r="Q283" s="83"/>
      <c r="R283" s="84"/>
      <c r="S283" s="51">
        <v>1</v>
      </c>
      <c r="T283" s="51">
        <v>0</v>
      </c>
      <c r="U283" s="52">
        <v>0</v>
      </c>
      <c r="V283" s="52">
        <v>7.9900000000000001E-4</v>
      </c>
      <c r="W283" s="52">
        <v>5.0600000000000005E-4</v>
      </c>
      <c r="X283" s="52">
        <v>0.28991400000000001</v>
      </c>
      <c r="Y283" s="52">
        <v>0</v>
      </c>
      <c r="Z283" s="52">
        <v>0</v>
      </c>
      <c r="AA283" s="79">
        <v>283</v>
      </c>
      <c r="AB283" s="79"/>
      <c r="AC283" s="85"/>
      <c r="AD283" s="51"/>
      <c r="AE283" s="51"/>
      <c r="AF283" s="51"/>
      <c r="AG283" s="51"/>
      <c r="AH283" s="51"/>
      <c r="AI283" s="51"/>
      <c r="AJ283" s="51"/>
      <c r="AK283" s="51"/>
      <c r="AL283" s="51"/>
      <c r="AM283" s="51"/>
      <c r="AN283" s="2"/>
      <c r="AO283" s="3"/>
      <c r="AP283" s="3"/>
      <c r="AQ283" s="3"/>
      <c r="AR283" s="3"/>
    </row>
    <row r="284" spans="1:44" x14ac:dyDescent="0.3">
      <c r="A284" s="14" t="s">
        <v>455</v>
      </c>
      <c r="B284" s="15"/>
      <c r="C284" s="15"/>
      <c r="D284" s="80">
        <v>1.5200872739503555</v>
      </c>
      <c r="E284" s="78"/>
      <c r="F284" s="15"/>
      <c r="G284" s="15"/>
      <c r="H284" s="16" t="s">
        <v>455</v>
      </c>
      <c r="I284" s="66"/>
      <c r="J284" s="66"/>
      <c r="K284" s="16"/>
      <c r="L284" s="81"/>
      <c r="M284" s="82">
        <v>8179.9033203125</v>
      </c>
      <c r="N284" s="82">
        <v>5718.62548828125</v>
      </c>
      <c r="O284" s="76"/>
      <c r="P284" s="83"/>
      <c r="Q284" s="83"/>
      <c r="R284" s="84"/>
      <c r="S284" s="51">
        <v>0</v>
      </c>
      <c r="T284" s="51">
        <v>3</v>
      </c>
      <c r="U284" s="52">
        <v>226.99789899999999</v>
      </c>
      <c r="V284" s="52">
        <v>1.0150000000000001E-3</v>
      </c>
      <c r="W284" s="52">
        <v>2.728E-3</v>
      </c>
      <c r="X284" s="52">
        <v>0.69814399999999999</v>
      </c>
      <c r="Y284" s="52">
        <v>0.33333333333333331</v>
      </c>
      <c r="Z284" s="52">
        <v>0</v>
      </c>
      <c r="AA284" s="79">
        <v>284</v>
      </c>
      <c r="AB284" s="79"/>
      <c r="AC284" s="85"/>
      <c r="AD284" s="51"/>
      <c r="AE284" s="51"/>
      <c r="AF284" s="51"/>
      <c r="AG284" s="51"/>
      <c r="AH284" s="51"/>
      <c r="AI284" s="51"/>
      <c r="AJ284" s="102" t="s">
        <v>654</v>
      </c>
      <c r="AK284" s="102" t="s">
        <v>654</v>
      </c>
      <c r="AL284" s="102" t="s">
        <v>654</v>
      </c>
      <c r="AM284" s="102" t="s">
        <v>654</v>
      </c>
      <c r="AN284" s="2"/>
      <c r="AO284" s="3"/>
      <c r="AP284" s="3"/>
      <c r="AQ284" s="3"/>
      <c r="AR284" s="3"/>
    </row>
    <row r="285" spans="1:44" x14ac:dyDescent="0.3">
      <c r="A285" s="14" t="s">
        <v>456</v>
      </c>
      <c r="B285" s="15"/>
      <c r="C285" s="15"/>
      <c r="D285" s="80">
        <v>1.5713237561903008</v>
      </c>
      <c r="E285" s="78"/>
      <c r="F285" s="15"/>
      <c r="G285" s="15"/>
      <c r="H285" s="16" t="s">
        <v>456</v>
      </c>
      <c r="I285" s="66"/>
      <c r="J285" s="66"/>
      <c r="K285" s="16"/>
      <c r="L285" s="81"/>
      <c r="M285" s="82">
        <v>8776.763671875</v>
      </c>
      <c r="N285" s="82">
        <v>1465.398681640625</v>
      </c>
      <c r="O285" s="76"/>
      <c r="P285" s="83"/>
      <c r="Q285" s="83"/>
      <c r="R285" s="84"/>
      <c r="S285" s="51">
        <v>0</v>
      </c>
      <c r="T285" s="51">
        <v>2</v>
      </c>
      <c r="U285" s="52">
        <v>806</v>
      </c>
      <c r="V285" s="52">
        <v>8.1400000000000005E-4</v>
      </c>
      <c r="W285" s="52">
        <v>6.4700000000000001E-4</v>
      </c>
      <c r="X285" s="52">
        <v>0.67410700000000001</v>
      </c>
      <c r="Y285" s="52">
        <v>0</v>
      </c>
      <c r="Z285" s="52">
        <v>0</v>
      </c>
      <c r="AA285" s="79">
        <v>285</v>
      </c>
      <c r="AB285" s="79"/>
      <c r="AC285" s="85"/>
      <c r="AD285" s="51"/>
      <c r="AE285" s="51"/>
      <c r="AF285" s="51"/>
      <c r="AG285" s="51"/>
      <c r="AH285" s="51"/>
      <c r="AI285" s="51"/>
      <c r="AJ285" s="102" t="s">
        <v>654</v>
      </c>
      <c r="AK285" s="102" t="s">
        <v>654</v>
      </c>
      <c r="AL285" s="102" t="s">
        <v>654</v>
      </c>
      <c r="AM285" s="102" t="s">
        <v>654</v>
      </c>
      <c r="AN285" s="2"/>
      <c r="AO285" s="3"/>
      <c r="AP285" s="3"/>
      <c r="AQ285" s="3"/>
      <c r="AR285" s="3"/>
    </row>
    <row r="286" spans="1:44" x14ac:dyDescent="0.3">
      <c r="A286" s="14" t="s">
        <v>457</v>
      </c>
      <c r="B286" s="15"/>
      <c r="C286" s="15"/>
      <c r="D286" s="80">
        <v>1.5</v>
      </c>
      <c r="E286" s="78"/>
      <c r="F286" s="15"/>
      <c r="G286" s="15"/>
      <c r="H286" s="16" t="s">
        <v>457</v>
      </c>
      <c r="I286" s="66"/>
      <c r="J286" s="66"/>
      <c r="K286" s="16"/>
      <c r="L286" s="81"/>
      <c r="M286" s="82">
        <v>8991.6484375</v>
      </c>
      <c r="N286" s="82">
        <v>344.83169555664063</v>
      </c>
      <c r="O286" s="76"/>
      <c r="P286" s="83"/>
      <c r="Q286" s="83"/>
      <c r="R286" s="84"/>
      <c r="S286" s="51">
        <v>1</v>
      </c>
      <c r="T286" s="51">
        <v>0</v>
      </c>
      <c r="U286" s="52">
        <v>0</v>
      </c>
      <c r="V286" s="52">
        <v>6.1300000000000005E-4</v>
      </c>
      <c r="W286" s="52">
        <v>3.0000000000000001E-5</v>
      </c>
      <c r="X286" s="52">
        <v>0.43649500000000002</v>
      </c>
      <c r="Y286" s="52">
        <v>0</v>
      </c>
      <c r="Z286" s="52">
        <v>0</v>
      </c>
      <c r="AA286" s="79">
        <v>286</v>
      </c>
      <c r="AB286" s="79"/>
      <c r="AC286" s="85"/>
      <c r="AD286" s="51"/>
      <c r="AE286" s="51"/>
      <c r="AF286" s="51"/>
      <c r="AG286" s="51"/>
      <c r="AH286" s="51"/>
      <c r="AI286" s="51"/>
      <c r="AJ286" s="51"/>
      <c r="AK286" s="51"/>
      <c r="AL286" s="51"/>
      <c r="AM286" s="51"/>
      <c r="AN286" s="2"/>
      <c r="AO286" s="3"/>
      <c r="AP286" s="3"/>
      <c r="AQ286" s="3"/>
      <c r="AR286" s="3"/>
    </row>
    <row r="287" spans="1:44" x14ac:dyDescent="0.3">
      <c r="A287" s="14" t="s">
        <v>458</v>
      </c>
      <c r="B287" s="15"/>
      <c r="C287" s="15"/>
      <c r="D287" s="80">
        <v>1.5</v>
      </c>
      <c r="E287" s="78"/>
      <c r="F287" s="15"/>
      <c r="G287" s="15"/>
      <c r="H287" s="16" t="s">
        <v>458</v>
      </c>
      <c r="I287" s="66"/>
      <c r="J287" s="66"/>
      <c r="K287" s="16"/>
      <c r="L287" s="81"/>
      <c r="M287" s="82">
        <v>5387.869140625</v>
      </c>
      <c r="N287" s="82">
        <v>2587.1083984375</v>
      </c>
      <c r="O287" s="76"/>
      <c r="P287" s="83"/>
      <c r="Q287" s="83"/>
      <c r="R287" s="84"/>
      <c r="S287" s="51">
        <v>0</v>
      </c>
      <c r="T287" s="51">
        <v>1</v>
      </c>
      <c r="U287" s="52">
        <v>0</v>
      </c>
      <c r="V287" s="52">
        <v>8.7900000000000001E-4</v>
      </c>
      <c r="W287" s="52">
        <v>1.3010000000000001E-3</v>
      </c>
      <c r="X287" s="52">
        <v>0.312301</v>
      </c>
      <c r="Y287" s="52">
        <v>0</v>
      </c>
      <c r="Z287" s="52">
        <v>0</v>
      </c>
      <c r="AA287" s="79">
        <v>287</v>
      </c>
      <c r="AB287" s="79"/>
      <c r="AC287" s="85"/>
      <c r="AD287" s="51"/>
      <c r="AE287" s="51"/>
      <c r="AF287" s="51"/>
      <c r="AG287" s="51"/>
      <c r="AH287" s="51"/>
      <c r="AI287" s="51"/>
      <c r="AJ287" s="102" t="s">
        <v>654</v>
      </c>
      <c r="AK287" s="102" t="s">
        <v>654</v>
      </c>
      <c r="AL287" s="102" t="s">
        <v>654</v>
      </c>
      <c r="AM287" s="102" t="s">
        <v>654</v>
      </c>
      <c r="AN287" s="2"/>
      <c r="AO287" s="3"/>
      <c r="AP287" s="3"/>
      <c r="AQ287" s="3"/>
      <c r="AR287" s="3"/>
    </row>
    <row r="288" spans="1:44" x14ac:dyDescent="0.3">
      <c r="A288" s="14" t="s">
        <v>459</v>
      </c>
      <c r="B288" s="15"/>
      <c r="C288" s="15"/>
      <c r="D288" s="80">
        <v>1.5</v>
      </c>
      <c r="E288" s="78"/>
      <c r="F288" s="15"/>
      <c r="G288" s="15"/>
      <c r="H288" s="16" t="s">
        <v>459</v>
      </c>
      <c r="I288" s="66"/>
      <c r="J288" s="66"/>
      <c r="K288" s="16"/>
      <c r="L288" s="81"/>
      <c r="M288" s="82">
        <v>9522.1953125</v>
      </c>
      <c r="N288" s="82">
        <v>6822.45458984375</v>
      </c>
      <c r="O288" s="76"/>
      <c r="P288" s="83"/>
      <c r="Q288" s="83"/>
      <c r="R288" s="84"/>
      <c r="S288" s="51">
        <v>0</v>
      </c>
      <c r="T288" s="51">
        <v>2</v>
      </c>
      <c r="U288" s="52">
        <v>0</v>
      </c>
      <c r="V288" s="52">
        <v>9.6299999999999999E-4</v>
      </c>
      <c r="W288" s="52">
        <v>2.1090000000000002E-3</v>
      </c>
      <c r="X288" s="52">
        <v>0.49986900000000001</v>
      </c>
      <c r="Y288" s="52">
        <v>0.5</v>
      </c>
      <c r="Z288" s="52">
        <v>0</v>
      </c>
      <c r="AA288" s="79">
        <v>288</v>
      </c>
      <c r="AB288" s="79"/>
      <c r="AC288" s="85"/>
      <c r="AD288" s="51"/>
      <c r="AE288" s="51"/>
      <c r="AF288" s="51"/>
      <c r="AG288" s="51"/>
      <c r="AH288" s="51"/>
      <c r="AI288" s="51"/>
      <c r="AJ288" s="102" t="s">
        <v>654</v>
      </c>
      <c r="AK288" s="102" t="s">
        <v>654</v>
      </c>
      <c r="AL288" s="102" t="s">
        <v>654</v>
      </c>
      <c r="AM288" s="102" t="s">
        <v>654</v>
      </c>
      <c r="AN288" s="2"/>
      <c r="AO288" s="3"/>
      <c r="AP288" s="3"/>
      <c r="AQ288" s="3"/>
      <c r="AR288" s="3"/>
    </row>
    <row r="289" spans="1:44" x14ac:dyDescent="0.3">
      <c r="A289" s="14" t="s">
        <v>460</v>
      </c>
      <c r="B289" s="15"/>
      <c r="C289" s="15"/>
      <c r="D289" s="80">
        <v>1.5</v>
      </c>
      <c r="E289" s="78"/>
      <c r="F289" s="15"/>
      <c r="G289" s="15"/>
      <c r="H289" s="16" t="s">
        <v>460</v>
      </c>
      <c r="I289" s="66"/>
      <c r="J289" s="66"/>
      <c r="K289" s="16"/>
      <c r="L289" s="81"/>
      <c r="M289" s="82">
        <v>9072.259765625</v>
      </c>
      <c r="N289" s="82">
        <v>5143.17626953125</v>
      </c>
      <c r="O289" s="76"/>
      <c r="P289" s="83"/>
      <c r="Q289" s="83"/>
      <c r="R289" s="84"/>
      <c r="S289" s="51">
        <v>0</v>
      </c>
      <c r="T289" s="51">
        <v>1</v>
      </c>
      <c r="U289" s="52">
        <v>0</v>
      </c>
      <c r="V289" s="52">
        <v>1</v>
      </c>
      <c r="W289" s="52">
        <v>0</v>
      </c>
      <c r="X289" s="52">
        <v>0.99999899999999997</v>
      </c>
      <c r="Y289" s="52">
        <v>0</v>
      </c>
      <c r="Z289" s="52">
        <v>0</v>
      </c>
      <c r="AA289" s="79">
        <v>289</v>
      </c>
      <c r="AB289" s="79"/>
      <c r="AC289" s="85"/>
      <c r="AD289" s="51"/>
      <c r="AE289" s="51"/>
      <c r="AF289" s="51"/>
      <c r="AG289" s="51"/>
      <c r="AH289" s="51"/>
      <c r="AI289" s="51"/>
      <c r="AJ289" s="102" t="s">
        <v>654</v>
      </c>
      <c r="AK289" s="102" t="s">
        <v>654</v>
      </c>
      <c r="AL289" s="102" t="s">
        <v>654</v>
      </c>
      <c r="AM289" s="102" t="s">
        <v>654</v>
      </c>
      <c r="AN289" s="2"/>
      <c r="AO289" s="3"/>
      <c r="AP289" s="3"/>
      <c r="AQ289" s="3"/>
      <c r="AR289" s="3"/>
    </row>
    <row r="290" spans="1:44" x14ac:dyDescent="0.3">
      <c r="A290" s="14" t="s">
        <v>461</v>
      </c>
      <c r="B290" s="15"/>
      <c r="C290" s="15"/>
      <c r="D290" s="80">
        <v>1.5</v>
      </c>
      <c r="E290" s="78"/>
      <c r="F290" s="15"/>
      <c r="G290" s="15"/>
      <c r="H290" s="16" t="s">
        <v>461</v>
      </c>
      <c r="I290" s="66"/>
      <c r="J290" s="66"/>
      <c r="K290" s="16"/>
      <c r="L290" s="81"/>
      <c r="M290" s="82">
        <v>9300.5771484375</v>
      </c>
      <c r="N290" s="82">
        <v>4080.0693359375</v>
      </c>
      <c r="O290" s="76"/>
      <c r="P290" s="83"/>
      <c r="Q290" s="83"/>
      <c r="R290" s="84"/>
      <c r="S290" s="51">
        <v>1</v>
      </c>
      <c r="T290" s="51">
        <v>0</v>
      </c>
      <c r="U290" s="52">
        <v>0</v>
      </c>
      <c r="V290" s="52">
        <v>1</v>
      </c>
      <c r="W290" s="52">
        <v>0</v>
      </c>
      <c r="X290" s="52">
        <v>0.99999899999999997</v>
      </c>
      <c r="Y290" s="52">
        <v>0</v>
      </c>
      <c r="Z290" s="52">
        <v>0</v>
      </c>
      <c r="AA290" s="79">
        <v>290</v>
      </c>
      <c r="AB290" s="79"/>
      <c r="AC290" s="85"/>
      <c r="AD290" s="51"/>
      <c r="AE290" s="51"/>
      <c r="AF290" s="51"/>
      <c r="AG290" s="51"/>
      <c r="AH290" s="51"/>
      <c r="AI290" s="51"/>
      <c r="AJ290" s="51"/>
      <c r="AK290" s="51"/>
      <c r="AL290" s="51"/>
      <c r="AM290" s="51"/>
      <c r="AN290" s="2"/>
      <c r="AO290" s="3"/>
      <c r="AP290" s="3"/>
      <c r="AQ290" s="3"/>
      <c r="AR290" s="3"/>
    </row>
    <row r="291" spans="1:44" x14ac:dyDescent="0.3">
      <c r="A291" s="14" t="s">
        <v>462</v>
      </c>
      <c r="B291" s="15"/>
      <c r="C291" s="15"/>
      <c r="D291" s="80">
        <v>1.5009414610159881</v>
      </c>
      <c r="E291" s="78"/>
      <c r="F291" s="15"/>
      <c r="G291" s="15"/>
      <c r="H291" s="16" t="s">
        <v>462</v>
      </c>
      <c r="I291" s="66"/>
      <c r="J291" s="66"/>
      <c r="K291" s="16"/>
      <c r="L291" s="81"/>
      <c r="M291" s="82">
        <v>6286.84130859375</v>
      </c>
      <c r="N291" s="82">
        <v>9593.794921875</v>
      </c>
      <c r="O291" s="76"/>
      <c r="P291" s="83"/>
      <c r="Q291" s="83"/>
      <c r="R291" s="84"/>
      <c r="S291" s="51">
        <v>2</v>
      </c>
      <c r="T291" s="51">
        <v>0</v>
      </c>
      <c r="U291" s="52">
        <v>10.639058</v>
      </c>
      <c r="V291" s="52">
        <v>8.4400000000000002E-4</v>
      </c>
      <c r="W291" s="52">
        <v>9.7900000000000005E-4</v>
      </c>
      <c r="X291" s="52">
        <v>0.46233200000000002</v>
      </c>
      <c r="Y291" s="52">
        <v>0</v>
      </c>
      <c r="Z291" s="52">
        <v>0</v>
      </c>
      <c r="AA291" s="79">
        <v>291</v>
      </c>
      <c r="AB291" s="79"/>
      <c r="AC291" s="85"/>
      <c r="AD291" s="51"/>
      <c r="AE291" s="51"/>
      <c r="AF291" s="51"/>
      <c r="AG291" s="51"/>
      <c r="AH291" s="51"/>
      <c r="AI291" s="51"/>
      <c r="AJ291" s="51"/>
      <c r="AK291" s="51"/>
      <c r="AL291" s="51"/>
      <c r="AM291" s="51"/>
      <c r="AN291" s="2"/>
      <c r="AO291" s="3"/>
      <c r="AP291" s="3"/>
      <c r="AQ291" s="3"/>
      <c r="AR291" s="3"/>
    </row>
    <row r="292" spans="1:44" x14ac:dyDescent="0.3">
      <c r="A292" s="14" t="s">
        <v>463</v>
      </c>
      <c r="B292" s="15"/>
      <c r="C292" s="15"/>
      <c r="D292" s="80">
        <v>1.5</v>
      </c>
      <c r="E292" s="78"/>
      <c r="F292" s="15"/>
      <c r="G292" s="15"/>
      <c r="H292" s="16" t="s">
        <v>463</v>
      </c>
      <c r="I292" s="66"/>
      <c r="J292" s="66"/>
      <c r="K292" s="16"/>
      <c r="L292" s="81"/>
      <c r="M292" s="82">
        <v>5814.6318359375</v>
      </c>
      <c r="N292" s="82">
        <v>2097.452880859375</v>
      </c>
      <c r="O292" s="76"/>
      <c r="P292" s="83"/>
      <c r="Q292" s="83"/>
      <c r="R292" s="84"/>
      <c r="S292" s="51">
        <v>1</v>
      </c>
      <c r="T292" s="51">
        <v>1</v>
      </c>
      <c r="U292" s="52">
        <v>0</v>
      </c>
      <c r="V292" s="52">
        <v>1.016E-3</v>
      </c>
      <c r="W292" s="52">
        <v>2.5070000000000001E-3</v>
      </c>
      <c r="X292" s="52">
        <v>0.50151900000000005</v>
      </c>
      <c r="Y292" s="52">
        <v>0.5</v>
      </c>
      <c r="Z292" s="52">
        <v>0</v>
      </c>
      <c r="AA292" s="79">
        <v>292</v>
      </c>
      <c r="AB292" s="79"/>
      <c r="AC292" s="85"/>
      <c r="AD292" s="51"/>
      <c r="AE292" s="51"/>
      <c r="AF292" s="51"/>
      <c r="AG292" s="51"/>
      <c r="AH292" s="51"/>
      <c r="AI292" s="51"/>
      <c r="AJ292" s="102" t="s">
        <v>654</v>
      </c>
      <c r="AK292" s="102" t="s">
        <v>654</v>
      </c>
      <c r="AL292" s="102" t="s">
        <v>654</v>
      </c>
      <c r="AM292" s="102" t="s">
        <v>654</v>
      </c>
      <c r="AN292" s="2"/>
      <c r="AO292" s="3"/>
      <c r="AP292" s="3"/>
      <c r="AQ292" s="3"/>
      <c r="AR292" s="3"/>
    </row>
    <row r="293" spans="1:44" x14ac:dyDescent="0.3">
      <c r="A293" s="14" t="s">
        <v>464</v>
      </c>
      <c r="B293" s="15"/>
      <c r="C293" s="15"/>
      <c r="D293" s="80">
        <v>1.5</v>
      </c>
      <c r="E293" s="78"/>
      <c r="F293" s="15"/>
      <c r="G293" s="15"/>
      <c r="H293" s="16" t="s">
        <v>464</v>
      </c>
      <c r="I293" s="66"/>
      <c r="J293" s="66"/>
      <c r="K293" s="16"/>
      <c r="L293" s="81"/>
      <c r="M293" s="82">
        <v>8991.671875</v>
      </c>
      <c r="N293" s="82">
        <v>4258.23486328125</v>
      </c>
      <c r="O293" s="76"/>
      <c r="P293" s="83"/>
      <c r="Q293" s="83"/>
      <c r="R293" s="84"/>
      <c r="S293" s="51">
        <v>1</v>
      </c>
      <c r="T293" s="51">
        <v>0</v>
      </c>
      <c r="U293" s="52">
        <v>0</v>
      </c>
      <c r="V293" s="52">
        <v>7.3700000000000002E-4</v>
      </c>
      <c r="W293" s="52">
        <v>1.8799999999999999E-4</v>
      </c>
      <c r="X293" s="52">
        <v>0.36635000000000001</v>
      </c>
      <c r="Y293" s="52">
        <v>0</v>
      </c>
      <c r="Z293" s="52">
        <v>0</v>
      </c>
      <c r="AA293" s="79">
        <v>293</v>
      </c>
      <c r="AB293" s="79"/>
      <c r="AC293" s="85"/>
      <c r="AD293" s="51"/>
      <c r="AE293" s="51"/>
      <c r="AF293" s="51"/>
      <c r="AG293" s="51"/>
      <c r="AH293" s="51"/>
      <c r="AI293" s="51"/>
      <c r="AJ293" s="51"/>
      <c r="AK293" s="51"/>
      <c r="AL293" s="51"/>
      <c r="AM293" s="51"/>
      <c r="AN293" s="2"/>
      <c r="AO293" s="3"/>
      <c r="AP293" s="3"/>
      <c r="AQ293" s="3"/>
      <c r="AR293" s="3"/>
    </row>
    <row r="294" spans="1:44" x14ac:dyDescent="0.3">
      <c r="A294" s="14" t="s">
        <v>465</v>
      </c>
      <c r="B294" s="15"/>
      <c r="C294" s="15"/>
      <c r="D294" s="80">
        <v>1.5</v>
      </c>
      <c r="E294" s="78"/>
      <c r="F294" s="15"/>
      <c r="G294" s="15"/>
      <c r="H294" s="16" t="s">
        <v>465</v>
      </c>
      <c r="I294" s="66"/>
      <c r="J294" s="66"/>
      <c r="K294" s="16"/>
      <c r="L294" s="81"/>
      <c r="M294" s="82">
        <v>8785.3583984375</v>
      </c>
      <c r="N294" s="82">
        <v>3275.562744140625</v>
      </c>
      <c r="O294" s="76"/>
      <c r="P294" s="83"/>
      <c r="Q294" s="83"/>
      <c r="R294" s="84"/>
      <c r="S294" s="51">
        <v>1</v>
      </c>
      <c r="T294" s="51">
        <v>0</v>
      </c>
      <c r="U294" s="52">
        <v>0</v>
      </c>
      <c r="V294" s="52">
        <v>7.3700000000000002E-4</v>
      </c>
      <c r="W294" s="52">
        <v>1.8799999999999999E-4</v>
      </c>
      <c r="X294" s="52">
        <v>0.36635000000000001</v>
      </c>
      <c r="Y294" s="52">
        <v>0</v>
      </c>
      <c r="Z294" s="52">
        <v>0</v>
      </c>
      <c r="AA294" s="79">
        <v>294</v>
      </c>
      <c r="AB294" s="79"/>
      <c r="AC294" s="85"/>
      <c r="AD294" s="51"/>
      <c r="AE294" s="51"/>
      <c r="AF294" s="51"/>
      <c r="AG294" s="51"/>
      <c r="AH294" s="51"/>
      <c r="AI294" s="51"/>
      <c r="AJ294" s="51"/>
      <c r="AK294" s="51"/>
      <c r="AL294" s="51"/>
      <c r="AM294" s="51"/>
      <c r="AN294" s="2"/>
      <c r="AO294" s="3"/>
      <c r="AP294" s="3"/>
      <c r="AQ294" s="3"/>
      <c r="AR294" s="3"/>
    </row>
    <row r="295" spans="1:44" x14ac:dyDescent="0.3">
      <c r="A295" s="14" t="s">
        <v>466</v>
      </c>
      <c r="B295" s="15"/>
      <c r="C295" s="15"/>
      <c r="D295" s="80">
        <v>1.5</v>
      </c>
      <c r="E295" s="78"/>
      <c r="F295" s="15"/>
      <c r="G295" s="15"/>
      <c r="H295" s="16" t="s">
        <v>466</v>
      </c>
      <c r="I295" s="66"/>
      <c r="J295" s="66"/>
      <c r="K295" s="16"/>
      <c r="L295" s="81"/>
      <c r="M295" s="82">
        <v>9072.2509765625</v>
      </c>
      <c r="N295" s="82">
        <v>2499.77001953125</v>
      </c>
      <c r="O295" s="76"/>
      <c r="P295" s="83"/>
      <c r="Q295" s="83"/>
      <c r="R295" s="84"/>
      <c r="S295" s="51">
        <v>0</v>
      </c>
      <c r="T295" s="51">
        <v>1</v>
      </c>
      <c r="U295" s="52">
        <v>0</v>
      </c>
      <c r="V295" s="52">
        <v>1</v>
      </c>
      <c r="W295" s="52">
        <v>0</v>
      </c>
      <c r="X295" s="52">
        <v>0.99999899999999997</v>
      </c>
      <c r="Y295" s="52">
        <v>0</v>
      </c>
      <c r="Z295" s="52">
        <v>0</v>
      </c>
      <c r="AA295" s="79">
        <v>295</v>
      </c>
      <c r="AB295" s="79"/>
      <c r="AC295" s="85"/>
      <c r="AD295" s="51"/>
      <c r="AE295" s="51"/>
      <c r="AF295" s="51"/>
      <c r="AG295" s="51"/>
      <c r="AH295" s="51"/>
      <c r="AI295" s="51"/>
      <c r="AJ295" s="102" t="s">
        <v>654</v>
      </c>
      <c r="AK295" s="102" t="s">
        <v>654</v>
      </c>
      <c r="AL295" s="102" t="s">
        <v>654</v>
      </c>
      <c r="AM295" s="102" t="s">
        <v>654</v>
      </c>
      <c r="AN295" s="2"/>
      <c r="AO295" s="3"/>
      <c r="AP295" s="3"/>
      <c r="AQ295" s="3"/>
      <c r="AR295" s="3"/>
    </row>
    <row r="296" spans="1:44" x14ac:dyDescent="0.3">
      <c r="A296" s="14" t="s">
        <v>467</v>
      </c>
      <c r="B296" s="15"/>
      <c r="C296" s="15"/>
      <c r="D296" s="80">
        <v>1.5</v>
      </c>
      <c r="E296" s="78"/>
      <c r="F296" s="15"/>
      <c r="G296" s="15"/>
      <c r="H296" s="16" t="s">
        <v>467</v>
      </c>
      <c r="I296" s="66"/>
      <c r="J296" s="66"/>
      <c r="K296" s="16"/>
      <c r="L296" s="81"/>
      <c r="M296" s="82">
        <v>9340.857421875</v>
      </c>
      <c r="N296" s="82">
        <v>1580.3262939453125</v>
      </c>
      <c r="O296" s="76"/>
      <c r="P296" s="83"/>
      <c r="Q296" s="83"/>
      <c r="R296" s="84"/>
      <c r="S296" s="51">
        <v>1</v>
      </c>
      <c r="T296" s="51">
        <v>0</v>
      </c>
      <c r="U296" s="52">
        <v>0</v>
      </c>
      <c r="V296" s="52">
        <v>1</v>
      </c>
      <c r="W296" s="52">
        <v>0</v>
      </c>
      <c r="X296" s="52">
        <v>0.99999899999999997</v>
      </c>
      <c r="Y296" s="52">
        <v>0</v>
      </c>
      <c r="Z296" s="52">
        <v>0</v>
      </c>
      <c r="AA296" s="79">
        <v>296</v>
      </c>
      <c r="AB296" s="79"/>
      <c r="AC296" s="85"/>
      <c r="AD296" s="51"/>
      <c r="AE296" s="51"/>
      <c r="AF296" s="51"/>
      <c r="AG296" s="51"/>
      <c r="AH296" s="51"/>
      <c r="AI296" s="51"/>
      <c r="AJ296" s="51"/>
      <c r="AK296" s="51"/>
      <c r="AL296" s="51"/>
      <c r="AM296" s="51"/>
      <c r="AN296" s="2"/>
      <c r="AO296" s="3"/>
      <c r="AP296" s="3"/>
      <c r="AQ296" s="3"/>
      <c r="AR296" s="3"/>
    </row>
    <row r="297" spans="1:44" x14ac:dyDescent="0.3">
      <c r="A297" s="14" t="s">
        <v>468</v>
      </c>
      <c r="B297" s="15"/>
      <c r="C297" s="15"/>
      <c r="D297" s="80">
        <v>1.5</v>
      </c>
      <c r="E297" s="78"/>
      <c r="F297" s="15"/>
      <c r="G297" s="15"/>
      <c r="H297" s="16" t="s">
        <v>468</v>
      </c>
      <c r="I297" s="66"/>
      <c r="J297" s="66"/>
      <c r="K297" s="16"/>
      <c r="L297" s="81"/>
      <c r="M297" s="82">
        <v>8876.1015625</v>
      </c>
      <c r="N297" s="82">
        <v>6968.97509765625</v>
      </c>
      <c r="O297" s="76"/>
      <c r="P297" s="83"/>
      <c r="Q297" s="83"/>
      <c r="R297" s="84"/>
      <c r="S297" s="51">
        <v>0</v>
      </c>
      <c r="T297" s="51">
        <v>1</v>
      </c>
      <c r="U297" s="52">
        <v>0</v>
      </c>
      <c r="V297" s="52">
        <v>4.5100000000000001E-4</v>
      </c>
      <c r="W297" s="52">
        <v>0</v>
      </c>
      <c r="X297" s="52">
        <v>0.55328599999999994</v>
      </c>
      <c r="Y297" s="52">
        <v>0</v>
      </c>
      <c r="Z297" s="52">
        <v>0</v>
      </c>
      <c r="AA297" s="79">
        <v>297</v>
      </c>
      <c r="AB297" s="79"/>
      <c r="AC297" s="85"/>
      <c r="AD297" s="51"/>
      <c r="AE297" s="51"/>
      <c r="AF297" s="51"/>
      <c r="AG297" s="51"/>
      <c r="AH297" s="51"/>
      <c r="AI297" s="51"/>
      <c r="AJ297" s="102" t="s">
        <v>654</v>
      </c>
      <c r="AK297" s="102" t="s">
        <v>654</v>
      </c>
      <c r="AL297" s="102" t="s">
        <v>654</v>
      </c>
      <c r="AM297" s="102" t="s">
        <v>654</v>
      </c>
      <c r="AN297" s="2"/>
      <c r="AO297" s="3"/>
      <c r="AP297" s="3"/>
      <c r="AQ297" s="3"/>
      <c r="AR297" s="3"/>
    </row>
    <row r="298" spans="1:44" x14ac:dyDescent="0.3">
      <c r="A298" s="14" t="s">
        <v>469</v>
      </c>
      <c r="B298" s="15"/>
      <c r="C298" s="15"/>
      <c r="D298" s="80">
        <v>1.5713237561903008</v>
      </c>
      <c r="E298" s="78"/>
      <c r="F298" s="15"/>
      <c r="G298" s="15"/>
      <c r="H298" s="16" t="s">
        <v>469</v>
      </c>
      <c r="I298" s="66"/>
      <c r="J298" s="66"/>
      <c r="K298" s="16"/>
      <c r="L298" s="81"/>
      <c r="M298" s="82">
        <v>8642.4765625</v>
      </c>
      <c r="N298" s="82">
        <v>7326.8564453125</v>
      </c>
      <c r="O298" s="76"/>
      <c r="P298" s="83"/>
      <c r="Q298" s="83"/>
      <c r="R298" s="84"/>
      <c r="S298" s="51">
        <v>1</v>
      </c>
      <c r="T298" s="51">
        <v>1</v>
      </c>
      <c r="U298" s="52">
        <v>806</v>
      </c>
      <c r="V298" s="52">
        <v>5.5099999999999995E-4</v>
      </c>
      <c r="W298" s="52">
        <v>5.0000000000000004E-6</v>
      </c>
      <c r="X298" s="52">
        <v>0.948909</v>
      </c>
      <c r="Y298" s="52">
        <v>0</v>
      </c>
      <c r="Z298" s="52">
        <v>0</v>
      </c>
      <c r="AA298" s="79">
        <v>298</v>
      </c>
      <c r="AB298" s="79"/>
      <c r="AC298" s="85"/>
      <c r="AD298" s="51"/>
      <c r="AE298" s="51"/>
      <c r="AF298" s="51"/>
      <c r="AG298" s="51"/>
      <c r="AH298" s="51"/>
      <c r="AI298" s="51"/>
      <c r="AJ298" s="102" t="s">
        <v>654</v>
      </c>
      <c r="AK298" s="102" t="s">
        <v>654</v>
      </c>
      <c r="AL298" s="102" t="s">
        <v>654</v>
      </c>
      <c r="AM298" s="102" t="s">
        <v>654</v>
      </c>
      <c r="AN298" s="2"/>
      <c r="AO298" s="3"/>
      <c r="AP298" s="3"/>
      <c r="AQ298" s="3"/>
      <c r="AR298" s="3"/>
    </row>
    <row r="299" spans="1:44" x14ac:dyDescent="0.3">
      <c r="A299" s="14" t="s">
        <v>470</v>
      </c>
      <c r="B299" s="15"/>
      <c r="C299" s="15"/>
      <c r="D299" s="80">
        <v>1.6424705303553155</v>
      </c>
      <c r="E299" s="78"/>
      <c r="F299" s="15"/>
      <c r="G299" s="15"/>
      <c r="H299" s="16" t="s">
        <v>470</v>
      </c>
      <c r="I299" s="66"/>
      <c r="J299" s="66"/>
      <c r="K299" s="16"/>
      <c r="L299" s="81"/>
      <c r="M299" s="82">
        <v>6767.037109375</v>
      </c>
      <c r="N299" s="82">
        <v>870.14886474609375</v>
      </c>
      <c r="O299" s="76"/>
      <c r="P299" s="83"/>
      <c r="Q299" s="83"/>
      <c r="R299" s="84"/>
      <c r="S299" s="51">
        <v>0</v>
      </c>
      <c r="T299" s="51">
        <v>3</v>
      </c>
      <c r="U299" s="52">
        <v>1610</v>
      </c>
      <c r="V299" s="52">
        <v>7.3899999999999997E-4</v>
      </c>
      <c r="W299" s="52">
        <v>1.9699999999999999E-4</v>
      </c>
      <c r="X299" s="52">
        <v>1.131964</v>
      </c>
      <c r="Y299" s="52">
        <v>0</v>
      </c>
      <c r="Z299" s="52">
        <v>0</v>
      </c>
      <c r="AA299" s="79">
        <v>299</v>
      </c>
      <c r="AB299" s="79"/>
      <c r="AC299" s="85"/>
      <c r="AD299" s="51"/>
      <c r="AE299" s="51"/>
      <c r="AF299" s="51"/>
      <c r="AG299" s="51"/>
      <c r="AH299" s="51"/>
      <c r="AI299" s="51"/>
      <c r="AJ299" s="102" t="s">
        <v>654</v>
      </c>
      <c r="AK299" s="102" t="s">
        <v>654</v>
      </c>
      <c r="AL299" s="102" t="s">
        <v>654</v>
      </c>
      <c r="AM299" s="102" t="s">
        <v>654</v>
      </c>
      <c r="AN299" s="2"/>
      <c r="AO299" s="3"/>
      <c r="AP299" s="3"/>
      <c r="AQ299" s="3"/>
      <c r="AR299" s="3"/>
    </row>
    <row r="300" spans="1:44" x14ac:dyDescent="0.3">
      <c r="A300" s="14" t="s">
        <v>471</v>
      </c>
      <c r="B300" s="15"/>
      <c r="C300" s="15"/>
      <c r="D300" s="80">
        <v>1.5</v>
      </c>
      <c r="E300" s="78"/>
      <c r="F300" s="15"/>
      <c r="G300" s="15"/>
      <c r="H300" s="16" t="s">
        <v>471</v>
      </c>
      <c r="I300" s="66"/>
      <c r="J300" s="66"/>
      <c r="K300" s="16"/>
      <c r="L300" s="81"/>
      <c r="M300" s="82">
        <v>6364.6083984375</v>
      </c>
      <c r="N300" s="82">
        <v>9648.4248046875</v>
      </c>
      <c r="O300" s="76"/>
      <c r="P300" s="83"/>
      <c r="Q300" s="83"/>
      <c r="R300" s="84"/>
      <c r="S300" s="51">
        <v>1</v>
      </c>
      <c r="T300" s="51">
        <v>0</v>
      </c>
      <c r="U300" s="52">
        <v>0</v>
      </c>
      <c r="V300" s="52">
        <v>5.6899999999999995E-4</v>
      </c>
      <c r="W300" s="52">
        <v>9.0000000000000002E-6</v>
      </c>
      <c r="X300" s="52">
        <v>0.470723</v>
      </c>
      <c r="Y300" s="52">
        <v>0</v>
      </c>
      <c r="Z300" s="52">
        <v>0</v>
      </c>
      <c r="AA300" s="79">
        <v>300</v>
      </c>
      <c r="AB300" s="79"/>
      <c r="AC300" s="85"/>
      <c r="AD300" s="51"/>
      <c r="AE300" s="51"/>
      <c r="AF300" s="51"/>
      <c r="AG300" s="51"/>
      <c r="AH300" s="51"/>
      <c r="AI300" s="51"/>
      <c r="AJ300" s="51"/>
      <c r="AK300" s="51"/>
      <c r="AL300" s="51"/>
      <c r="AM300" s="51"/>
      <c r="AN300" s="2"/>
      <c r="AO300" s="3"/>
      <c r="AP300" s="3"/>
      <c r="AQ300" s="3"/>
      <c r="AR300" s="3"/>
    </row>
    <row r="301" spans="1:44" x14ac:dyDescent="0.3">
      <c r="A301" s="14" t="s">
        <v>472</v>
      </c>
      <c r="B301" s="15"/>
      <c r="C301" s="15"/>
      <c r="D301" s="80">
        <v>1.5</v>
      </c>
      <c r="E301" s="78"/>
      <c r="F301" s="15"/>
      <c r="G301" s="15"/>
      <c r="H301" s="16" t="s">
        <v>472</v>
      </c>
      <c r="I301" s="66"/>
      <c r="J301" s="66"/>
      <c r="K301" s="16"/>
      <c r="L301" s="81"/>
      <c r="M301" s="82">
        <v>5656.4287109375</v>
      </c>
      <c r="N301" s="82">
        <v>5708.40283203125</v>
      </c>
      <c r="O301" s="76"/>
      <c r="P301" s="83"/>
      <c r="Q301" s="83"/>
      <c r="R301" s="84"/>
      <c r="S301" s="51">
        <v>1</v>
      </c>
      <c r="T301" s="51">
        <v>0</v>
      </c>
      <c r="U301" s="52">
        <v>0</v>
      </c>
      <c r="V301" s="52">
        <v>5.6899999999999995E-4</v>
      </c>
      <c r="W301" s="52">
        <v>9.0000000000000002E-6</v>
      </c>
      <c r="X301" s="52">
        <v>0.470723</v>
      </c>
      <c r="Y301" s="52">
        <v>0</v>
      </c>
      <c r="Z301" s="52">
        <v>0</v>
      </c>
      <c r="AA301" s="79">
        <v>301</v>
      </c>
      <c r="AB301" s="79"/>
      <c r="AC301" s="85"/>
      <c r="AD301" s="51"/>
      <c r="AE301" s="51"/>
      <c r="AF301" s="51"/>
      <c r="AG301" s="51"/>
      <c r="AH301" s="51"/>
      <c r="AI301" s="51"/>
      <c r="AJ301" s="51"/>
      <c r="AK301" s="51"/>
      <c r="AL301" s="51"/>
      <c r="AM301" s="51"/>
      <c r="AN301" s="2"/>
      <c r="AO301" s="3"/>
      <c r="AP301" s="3"/>
      <c r="AQ301" s="3"/>
      <c r="AR301" s="3"/>
    </row>
    <row r="302" spans="1:44" x14ac:dyDescent="0.3">
      <c r="A302" s="14" t="s">
        <v>473</v>
      </c>
      <c r="B302" s="15"/>
      <c r="C302" s="15"/>
      <c r="D302" s="80">
        <v>1.5</v>
      </c>
      <c r="E302" s="78"/>
      <c r="F302" s="15"/>
      <c r="G302" s="15"/>
      <c r="H302" s="16" t="s">
        <v>473</v>
      </c>
      <c r="I302" s="66"/>
      <c r="J302" s="66"/>
      <c r="K302" s="16"/>
      <c r="L302" s="81"/>
      <c r="M302" s="82">
        <v>1002.8370361328125</v>
      </c>
      <c r="N302" s="82">
        <v>9324.2568359375</v>
      </c>
      <c r="O302" s="76"/>
      <c r="P302" s="83"/>
      <c r="Q302" s="83"/>
      <c r="R302" s="84"/>
      <c r="S302" s="51">
        <v>0</v>
      </c>
      <c r="T302" s="51">
        <v>1</v>
      </c>
      <c r="U302" s="52">
        <v>0</v>
      </c>
      <c r="V302" s="52">
        <v>9.5699999999999995E-4</v>
      </c>
      <c r="W302" s="52">
        <v>1.756E-3</v>
      </c>
      <c r="X302" s="52">
        <v>0.33994099999999999</v>
      </c>
      <c r="Y302" s="52">
        <v>0</v>
      </c>
      <c r="Z302" s="52">
        <v>0</v>
      </c>
      <c r="AA302" s="79">
        <v>302</v>
      </c>
      <c r="AB302" s="79"/>
      <c r="AC302" s="85"/>
      <c r="AD302" s="51"/>
      <c r="AE302" s="51"/>
      <c r="AF302" s="51"/>
      <c r="AG302" s="51"/>
      <c r="AH302" s="51"/>
      <c r="AI302" s="51"/>
      <c r="AJ302" s="102" t="s">
        <v>654</v>
      </c>
      <c r="AK302" s="102" t="s">
        <v>654</v>
      </c>
      <c r="AL302" s="102" t="s">
        <v>654</v>
      </c>
      <c r="AM302" s="102" t="s">
        <v>654</v>
      </c>
      <c r="AN302" s="2"/>
      <c r="AO302" s="3"/>
      <c r="AP302" s="3"/>
      <c r="AQ302" s="3"/>
      <c r="AR302" s="3"/>
    </row>
    <row r="303" spans="1:44" x14ac:dyDescent="0.3">
      <c r="A303" s="14" t="s">
        <v>474</v>
      </c>
      <c r="B303" s="15"/>
      <c r="C303" s="15"/>
      <c r="D303" s="80">
        <v>1.5005840406834441</v>
      </c>
      <c r="E303" s="78"/>
      <c r="F303" s="15"/>
      <c r="G303" s="15"/>
      <c r="H303" s="16" t="s">
        <v>474</v>
      </c>
      <c r="I303" s="66"/>
      <c r="J303" s="66"/>
      <c r="K303" s="16"/>
      <c r="L303" s="81"/>
      <c r="M303" s="82">
        <v>2616.72216796875</v>
      </c>
      <c r="N303" s="82">
        <v>7913.5849609375</v>
      </c>
      <c r="O303" s="76"/>
      <c r="P303" s="83"/>
      <c r="Q303" s="83"/>
      <c r="R303" s="84"/>
      <c r="S303" s="51">
        <v>0</v>
      </c>
      <c r="T303" s="51">
        <v>3</v>
      </c>
      <c r="U303" s="52">
        <v>6.6</v>
      </c>
      <c r="V303" s="52">
        <v>9.859999999999999E-4</v>
      </c>
      <c r="W303" s="52">
        <v>2.493E-3</v>
      </c>
      <c r="X303" s="52">
        <v>0.64274900000000001</v>
      </c>
      <c r="Y303" s="52">
        <v>0.33333333333333331</v>
      </c>
      <c r="Z303" s="52">
        <v>0</v>
      </c>
      <c r="AA303" s="79">
        <v>303</v>
      </c>
      <c r="AB303" s="79"/>
      <c r="AC303" s="85"/>
      <c r="AD303" s="51"/>
      <c r="AE303" s="51"/>
      <c r="AF303" s="51"/>
      <c r="AG303" s="51"/>
      <c r="AH303" s="51"/>
      <c r="AI303" s="51"/>
      <c r="AJ303" s="102" t="s">
        <v>654</v>
      </c>
      <c r="AK303" s="102" t="s">
        <v>654</v>
      </c>
      <c r="AL303" s="102" t="s">
        <v>654</v>
      </c>
      <c r="AM303" s="102" t="s">
        <v>654</v>
      </c>
      <c r="AN303" s="2"/>
      <c r="AO303" s="3"/>
      <c r="AP303" s="3"/>
      <c r="AQ303" s="3"/>
      <c r="AR303" s="3"/>
    </row>
    <row r="304" spans="1:44" x14ac:dyDescent="0.3">
      <c r="A304" s="14" t="s">
        <v>475</v>
      </c>
      <c r="B304" s="15"/>
      <c r="C304" s="15"/>
      <c r="D304" s="80">
        <v>1.5</v>
      </c>
      <c r="E304" s="78"/>
      <c r="F304" s="15"/>
      <c r="G304" s="15"/>
      <c r="H304" s="16" t="s">
        <v>475</v>
      </c>
      <c r="I304" s="66"/>
      <c r="J304" s="66"/>
      <c r="K304" s="16"/>
      <c r="L304" s="81"/>
      <c r="M304" s="82">
        <v>873.72430419921875</v>
      </c>
      <c r="N304" s="82">
        <v>9121.6728515625</v>
      </c>
      <c r="O304" s="76"/>
      <c r="P304" s="83"/>
      <c r="Q304" s="83"/>
      <c r="R304" s="84"/>
      <c r="S304" s="51">
        <v>0</v>
      </c>
      <c r="T304" s="51">
        <v>1</v>
      </c>
      <c r="U304" s="52">
        <v>0</v>
      </c>
      <c r="V304" s="52">
        <v>9.5699999999999995E-4</v>
      </c>
      <c r="W304" s="52">
        <v>1.756E-3</v>
      </c>
      <c r="X304" s="52">
        <v>0.33994099999999999</v>
      </c>
      <c r="Y304" s="52">
        <v>0</v>
      </c>
      <c r="Z304" s="52">
        <v>0</v>
      </c>
      <c r="AA304" s="79">
        <v>304</v>
      </c>
      <c r="AB304" s="79"/>
      <c r="AC304" s="85"/>
      <c r="AD304" s="51"/>
      <c r="AE304" s="51"/>
      <c r="AF304" s="51"/>
      <c r="AG304" s="51"/>
      <c r="AH304" s="51"/>
      <c r="AI304" s="51"/>
      <c r="AJ304" s="102" t="s">
        <v>654</v>
      </c>
      <c r="AK304" s="102" t="s">
        <v>654</v>
      </c>
      <c r="AL304" s="102" t="s">
        <v>654</v>
      </c>
      <c r="AM304" s="102" t="s">
        <v>654</v>
      </c>
      <c r="AN304" s="2"/>
      <c r="AO304" s="3"/>
      <c r="AP304" s="3"/>
      <c r="AQ304" s="3"/>
      <c r="AR304" s="3"/>
    </row>
    <row r="305" spans="1:44" x14ac:dyDescent="0.3">
      <c r="A305" s="14" t="s">
        <v>476</v>
      </c>
      <c r="B305" s="15"/>
      <c r="C305" s="15"/>
      <c r="D305" s="80">
        <v>1.5</v>
      </c>
      <c r="E305" s="78"/>
      <c r="F305" s="15"/>
      <c r="G305" s="15"/>
      <c r="H305" s="16" t="s">
        <v>476</v>
      </c>
      <c r="I305" s="66"/>
      <c r="J305" s="66"/>
      <c r="K305" s="16"/>
      <c r="L305" s="81"/>
      <c r="M305" s="82">
        <v>165.57485961914063</v>
      </c>
      <c r="N305" s="82">
        <v>6556.69384765625</v>
      </c>
      <c r="O305" s="76"/>
      <c r="P305" s="83"/>
      <c r="Q305" s="83"/>
      <c r="R305" s="84"/>
      <c r="S305" s="51">
        <v>0</v>
      </c>
      <c r="T305" s="51">
        <v>1</v>
      </c>
      <c r="U305" s="52">
        <v>0</v>
      </c>
      <c r="V305" s="52">
        <v>9.5699999999999995E-4</v>
      </c>
      <c r="W305" s="52">
        <v>1.756E-3</v>
      </c>
      <c r="X305" s="52">
        <v>0.33994099999999999</v>
      </c>
      <c r="Y305" s="52">
        <v>0</v>
      </c>
      <c r="Z305" s="52">
        <v>0</v>
      </c>
      <c r="AA305" s="79">
        <v>305</v>
      </c>
      <c r="AB305" s="79"/>
      <c r="AC305" s="85"/>
      <c r="AD305" s="51"/>
      <c r="AE305" s="51"/>
      <c r="AF305" s="51"/>
      <c r="AG305" s="51"/>
      <c r="AH305" s="51"/>
      <c r="AI305" s="51"/>
      <c r="AJ305" s="102" t="s">
        <v>654</v>
      </c>
      <c r="AK305" s="102" t="s">
        <v>654</v>
      </c>
      <c r="AL305" s="102" t="s">
        <v>654</v>
      </c>
      <c r="AM305" s="102" t="s">
        <v>654</v>
      </c>
      <c r="AN305" s="2"/>
      <c r="AO305" s="3"/>
      <c r="AP305" s="3"/>
      <c r="AQ305" s="3"/>
      <c r="AR305" s="3"/>
    </row>
    <row r="306" spans="1:44" x14ac:dyDescent="0.3">
      <c r="A306" s="14" t="s">
        <v>477</v>
      </c>
      <c r="B306" s="15"/>
      <c r="C306" s="15"/>
      <c r="D306" s="80">
        <v>1.5</v>
      </c>
      <c r="E306" s="78"/>
      <c r="F306" s="15"/>
      <c r="G306" s="15"/>
      <c r="H306" s="16" t="s">
        <v>477</v>
      </c>
      <c r="I306" s="66"/>
      <c r="J306" s="66"/>
      <c r="K306" s="16"/>
      <c r="L306" s="81"/>
      <c r="M306" s="82">
        <v>3605.73193359375</v>
      </c>
      <c r="N306" s="82">
        <v>8790.376953125</v>
      </c>
      <c r="O306" s="76"/>
      <c r="P306" s="83"/>
      <c r="Q306" s="83"/>
      <c r="R306" s="84"/>
      <c r="S306" s="51">
        <v>0</v>
      </c>
      <c r="T306" s="51">
        <v>1</v>
      </c>
      <c r="U306" s="52">
        <v>0</v>
      </c>
      <c r="V306" s="52">
        <v>8.7900000000000001E-4</v>
      </c>
      <c r="W306" s="52">
        <v>1.3010000000000001E-3</v>
      </c>
      <c r="X306" s="52">
        <v>0.312301</v>
      </c>
      <c r="Y306" s="52">
        <v>0</v>
      </c>
      <c r="Z306" s="52">
        <v>0</v>
      </c>
      <c r="AA306" s="79">
        <v>306</v>
      </c>
      <c r="AB306" s="79"/>
      <c r="AC306" s="85"/>
      <c r="AD306" s="51"/>
      <c r="AE306" s="51"/>
      <c r="AF306" s="51"/>
      <c r="AG306" s="51"/>
      <c r="AH306" s="51"/>
      <c r="AI306" s="51"/>
      <c r="AJ306" s="102" t="s">
        <v>654</v>
      </c>
      <c r="AK306" s="102" t="s">
        <v>654</v>
      </c>
      <c r="AL306" s="102" t="s">
        <v>654</v>
      </c>
      <c r="AM306" s="102" t="s">
        <v>654</v>
      </c>
      <c r="AN306" s="2"/>
      <c r="AO306" s="3"/>
      <c r="AP306" s="3"/>
      <c r="AQ306" s="3"/>
      <c r="AR306" s="3"/>
    </row>
    <row r="307" spans="1:44" x14ac:dyDescent="0.3">
      <c r="A307" s="14" t="s">
        <v>478</v>
      </c>
      <c r="B307" s="15"/>
      <c r="C307" s="15"/>
      <c r="D307" s="80">
        <v>1.5</v>
      </c>
      <c r="E307" s="78"/>
      <c r="F307" s="15"/>
      <c r="G307" s="15"/>
      <c r="H307" s="16" t="s">
        <v>478</v>
      </c>
      <c r="I307" s="66"/>
      <c r="J307" s="66"/>
      <c r="K307" s="16"/>
      <c r="L307" s="81"/>
      <c r="M307" s="82">
        <v>3144.318115234375</v>
      </c>
      <c r="N307" s="82">
        <v>6377.56591796875</v>
      </c>
      <c r="O307" s="76"/>
      <c r="P307" s="83"/>
      <c r="Q307" s="83"/>
      <c r="R307" s="84"/>
      <c r="S307" s="51">
        <v>0</v>
      </c>
      <c r="T307" s="51">
        <v>1</v>
      </c>
      <c r="U307" s="52">
        <v>0</v>
      </c>
      <c r="V307" s="52">
        <v>8.7900000000000001E-4</v>
      </c>
      <c r="W307" s="52">
        <v>1.3010000000000001E-3</v>
      </c>
      <c r="X307" s="52">
        <v>0.312301</v>
      </c>
      <c r="Y307" s="52">
        <v>0</v>
      </c>
      <c r="Z307" s="52">
        <v>0</v>
      </c>
      <c r="AA307" s="79">
        <v>307</v>
      </c>
      <c r="AB307" s="79"/>
      <c r="AC307" s="85"/>
      <c r="AD307" s="51"/>
      <c r="AE307" s="51"/>
      <c r="AF307" s="51"/>
      <c r="AG307" s="51"/>
      <c r="AH307" s="51"/>
      <c r="AI307" s="51"/>
      <c r="AJ307" s="102" t="s">
        <v>654</v>
      </c>
      <c r="AK307" s="102" t="s">
        <v>654</v>
      </c>
      <c r="AL307" s="102" t="s">
        <v>654</v>
      </c>
      <c r="AM307" s="102" t="s">
        <v>654</v>
      </c>
      <c r="AN307" s="2"/>
      <c r="AO307" s="3"/>
      <c r="AP307" s="3"/>
      <c r="AQ307" s="3"/>
      <c r="AR307" s="3"/>
    </row>
    <row r="308" spans="1:44" x14ac:dyDescent="0.3">
      <c r="A308" s="14" t="s">
        <v>479</v>
      </c>
      <c r="B308" s="15"/>
      <c r="C308" s="15"/>
      <c r="D308" s="80">
        <v>1.5</v>
      </c>
      <c r="E308" s="78"/>
      <c r="F308" s="15"/>
      <c r="G308" s="15"/>
      <c r="H308" s="16" t="s">
        <v>479</v>
      </c>
      <c r="I308" s="66"/>
      <c r="J308" s="66"/>
      <c r="K308" s="16"/>
      <c r="L308" s="81"/>
      <c r="M308" s="82">
        <v>417.61831665039063</v>
      </c>
      <c r="N308" s="82">
        <v>7653.80615234375</v>
      </c>
      <c r="O308" s="76"/>
      <c r="P308" s="83"/>
      <c r="Q308" s="83"/>
      <c r="R308" s="84"/>
      <c r="S308" s="51">
        <v>0</v>
      </c>
      <c r="T308" s="51">
        <v>1</v>
      </c>
      <c r="U308" s="52">
        <v>0</v>
      </c>
      <c r="V308" s="52">
        <v>9.5699999999999995E-4</v>
      </c>
      <c r="W308" s="52">
        <v>1.756E-3</v>
      </c>
      <c r="X308" s="52">
        <v>0.33994099999999999</v>
      </c>
      <c r="Y308" s="52">
        <v>0</v>
      </c>
      <c r="Z308" s="52">
        <v>0</v>
      </c>
      <c r="AA308" s="79">
        <v>308</v>
      </c>
      <c r="AB308" s="79"/>
      <c r="AC308" s="85"/>
      <c r="AD308" s="51"/>
      <c r="AE308" s="51"/>
      <c r="AF308" s="51"/>
      <c r="AG308" s="51"/>
      <c r="AH308" s="51"/>
      <c r="AI308" s="51"/>
      <c r="AJ308" s="102" t="s">
        <v>654</v>
      </c>
      <c r="AK308" s="102" t="s">
        <v>654</v>
      </c>
      <c r="AL308" s="102" t="s">
        <v>654</v>
      </c>
      <c r="AM308" s="102" t="s">
        <v>654</v>
      </c>
      <c r="AN308" s="2"/>
      <c r="AO308" s="3"/>
      <c r="AP308" s="3"/>
      <c r="AQ308" s="3"/>
      <c r="AR308" s="3"/>
    </row>
    <row r="309" spans="1:44" x14ac:dyDescent="0.3">
      <c r="A309" s="14" t="s">
        <v>480</v>
      </c>
      <c r="B309" s="15"/>
      <c r="C309" s="15"/>
      <c r="D309" s="80">
        <v>1.5</v>
      </c>
      <c r="E309" s="78"/>
      <c r="F309" s="15"/>
      <c r="G309" s="15"/>
      <c r="H309" s="16" t="s">
        <v>480</v>
      </c>
      <c r="I309" s="66"/>
      <c r="J309" s="66"/>
      <c r="K309" s="16"/>
      <c r="L309" s="81"/>
      <c r="M309" s="82">
        <v>2818.63623046875</v>
      </c>
      <c r="N309" s="82">
        <v>2695.3828125</v>
      </c>
      <c r="O309" s="76"/>
      <c r="P309" s="83"/>
      <c r="Q309" s="83"/>
      <c r="R309" s="84"/>
      <c r="S309" s="51">
        <v>0</v>
      </c>
      <c r="T309" s="51">
        <v>2</v>
      </c>
      <c r="U309" s="52">
        <v>0</v>
      </c>
      <c r="V309" s="52">
        <v>9.6199999999999996E-4</v>
      </c>
      <c r="W309" s="52">
        <v>2.013E-3</v>
      </c>
      <c r="X309" s="52">
        <v>0.49922699999999998</v>
      </c>
      <c r="Y309" s="52">
        <v>0.5</v>
      </c>
      <c r="Z309" s="52">
        <v>0</v>
      </c>
      <c r="AA309" s="79">
        <v>309</v>
      </c>
      <c r="AB309" s="79"/>
      <c r="AC309" s="85"/>
      <c r="AD309" s="51"/>
      <c r="AE309" s="51"/>
      <c r="AF309" s="51"/>
      <c r="AG309" s="51"/>
      <c r="AH309" s="51"/>
      <c r="AI309" s="51"/>
      <c r="AJ309" s="102" t="s">
        <v>654</v>
      </c>
      <c r="AK309" s="102" t="s">
        <v>654</v>
      </c>
      <c r="AL309" s="102" t="s">
        <v>654</v>
      </c>
      <c r="AM309" s="102" t="s">
        <v>654</v>
      </c>
      <c r="AN309" s="2"/>
      <c r="AO309" s="3"/>
      <c r="AP309" s="3"/>
      <c r="AQ309" s="3"/>
      <c r="AR309" s="3"/>
    </row>
    <row r="310" spans="1:44" x14ac:dyDescent="0.3">
      <c r="A310" s="14" t="s">
        <v>481</v>
      </c>
      <c r="B310" s="15"/>
      <c r="C310" s="15"/>
      <c r="D310" s="80">
        <v>1.5</v>
      </c>
      <c r="E310" s="78"/>
      <c r="F310" s="15"/>
      <c r="G310" s="15"/>
      <c r="H310" s="16" t="s">
        <v>481</v>
      </c>
      <c r="I310" s="66"/>
      <c r="J310" s="66"/>
      <c r="K310" s="16"/>
      <c r="L310" s="81"/>
      <c r="M310" s="82">
        <v>2586.548095703125</v>
      </c>
      <c r="N310" s="82">
        <v>8280.8896484375</v>
      </c>
      <c r="O310" s="76"/>
      <c r="P310" s="83"/>
      <c r="Q310" s="83"/>
      <c r="R310" s="84"/>
      <c r="S310" s="51">
        <v>0</v>
      </c>
      <c r="T310" s="51">
        <v>1</v>
      </c>
      <c r="U310" s="52">
        <v>0</v>
      </c>
      <c r="V310" s="52">
        <v>9.5699999999999995E-4</v>
      </c>
      <c r="W310" s="52">
        <v>1.756E-3</v>
      </c>
      <c r="X310" s="52">
        <v>0.33994099999999999</v>
      </c>
      <c r="Y310" s="52">
        <v>0</v>
      </c>
      <c r="Z310" s="52">
        <v>0</v>
      </c>
      <c r="AA310" s="79">
        <v>310</v>
      </c>
      <c r="AB310" s="79"/>
      <c r="AC310" s="85"/>
      <c r="AD310" s="51"/>
      <c r="AE310" s="51"/>
      <c r="AF310" s="51"/>
      <c r="AG310" s="51"/>
      <c r="AH310" s="51"/>
      <c r="AI310" s="51"/>
      <c r="AJ310" s="102" t="s">
        <v>654</v>
      </c>
      <c r="AK310" s="102" t="s">
        <v>654</v>
      </c>
      <c r="AL310" s="102" t="s">
        <v>654</v>
      </c>
      <c r="AM310" s="102" t="s">
        <v>654</v>
      </c>
      <c r="AN310" s="2"/>
      <c r="AO310" s="3"/>
      <c r="AP310" s="3"/>
      <c r="AQ310" s="3"/>
      <c r="AR310" s="3"/>
    </row>
    <row r="311" spans="1:44" x14ac:dyDescent="0.3">
      <c r="A311" s="14" t="s">
        <v>482</v>
      </c>
      <c r="B311" s="15"/>
      <c r="C311" s="15"/>
      <c r="D311" s="80">
        <v>1.5</v>
      </c>
      <c r="E311" s="78"/>
      <c r="F311" s="15"/>
      <c r="G311" s="15"/>
      <c r="H311" s="16" t="s">
        <v>482</v>
      </c>
      <c r="I311" s="66"/>
      <c r="J311" s="66"/>
      <c r="K311" s="16"/>
      <c r="L311" s="81"/>
      <c r="M311" s="82">
        <v>3346.66552734375</v>
      </c>
      <c r="N311" s="82">
        <v>7853.51171875</v>
      </c>
      <c r="O311" s="76"/>
      <c r="P311" s="83"/>
      <c r="Q311" s="83"/>
      <c r="R311" s="84"/>
      <c r="S311" s="51">
        <v>0</v>
      </c>
      <c r="T311" s="51">
        <v>1</v>
      </c>
      <c r="U311" s="52">
        <v>0</v>
      </c>
      <c r="V311" s="52">
        <v>8.7900000000000001E-4</v>
      </c>
      <c r="W311" s="52">
        <v>1.3010000000000001E-3</v>
      </c>
      <c r="X311" s="52">
        <v>0.312301</v>
      </c>
      <c r="Y311" s="52">
        <v>0</v>
      </c>
      <c r="Z311" s="52">
        <v>0</v>
      </c>
      <c r="AA311" s="79">
        <v>311</v>
      </c>
      <c r="AB311" s="79"/>
      <c r="AC311" s="85"/>
      <c r="AD311" s="51"/>
      <c r="AE311" s="51"/>
      <c r="AF311" s="51"/>
      <c r="AG311" s="51"/>
      <c r="AH311" s="51"/>
      <c r="AI311" s="51"/>
      <c r="AJ311" s="102" t="s">
        <v>654</v>
      </c>
      <c r="AK311" s="102" t="s">
        <v>654</v>
      </c>
      <c r="AL311" s="102" t="s">
        <v>654</v>
      </c>
      <c r="AM311" s="102" t="s">
        <v>654</v>
      </c>
      <c r="AN311" s="2"/>
      <c r="AO311" s="3"/>
      <c r="AP311" s="3"/>
      <c r="AQ311" s="3"/>
      <c r="AR311" s="3"/>
    </row>
    <row r="312" spans="1:44" x14ac:dyDescent="0.3">
      <c r="A312" s="14" t="s">
        <v>483</v>
      </c>
      <c r="B312" s="15"/>
      <c r="C312" s="15"/>
      <c r="D312" s="80">
        <v>1.5</v>
      </c>
      <c r="E312" s="78"/>
      <c r="F312" s="15"/>
      <c r="G312" s="15"/>
      <c r="H312" s="16" t="s">
        <v>483</v>
      </c>
      <c r="I312" s="66"/>
      <c r="J312" s="66"/>
      <c r="K312" s="16"/>
      <c r="L312" s="81"/>
      <c r="M312" s="82">
        <v>7777.619140625</v>
      </c>
      <c r="N312" s="82">
        <v>9654.20703125</v>
      </c>
      <c r="O312" s="76"/>
      <c r="P312" s="83"/>
      <c r="Q312" s="83"/>
      <c r="R312" s="84"/>
      <c r="S312" s="51">
        <v>0</v>
      </c>
      <c r="T312" s="51">
        <v>2</v>
      </c>
      <c r="U312" s="52">
        <v>0</v>
      </c>
      <c r="V312" s="52">
        <v>8.9999999999999998E-4</v>
      </c>
      <c r="W312" s="52">
        <v>1.627E-3</v>
      </c>
      <c r="X312" s="52">
        <v>0.51741899999999996</v>
      </c>
      <c r="Y312" s="52">
        <v>0.5</v>
      </c>
      <c r="Z312" s="52">
        <v>0</v>
      </c>
      <c r="AA312" s="79">
        <v>312</v>
      </c>
      <c r="AB312" s="79"/>
      <c r="AC312" s="85"/>
      <c r="AD312" s="51"/>
      <c r="AE312" s="51"/>
      <c r="AF312" s="51"/>
      <c r="AG312" s="51"/>
      <c r="AH312" s="51"/>
      <c r="AI312" s="51"/>
      <c r="AJ312" s="102" t="s">
        <v>654</v>
      </c>
      <c r="AK312" s="102" t="s">
        <v>654</v>
      </c>
      <c r="AL312" s="102" t="s">
        <v>654</v>
      </c>
      <c r="AM312" s="102" t="s">
        <v>654</v>
      </c>
      <c r="AN312" s="2"/>
      <c r="AO312" s="3"/>
      <c r="AP312" s="3"/>
      <c r="AQ312" s="3"/>
      <c r="AR312" s="3"/>
    </row>
    <row r="313" spans="1:44" x14ac:dyDescent="0.3">
      <c r="A313" s="14" t="s">
        <v>484</v>
      </c>
      <c r="B313" s="15"/>
      <c r="C313" s="15"/>
      <c r="D313" s="80">
        <v>1.5</v>
      </c>
      <c r="E313" s="78"/>
      <c r="F313" s="15"/>
      <c r="G313" s="15"/>
      <c r="H313" s="16" t="s">
        <v>484</v>
      </c>
      <c r="I313" s="66"/>
      <c r="J313" s="66"/>
      <c r="K313" s="16"/>
      <c r="L313" s="81"/>
      <c r="M313" s="82">
        <v>4454.498046875</v>
      </c>
      <c r="N313" s="82">
        <v>9635.58984375</v>
      </c>
      <c r="O313" s="76"/>
      <c r="P313" s="83"/>
      <c r="Q313" s="83"/>
      <c r="R313" s="84"/>
      <c r="S313" s="51">
        <v>0</v>
      </c>
      <c r="T313" s="51">
        <v>1</v>
      </c>
      <c r="U313" s="52">
        <v>0</v>
      </c>
      <c r="V313" s="52">
        <v>8.7900000000000001E-4</v>
      </c>
      <c r="W313" s="52">
        <v>1.3010000000000001E-3</v>
      </c>
      <c r="X313" s="52">
        <v>0.312301</v>
      </c>
      <c r="Y313" s="52">
        <v>0</v>
      </c>
      <c r="Z313" s="52">
        <v>0</v>
      </c>
      <c r="AA313" s="79">
        <v>313</v>
      </c>
      <c r="AB313" s="79"/>
      <c r="AC313" s="85"/>
      <c r="AD313" s="51"/>
      <c r="AE313" s="51"/>
      <c r="AF313" s="51"/>
      <c r="AG313" s="51"/>
      <c r="AH313" s="51"/>
      <c r="AI313" s="51"/>
      <c r="AJ313" s="102" t="s">
        <v>654</v>
      </c>
      <c r="AK313" s="102" t="s">
        <v>654</v>
      </c>
      <c r="AL313" s="102" t="s">
        <v>654</v>
      </c>
      <c r="AM313" s="102" t="s">
        <v>654</v>
      </c>
      <c r="AN313" s="2"/>
      <c r="AO313" s="3"/>
      <c r="AP313" s="3"/>
      <c r="AQ313" s="3"/>
      <c r="AR313" s="3"/>
    </row>
    <row r="314" spans="1:44" x14ac:dyDescent="0.3">
      <c r="A314" s="14" t="s">
        <v>485</v>
      </c>
      <c r="B314" s="15"/>
      <c r="C314" s="15"/>
      <c r="D314" s="80">
        <v>1.5</v>
      </c>
      <c r="E314" s="78"/>
      <c r="F314" s="15"/>
      <c r="G314" s="15"/>
      <c r="H314" s="16" t="s">
        <v>485</v>
      </c>
      <c r="I314" s="66"/>
      <c r="J314" s="66"/>
      <c r="K314" s="16"/>
      <c r="L314" s="81"/>
      <c r="M314" s="82">
        <v>1067.2213134765625</v>
      </c>
      <c r="N314" s="82">
        <v>9400.6552734375</v>
      </c>
      <c r="O314" s="76"/>
      <c r="P314" s="83"/>
      <c r="Q314" s="83"/>
      <c r="R314" s="84"/>
      <c r="S314" s="51">
        <v>0</v>
      </c>
      <c r="T314" s="51">
        <v>1</v>
      </c>
      <c r="U314" s="52">
        <v>0</v>
      </c>
      <c r="V314" s="52">
        <v>9.5699999999999995E-4</v>
      </c>
      <c r="W314" s="52">
        <v>1.756E-3</v>
      </c>
      <c r="X314" s="52">
        <v>0.33994099999999999</v>
      </c>
      <c r="Y314" s="52">
        <v>0</v>
      </c>
      <c r="Z314" s="52">
        <v>0</v>
      </c>
      <c r="AA314" s="79">
        <v>314</v>
      </c>
      <c r="AB314" s="79"/>
      <c r="AC314" s="85"/>
      <c r="AD314" s="51"/>
      <c r="AE314" s="51"/>
      <c r="AF314" s="51"/>
      <c r="AG314" s="51"/>
      <c r="AH314" s="51"/>
      <c r="AI314" s="51"/>
      <c r="AJ314" s="102" t="s">
        <v>654</v>
      </c>
      <c r="AK314" s="102" t="s">
        <v>654</v>
      </c>
      <c r="AL314" s="102" t="s">
        <v>654</v>
      </c>
      <c r="AM314" s="102" t="s">
        <v>654</v>
      </c>
      <c r="AN314" s="2"/>
      <c r="AO314" s="3"/>
      <c r="AP314" s="3"/>
      <c r="AQ314" s="3"/>
      <c r="AR314" s="3"/>
    </row>
    <row r="315" spans="1:44" x14ac:dyDescent="0.3">
      <c r="A315" s="14" t="s">
        <v>486</v>
      </c>
      <c r="B315" s="15"/>
      <c r="C315" s="15"/>
      <c r="D315" s="80">
        <v>1.5</v>
      </c>
      <c r="E315" s="78"/>
      <c r="F315" s="15"/>
      <c r="G315" s="15"/>
      <c r="H315" s="16" t="s">
        <v>486</v>
      </c>
      <c r="I315" s="66"/>
      <c r="J315" s="66"/>
      <c r="K315" s="16"/>
      <c r="L315" s="81"/>
      <c r="M315" s="82">
        <v>1956.247802734375</v>
      </c>
      <c r="N315" s="82">
        <v>544.17926025390625</v>
      </c>
      <c r="O315" s="76"/>
      <c r="P315" s="83"/>
      <c r="Q315" s="83"/>
      <c r="R315" s="84"/>
      <c r="S315" s="51">
        <v>0</v>
      </c>
      <c r="T315" s="51">
        <v>2</v>
      </c>
      <c r="U315" s="52">
        <v>0</v>
      </c>
      <c r="V315" s="52">
        <v>9.7300000000000002E-4</v>
      </c>
      <c r="W315" s="52">
        <v>2.6870000000000002E-3</v>
      </c>
      <c r="X315" s="52">
        <v>0.48755300000000001</v>
      </c>
      <c r="Y315" s="52">
        <v>0.5</v>
      </c>
      <c r="Z315" s="52">
        <v>0</v>
      </c>
      <c r="AA315" s="79">
        <v>315</v>
      </c>
      <c r="AB315" s="79"/>
      <c r="AC315" s="85"/>
      <c r="AD315" s="51"/>
      <c r="AE315" s="51"/>
      <c r="AF315" s="51"/>
      <c r="AG315" s="51"/>
      <c r="AH315" s="51"/>
      <c r="AI315" s="51"/>
      <c r="AJ315" s="102" t="s">
        <v>654</v>
      </c>
      <c r="AK315" s="102" t="s">
        <v>654</v>
      </c>
      <c r="AL315" s="102" t="s">
        <v>654</v>
      </c>
      <c r="AM315" s="102" t="s">
        <v>654</v>
      </c>
      <c r="AN315" s="2"/>
      <c r="AO315" s="3"/>
      <c r="AP315" s="3"/>
      <c r="AQ315" s="3"/>
      <c r="AR315" s="3"/>
    </row>
    <row r="316" spans="1:44" x14ac:dyDescent="0.3">
      <c r="A316" s="14" t="s">
        <v>487</v>
      </c>
      <c r="B316" s="15"/>
      <c r="C316" s="15"/>
      <c r="D316" s="80">
        <v>1.5</v>
      </c>
      <c r="E316" s="78"/>
      <c r="F316" s="15"/>
      <c r="G316" s="15"/>
      <c r="H316" s="16" t="s">
        <v>487</v>
      </c>
      <c r="I316" s="66"/>
      <c r="J316" s="66"/>
      <c r="K316" s="16"/>
      <c r="L316" s="81"/>
      <c r="M316" s="82">
        <v>9421.4443359375</v>
      </c>
      <c r="N316" s="82">
        <v>2241.19189453125</v>
      </c>
      <c r="O316" s="76"/>
      <c r="P316" s="83"/>
      <c r="Q316" s="83"/>
      <c r="R316" s="84"/>
      <c r="S316" s="51">
        <v>0</v>
      </c>
      <c r="T316" s="51">
        <v>1</v>
      </c>
      <c r="U316" s="52">
        <v>0</v>
      </c>
      <c r="V316" s="52">
        <v>1</v>
      </c>
      <c r="W316" s="52">
        <v>0</v>
      </c>
      <c r="X316" s="52">
        <v>0.99999899999999997</v>
      </c>
      <c r="Y316" s="52">
        <v>0</v>
      </c>
      <c r="Z316" s="52">
        <v>0</v>
      </c>
      <c r="AA316" s="79">
        <v>316</v>
      </c>
      <c r="AB316" s="79"/>
      <c r="AC316" s="85"/>
      <c r="AD316" s="51"/>
      <c r="AE316" s="51"/>
      <c r="AF316" s="51"/>
      <c r="AG316" s="51"/>
      <c r="AH316" s="51"/>
      <c r="AI316" s="51"/>
      <c r="AJ316" s="102" t="s">
        <v>654</v>
      </c>
      <c r="AK316" s="102" t="s">
        <v>654</v>
      </c>
      <c r="AL316" s="102" t="s">
        <v>654</v>
      </c>
      <c r="AM316" s="102" t="s">
        <v>654</v>
      </c>
      <c r="AN316" s="2"/>
      <c r="AO316" s="3"/>
      <c r="AP316" s="3"/>
      <c r="AQ316" s="3"/>
      <c r="AR316" s="3"/>
    </row>
    <row r="317" spans="1:44" x14ac:dyDescent="0.3">
      <c r="A317" s="14" t="s">
        <v>488</v>
      </c>
      <c r="B317" s="15"/>
      <c r="C317" s="15"/>
      <c r="D317" s="80">
        <v>1.5</v>
      </c>
      <c r="E317" s="78"/>
      <c r="F317" s="15"/>
      <c r="G317" s="15"/>
      <c r="H317" s="16" t="s">
        <v>488</v>
      </c>
      <c r="I317" s="66"/>
      <c r="J317" s="66"/>
      <c r="K317" s="16"/>
      <c r="L317" s="81"/>
      <c r="M317" s="82">
        <v>9723.6279296875</v>
      </c>
      <c r="N317" s="82">
        <v>1465.4110107421875</v>
      </c>
      <c r="O317" s="76"/>
      <c r="P317" s="83"/>
      <c r="Q317" s="83"/>
      <c r="R317" s="84"/>
      <c r="S317" s="51">
        <v>1</v>
      </c>
      <c r="T317" s="51">
        <v>0</v>
      </c>
      <c r="U317" s="52">
        <v>0</v>
      </c>
      <c r="V317" s="52">
        <v>1</v>
      </c>
      <c r="W317" s="52">
        <v>0</v>
      </c>
      <c r="X317" s="52">
        <v>0.99999899999999997</v>
      </c>
      <c r="Y317" s="52">
        <v>0</v>
      </c>
      <c r="Z317" s="52">
        <v>0</v>
      </c>
      <c r="AA317" s="79">
        <v>317</v>
      </c>
      <c r="AB317" s="79"/>
      <c r="AC317" s="85"/>
      <c r="AD317" s="51"/>
      <c r="AE317" s="51"/>
      <c r="AF317" s="51"/>
      <c r="AG317" s="51"/>
      <c r="AH317" s="51"/>
      <c r="AI317" s="51"/>
      <c r="AJ317" s="51"/>
      <c r="AK317" s="51"/>
      <c r="AL317" s="51"/>
      <c r="AM317" s="51"/>
      <c r="AN317" s="2"/>
      <c r="AO317" s="3"/>
      <c r="AP317" s="3"/>
      <c r="AQ317" s="3"/>
      <c r="AR317" s="3"/>
    </row>
    <row r="318" spans="1:44" x14ac:dyDescent="0.3">
      <c r="A318" s="14" t="s">
        <v>489</v>
      </c>
      <c r="B318" s="15"/>
      <c r="C318" s="15"/>
      <c r="D318" s="80">
        <v>1.5713237561903008</v>
      </c>
      <c r="E318" s="78"/>
      <c r="F318" s="15"/>
      <c r="G318" s="15"/>
      <c r="H318" s="16" t="s">
        <v>489</v>
      </c>
      <c r="I318" s="66"/>
      <c r="J318" s="66"/>
      <c r="K318" s="16"/>
      <c r="L318" s="81"/>
      <c r="M318" s="82">
        <v>6696.6767578125</v>
      </c>
      <c r="N318" s="82">
        <v>674.53759765625</v>
      </c>
      <c r="O318" s="76"/>
      <c r="P318" s="83"/>
      <c r="Q318" s="83"/>
      <c r="R318" s="84"/>
      <c r="S318" s="51">
        <v>1</v>
      </c>
      <c r="T318" s="51">
        <v>1</v>
      </c>
      <c r="U318" s="52">
        <v>806</v>
      </c>
      <c r="V318" s="52">
        <v>6.3000000000000003E-4</v>
      </c>
      <c r="W318" s="52">
        <v>3.4999999999999997E-5</v>
      </c>
      <c r="X318" s="52">
        <v>0.89477799999999996</v>
      </c>
      <c r="Y318" s="52">
        <v>0</v>
      </c>
      <c r="Z318" s="52">
        <v>0</v>
      </c>
      <c r="AA318" s="79">
        <v>318</v>
      </c>
      <c r="AB318" s="79"/>
      <c r="AC318" s="85"/>
      <c r="AD318" s="51"/>
      <c r="AE318" s="51"/>
      <c r="AF318" s="51"/>
      <c r="AG318" s="51"/>
      <c r="AH318" s="51"/>
      <c r="AI318" s="51"/>
      <c r="AJ318" s="102" t="s">
        <v>654</v>
      </c>
      <c r="AK318" s="102" t="s">
        <v>654</v>
      </c>
      <c r="AL318" s="102" t="s">
        <v>654</v>
      </c>
      <c r="AM318" s="102" t="s">
        <v>654</v>
      </c>
      <c r="AN318" s="2"/>
      <c r="AO318" s="3"/>
      <c r="AP318" s="3"/>
      <c r="AQ318" s="3"/>
      <c r="AR318" s="3"/>
    </row>
    <row r="319" spans="1:44" x14ac:dyDescent="0.3">
      <c r="A319" s="14" t="s">
        <v>490</v>
      </c>
      <c r="B319" s="15"/>
      <c r="C319" s="15"/>
      <c r="D319" s="80">
        <v>1.6422935483300294</v>
      </c>
      <c r="E319" s="78"/>
      <c r="F319" s="15"/>
      <c r="G319" s="15"/>
      <c r="H319" s="16" t="s">
        <v>490</v>
      </c>
      <c r="I319" s="66"/>
      <c r="J319" s="66"/>
      <c r="K319" s="16"/>
      <c r="L319" s="81"/>
      <c r="M319" s="82">
        <v>5909.52099609375</v>
      </c>
      <c r="N319" s="82">
        <v>1494.2674560546875</v>
      </c>
      <c r="O319" s="76"/>
      <c r="P319" s="83"/>
      <c r="Q319" s="83"/>
      <c r="R319" s="84"/>
      <c r="S319" s="51">
        <v>2</v>
      </c>
      <c r="T319" s="51">
        <v>0</v>
      </c>
      <c r="U319" s="52">
        <v>1608</v>
      </c>
      <c r="V319" s="52">
        <v>8.43E-4</v>
      </c>
      <c r="W319" s="52">
        <v>7.5199999999999996E-4</v>
      </c>
      <c r="X319" s="52">
        <v>0.69185799999999997</v>
      </c>
      <c r="Y319" s="52">
        <v>0</v>
      </c>
      <c r="Z319" s="52">
        <v>0</v>
      </c>
      <c r="AA319" s="79">
        <v>319</v>
      </c>
      <c r="AB319" s="79"/>
      <c r="AC319" s="85"/>
      <c r="AD319" s="51"/>
      <c r="AE319" s="51"/>
      <c r="AF319" s="51"/>
      <c r="AG319" s="51"/>
      <c r="AH319" s="51"/>
      <c r="AI319" s="51"/>
      <c r="AJ319" s="51"/>
      <c r="AK319" s="51"/>
      <c r="AL319" s="51"/>
      <c r="AM319" s="51"/>
      <c r="AN319" s="2"/>
      <c r="AO319" s="3"/>
      <c r="AP319" s="3"/>
      <c r="AQ319" s="3"/>
      <c r="AR319" s="3"/>
    </row>
    <row r="320" spans="1:44" x14ac:dyDescent="0.3">
      <c r="A320" s="14" t="s">
        <v>491</v>
      </c>
      <c r="B320" s="15"/>
      <c r="C320" s="15"/>
      <c r="D320" s="80">
        <v>1.5</v>
      </c>
      <c r="E320" s="78"/>
      <c r="F320" s="15"/>
      <c r="G320" s="15"/>
      <c r="H320" s="16" t="s">
        <v>491</v>
      </c>
      <c r="I320" s="66"/>
      <c r="J320" s="66"/>
      <c r="K320" s="16"/>
      <c r="L320" s="81"/>
      <c r="M320" s="82">
        <v>1706.5958251953125</v>
      </c>
      <c r="N320" s="82">
        <v>371.40213012695313</v>
      </c>
      <c r="O320" s="76"/>
      <c r="P320" s="83"/>
      <c r="Q320" s="83"/>
      <c r="R320" s="84"/>
      <c r="S320" s="51">
        <v>0</v>
      </c>
      <c r="T320" s="51">
        <v>1</v>
      </c>
      <c r="U320" s="52">
        <v>0</v>
      </c>
      <c r="V320" s="52">
        <v>9.5699999999999995E-4</v>
      </c>
      <c r="W320" s="52">
        <v>1.756E-3</v>
      </c>
      <c r="X320" s="52">
        <v>0.33994099999999999</v>
      </c>
      <c r="Y320" s="52">
        <v>0</v>
      </c>
      <c r="Z320" s="52">
        <v>0</v>
      </c>
      <c r="AA320" s="79">
        <v>320</v>
      </c>
      <c r="AB320" s="79"/>
      <c r="AC320" s="85"/>
      <c r="AD320" s="51"/>
      <c r="AE320" s="51"/>
      <c r="AF320" s="51"/>
      <c r="AG320" s="51"/>
      <c r="AH320" s="51"/>
      <c r="AI320" s="51"/>
      <c r="AJ320" s="102" t="s">
        <v>654</v>
      </c>
      <c r="AK320" s="102" t="s">
        <v>654</v>
      </c>
      <c r="AL320" s="102" t="s">
        <v>654</v>
      </c>
      <c r="AM320" s="102" t="s">
        <v>654</v>
      </c>
      <c r="AN320" s="2"/>
      <c r="AO320" s="3"/>
      <c r="AP320" s="3"/>
      <c r="AQ320" s="3"/>
      <c r="AR320" s="3"/>
    </row>
    <row r="321" spans="1:44" x14ac:dyDescent="0.3">
      <c r="A321" s="14" t="s">
        <v>492</v>
      </c>
      <c r="B321" s="15"/>
      <c r="C321" s="15"/>
      <c r="D321" s="80">
        <v>1.5</v>
      </c>
      <c r="E321" s="78"/>
      <c r="F321" s="15"/>
      <c r="G321" s="15"/>
      <c r="H321" s="16" t="s">
        <v>492</v>
      </c>
      <c r="I321" s="66"/>
      <c r="J321" s="66"/>
      <c r="K321" s="16"/>
      <c r="L321" s="81"/>
      <c r="M321" s="82">
        <v>1644.318359375</v>
      </c>
      <c r="N321" s="82">
        <v>9644.9873046875</v>
      </c>
      <c r="O321" s="76"/>
      <c r="P321" s="83"/>
      <c r="Q321" s="83"/>
      <c r="R321" s="84"/>
      <c r="S321" s="51">
        <v>0</v>
      </c>
      <c r="T321" s="51">
        <v>1</v>
      </c>
      <c r="U321" s="52">
        <v>0</v>
      </c>
      <c r="V321" s="52">
        <v>9.5699999999999995E-4</v>
      </c>
      <c r="W321" s="52">
        <v>1.756E-3</v>
      </c>
      <c r="X321" s="52">
        <v>0.33994099999999999</v>
      </c>
      <c r="Y321" s="52">
        <v>0</v>
      </c>
      <c r="Z321" s="52">
        <v>0</v>
      </c>
      <c r="AA321" s="79">
        <v>321</v>
      </c>
      <c r="AB321" s="79"/>
      <c r="AC321" s="85"/>
      <c r="AD321" s="51"/>
      <c r="AE321" s="51"/>
      <c r="AF321" s="51"/>
      <c r="AG321" s="51"/>
      <c r="AH321" s="51"/>
      <c r="AI321" s="51"/>
      <c r="AJ321" s="102" t="s">
        <v>654</v>
      </c>
      <c r="AK321" s="102" t="s">
        <v>654</v>
      </c>
      <c r="AL321" s="102" t="s">
        <v>654</v>
      </c>
      <c r="AM321" s="102" t="s">
        <v>654</v>
      </c>
      <c r="AN321" s="2"/>
      <c r="AO321" s="3"/>
      <c r="AP321" s="3"/>
      <c r="AQ321" s="3"/>
      <c r="AR321" s="3"/>
    </row>
    <row r="322" spans="1:44" x14ac:dyDescent="0.3">
      <c r="A322" s="14" t="s">
        <v>493</v>
      </c>
      <c r="B322" s="15"/>
      <c r="C322" s="15"/>
      <c r="D322" s="80">
        <v>1.5655313136969871</v>
      </c>
      <c r="E322" s="78"/>
      <c r="F322" s="15"/>
      <c r="G322" s="15"/>
      <c r="H322" s="16" t="s">
        <v>493</v>
      </c>
      <c r="I322" s="66"/>
      <c r="J322" s="66"/>
      <c r="K322" s="16"/>
      <c r="L322" s="81"/>
      <c r="M322" s="82">
        <v>8314.2177734375</v>
      </c>
      <c r="N322" s="82">
        <v>8316.259765625</v>
      </c>
      <c r="O322" s="76"/>
      <c r="P322" s="83"/>
      <c r="Q322" s="83"/>
      <c r="R322" s="84"/>
      <c r="S322" s="51">
        <v>0</v>
      </c>
      <c r="T322" s="51">
        <v>3</v>
      </c>
      <c r="U322" s="52">
        <v>740.54202499999997</v>
      </c>
      <c r="V322" s="52">
        <v>9.7999999999999997E-4</v>
      </c>
      <c r="W322" s="52">
        <v>2.7109999999999999E-3</v>
      </c>
      <c r="X322" s="52">
        <v>0.72793200000000002</v>
      </c>
      <c r="Y322" s="52">
        <v>0.16666666666666666</v>
      </c>
      <c r="Z322" s="52">
        <v>0</v>
      </c>
      <c r="AA322" s="79">
        <v>322</v>
      </c>
      <c r="AB322" s="79"/>
      <c r="AC322" s="85"/>
      <c r="AD322" s="51"/>
      <c r="AE322" s="51"/>
      <c r="AF322" s="51"/>
      <c r="AG322" s="51"/>
      <c r="AH322" s="51"/>
      <c r="AI322" s="51"/>
      <c r="AJ322" s="102" t="s">
        <v>654</v>
      </c>
      <c r="AK322" s="102" t="s">
        <v>654</v>
      </c>
      <c r="AL322" s="102" t="s">
        <v>654</v>
      </c>
      <c r="AM322" s="102" t="s">
        <v>654</v>
      </c>
      <c r="AN322" s="2"/>
      <c r="AO322" s="3"/>
      <c r="AP322" s="3"/>
      <c r="AQ322" s="3"/>
      <c r="AR322" s="3"/>
    </row>
    <row r="323" spans="1:44" x14ac:dyDescent="0.3">
      <c r="A323" s="14" t="s">
        <v>494</v>
      </c>
      <c r="B323" s="15"/>
      <c r="C323" s="15"/>
      <c r="D323" s="80">
        <v>1.5</v>
      </c>
      <c r="E323" s="78"/>
      <c r="F323" s="15"/>
      <c r="G323" s="15"/>
      <c r="H323" s="16" t="s">
        <v>494</v>
      </c>
      <c r="I323" s="66"/>
      <c r="J323" s="66"/>
      <c r="K323" s="16"/>
      <c r="L323" s="81"/>
      <c r="M323" s="82">
        <v>5558.3642578125</v>
      </c>
      <c r="N323" s="82">
        <v>4443.5361328125</v>
      </c>
      <c r="O323" s="76"/>
      <c r="P323" s="83"/>
      <c r="Q323" s="83"/>
      <c r="R323" s="84"/>
      <c r="S323" s="51">
        <v>0</v>
      </c>
      <c r="T323" s="51">
        <v>1</v>
      </c>
      <c r="U323" s="52">
        <v>0</v>
      </c>
      <c r="V323" s="52">
        <v>8.1300000000000003E-4</v>
      </c>
      <c r="W323" s="52">
        <v>6.4599999999999998E-4</v>
      </c>
      <c r="X323" s="52">
        <v>0.30308600000000002</v>
      </c>
      <c r="Y323" s="52">
        <v>0</v>
      </c>
      <c r="Z323" s="52">
        <v>0</v>
      </c>
      <c r="AA323" s="79">
        <v>323</v>
      </c>
      <c r="AB323" s="79"/>
      <c r="AC323" s="85"/>
      <c r="AD323" s="51"/>
      <c r="AE323" s="51"/>
      <c r="AF323" s="51"/>
      <c r="AG323" s="51"/>
      <c r="AH323" s="51"/>
      <c r="AI323" s="51"/>
      <c r="AJ323" s="102" t="s">
        <v>654</v>
      </c>
      <c r="AK323" s="102" t="s">
        <v>654</v>
      </c>
      <c r="AL323" s="102" t="s">
        <v>654</v>
      </c>
      <c r="AM323" s="102" t="s">
        <v>654</v>
      </c>
      <c r="AN323" s="2"/>
      <c r="AO323" s="3"/>
      <c r="AP323" s="3"/>
      <c r="AQ323" s="3"/>
      <c r="AR323" s="3"/>
    </row>
    <row r="324" spans="1:44" x14ac:dyDescent="0.3">
      <c r="A324" s="14" t="s">
        <v>495</v>
      </c>
      <c r="B324" s="15"/>
      <c r="C324" s="15"/>
      <c r="D324" s="80">
        <v>1.5</v>
      </c>
      <c r="E324" s="78"/>
      <c r="F324" s="15"/>
      <c r="G324" s="15"/>
      <c r="H324" s="16" t="s">
        <v>495</v>
      </c>
      <c r="I324" s="66"/>
      <c r="J324" s="66"/>
      <c r="K324" s="16"/>
      <c r="L324" s="81"/>
      <c r="M324" s="82">
        <v>103.01828765869141</v>
      </c>
      <c r="N324" s="82">
        <v>5812.84814453125</v>
      </c>
      <c r="O324" s="76"/>
      <c r="P324" s="83"/>
      <c r="Q324" s="83"/>
      <c r="R324" s="84"/>
      <c r="S324" s="51">
        <v>0</v>
      </c>
      <c r="T324" s="51">
        <v>1</v>
      </c>
      <c r="U324" s="52">
        <v>0</v>
      </c>
      <c r="V324" s="52">
        <v>9.5699999999999995E-4</v>
      </c>
      <c r="W324" s="52">
        <v>1.756E-3</v>
      </c>
      <c r="X324" s="52">
        <v>0.33994099999999999</v>
      </c>
      <c r="Y324" s="52">
        <v>0</v>
      </c>
      <c r="Z324" s="52">
        <v>0</v>
      </c>
      <c r="AA324" s="79">
        <v>324</v>
      </c>
      <c r="AB324" s="79"/>
      <c r="AC324" s="85"/>
      <c r="AD324" s="51"/>
      <c r="AE324" s="51"/>
      <c r="AF324" s="51"/>
      <c r="AG324" s="51"/>
      <c r="AH324" s="51"/>
      <c r="AI324" s="51"/>
      <c r="AJ324" s="102" t="s">
        <v>654</v>
      </c>
      <c r="AK324" s="102" t="s">
        <v>654</v>
      </c>
      <c r="AL324" s="102" t="s">
        <v>654</v>
      </c>
      <c r="AM324" s="102" t="s">
        <v>654</v>
      </c>
      <c r="AN324" s="2"/>
      <c r="AO324" s="3"/>
      <c r="AP324" s="3"/>
      <c r="AQ324" s="3"/>
      <c r="AR324" s="3"/>
    </row>
    <row r="325" spans="1:44" x14ac:dyDescent="0.3">
      <c r="A325" s="14" t="s">
        <v>496</v>
      </c>
      <c r="B325" s="15"/>
      <c r="C325" s="15"/>
      <c r="D325" s="80">
        <v>1.5</v>
      </c>
      <c r="E325" s="78"/>
      <c r="F325" s="15"/>
      <c r="G325" s="15"/>
      <c r="H325" s="16" t="s">
        <v>496</v>
      </c>
      <c r="I325" s="66"/>
      <c r="J325" s="66"/>
      <c r="K325" s="16"/>
      <c r="L325" s="81"/>
      <c r="M325" s="82">
        <v>98.666587829589844</v>
      </c>
      <c r="N325" s="82">
        <v>4274.4501953125</v>
      </c>
      <c r="O325" s="76"/>
      <c r="P325" s="83"/>
      <c r="Q325" s="83"/>
      <c r="R325" s="84"/>
      <c r="S325" s="51">
        <v>0</v>
      </c>
      <c r="T325" s="51">
        <v>1</v>
      </c>
      <c r="U325" s="52">
        <v>0</v>
      </c>
      <c r="V325" s="52">
        <v>9.5699999999999995E-4</v>
      </c>
      <c r="W325" s="52">
        <v>1.756E-3</v>
      </c>
      <c r="X325" s="52">
        <v>0.33994099999999999</v>
      </c>
      <c r="Y325" s="52">
        <v>0</v>
      </c>
      <c r="Z325" s="52">
        <v>0</v>
      </c>
      <c r="AA325" s="79">
        <v>325</v>
      </c>
      <c r="AB325" s="79"/>
      <c r="AC325" s="85"/>
      <c r="AD325" s="51"/>
      <c r="AE325" s="51"/>
      <c r="AF325" s="51"/>
      <c r="AG325" s="51"/>
      <c r="AH325" s="51"/>
      <c r="AI325" s="51"/>
      <c r="AJ325" s="102" t="s">
        <v>654</v>
      </c>
      <c r="AK325" s="102" t="s">
        <v>654</v>
      </c>
      <c r="AL325" s="102" t="s">
        <v>654</v>
      </c>
      <c r="AM325" s="102" t="s">
        <v>654</v>
      </c>
      <c r="AN325" s="2"/>
      <c r="AO325" s="3"/>
      <c r="AP325" s="3"/>
      <c r="AQ325" s="3"/>
      <c r="AR325" s="3"/>
    </row>
    <row r="326" spans="1:44" x14ac:dyDescent="0.3">
      <c r="A326" s="14" t="s">
        <v>497</v>
      </c>
      <c r="B326" s="15"/>
      <c r="C326" s="15"/>
      <c r="D326" s="80">
        <v>1.5</v>
      </c>
      <c r="E326" s="78"/>
      <c r="F326" s="15"/>
      <c r="G326" s="15"/>
      <c r="H326" s="16" t="s">
        <v>497</v>
      </c>
      <c r="I326" s="66"/>
      <c r="J326" s="66"/>
      <c r="K326" s="16"/>
      <c r="L326" s="81"/>
      <c r="M326" s="82">
        <v>1505.696044921875</v>
      </c>
      <c r="N326" s="82">
        <v>9653.4931640625</v>
      </c>
      <c r="O326" s="76"/>
      <c r="P326" s="83"/>
      <c r="Q326" s="83"/>
      <c r="R326" s="84"/>
      <c r="S326" s="51">
        <v>0</v>
      </c>
      <c r="T326" s="51">
        <v>1</v>
      </c>
      <c r="U326" s="52">
        <v>0</v>
      </c>
      <c r="V326" s="52">
        <v>9.5699999999999995E-4</v>
      </c>
      <c r="W326" s="52">
        <v>1.756E-3</v>
      </c>
      <c r="X326" s="52">
        <v>0.33994099999999999</v>
      </c>
      <c r="Y326" s="52">
        <v>0</v>
      </c>
      <c r="Z326" s="52">
        <v>0</v>
      </c>
      <c r="AA326" s="79">
        <v>326</v>
      </c>
      <c r="AB326" s="79"/>
      <c r="AC326" s="85"/>
      <c r="AD326" s="51"/>
      <c r="AE326" s="51"/>
      <c r="AF326" s="51"/>
      <c r="AG326" s="51"/>
      <c r="AH326" s="51"/>
      <c r="AI326" s="51"/>
      <c r="AJ326" s="102" t="s">
        <v>654</v>
      </c>
      <c r="AK326" s="102" t="s">
        <v>654</v>
      </c>
      <c r="AL326" s="102" t="s">
        <v>654</v>
      </c>
      <c r="AM326" s="102" t="s">
        <v>654</v>
      </c>
      <c r="AN326" s="2"/>
      <c r="AO326" s="3"/>
      <c r="AP326" s="3"/>
      <c r="AQ326" s="3"/>
      <c r="AR326" s="3"/>
    </row>
    <row r="327" spans="1:44" x14ac:dyDescent="0.3">
      <c r="A327" s="14" t="s">
        <v>498</v>
      </c>
      <c r="B327" s="15"/>
      <c r="C327" s="15"/>
      <c r="D327" s="80">
        <v>1.5</v>
      </c>
      <c r="E327" s="78"/>
      <c r="F327" s="15"/>
      <c r="G327" s="15"/>
      <c r="H327" s="16" t="s">
        <v>498</v>
      </c>
      <c r="I327" s="66"/>
      <c r="J327" s="66"/>
      <c r="K327" s="16"/>
      <c r="L327" s="81"/>
      <c r="M327" s="82">
        <v>2466.62158203125</v>
      </c>
      <c r="N327" s="82">
        <v>8346.1416015625</v>
      </c>
      <c r="O327" s="76"/>
      <c r="P327" s="83"/>
      <c r="Q327" s="83"/>
      <c r="R327" s="84"/>
      <c r="S327" s="51">
        <v>0</v>
      </c>
      <c r="T327" s="51">
        <v>1</v>
      </c>
      <c r="U327" s="52">
        <v>0</v>
      </c>
      <c r="V327" s="52">
        <v>9.5699999999999995E-4</v>
      </c>
      <c r="W327" s="52">
        <v>1.756E-3</v>
      </c>
      <c r="X327" s="52">
        <v>0.33994099999999999</v>
      </c>
      <c r="Y327" s="52">
        <v>0</v>
      </c>
      <c r="Z327" s="52">
        <v>0</v>
      </c>
      <c r="AA327" s="79">
        <v>327</v>
      </c>
      <c r="AB327" s="79"/>
      <c r="AC327" s="85"/>
      <c r="AD327" s="51"/>
      <c r="AE327" s="51"/>
      <c r="AF327" s="51"/>
      <c r="AG327" s="51"/>
      <c r="AH327" s="51"/>
      <c r="AI327" s="51"/>
      <c r="AJ327" s="102" t="s">
        <v>654</v>
      </c>
      <c r="AK327" s="102" t="s">
        <v>654</v>
      </c>
      <c r="AL327" s="102" t="s">
        <v>654</v>
      </c>
      <c r="AM327" s="102" t="s">
        <v>654</v>
      </c>
      <c r="AN327" s="2"/>
      <c r="AO327" s="3"/>
      <c r="AP327" s="3"/>
      <c r="AQ327" s="3"/>
      <c r="AR327" s="3"/>
    </row>
    <row r="328" spans="1:44" x14ac:dyDescent="0.3">
      <c r="A328" s="14" t="s">
        <v>499</v>
      </c>
      <c r="B328" s="15"/>
      <c r="C328" s="15"/>
      <c r="D328" s="80">
        <v>1.5</v>
      </c>
      <c r="E328" s="78"/>
      <c r="F328" s="15"/>
      <c r="G328" s="15"/>
      <c r="H328" s="16" t="s">
        <v>499</v>
      </c>
      <c r="I328" s="66"/>
      <c r="J328" s="66"/>
      <c r="K328" s="16"/>
      <c r="L328" s="81"/>
      <c r="M328" s="82">
        <v>7947.96484375</v>
      </c>
      <c r="N328" s="82">
        <v>4490.576171875</v>
      </c>
      <c r="O328" s="76"/>
      <c r="P328" s="83"/>
      <c r="Q328" s="83"/>
      <c r="R328" s="84"/>
      <c r="S328" s="51">
        <v>0</v>
      </c>
      <c r="T328" s="51">
        <v>1</v>
      </c>
      <c r="U328" s="52">
        <v>0</v>
      </c>
      <c r="V328" s="52">
        <v>7.2599999999999997E-4</v>
      </c>
      <c r="W328" s="52">
        <v>3.2600000000000001E-4</v>
      </c>
      <c r="X328" s="52">
        <v>0.35511700000000002</v>
      </c>
      <c r="Y328" s="52">
        <v>0</v>
      </c>
      <c r="Z328" s="52">
        <v>0</v>
      </c>
      <c r="AA328" s="79">
        <v>328</v>
      </c>
      <c r="AB328" s="79"/>
      <c r="AC328" s="85"/>
      <c r="AD328" s="51"/>
      <c r="AE328" s="51"/>
      <c r="AF328" s="51"/>
      <c r="AG328" s="51"/>
      <c r="AH328" s="51"/>
      <c r="AI328" s="51"/>
      <c r="AJ328" s="102" t="s">
        <v>654</v>
      </c>
      <c r="AK328" s="102" t="s">
        <v>654</v>
      </c>
      <c r="AL328" s="102" t="s">
        <v>654</v>
      </c>
      <c r="AM328" s="102" t="s">
        <v>654</v>
      </c>
      <c r="AN328" s="2"/>
      <c r="AO328" s="3"/>
      <c r="AP328" s="3"/>
      <c r="AQ328" s="3"/>
      <c r="AR328" s="3"/>
    </row>
    <row r="329" spans="1:44" x14ac:dyDescent="0.3">
      <c r="A329" s="14" t="s">
        <v>500</v>
      </c>
      <c r="B329" s="15"/>
      <c r="C329" s="15"/>
      <c r="D329" s="80">
        <v>1.5</v>
      </c>
      <c r="E329" s="78"/>
      <c r="F329" s="15"/>
      <c r="G329" s="15"/>
      <c r="H329" s="16" t="s">
        <v>500</v>
      </c>
      <c r="I329" s="66"/>
      <c r="J329" s="66"/>
      <c r="K329" s="16"/>
      <c r="L329" s="81"/>
      <c r="M329" s="82">
        <v>6025.12890625</v>
      </c>
      <c r="N329" s="82">
        <v>986.85028076171875</v>
      </c>
      <c r="O329" s="76"/>
      <c r="P329" s="83"/>
      <c r="Q329" s="83"/>
      <c r="R329" s="84"/>
      <c r="S329" s="51">
        <v>0</v>
      </c>
      <c r="T329" s="51">
        <v>1</v>
      </c>
      <c r="U329" s="52">
        <v>0</v>
      </c>
      <c r="V329" s="52">
        <v>7.45E-4</v>
      </c>
      <c r="W329" s="52">
        <v>2.9999999999999997E-4</v>
      </c>
      <c r="X329" s="52">
        <v>0.30321100000000001</v>
      </c>
      <c r="Y329" s="52">
        <v>0</v>
      </c>
      <c r="Z329" s="52">
        <v>0</v>
      </c>
      <c r="AA329" s="79">
        <v>329</v>
      </c>
      <c r="AB329" s="79"/>
      <c r="AC329" s="85"/>
      <c r="AD329" s="51"/>
      <c r="AE329" s="51"/>
      <c r="AF329" s="51"/>
      <c r="AG329" s="51"/>
      <c r="AH329" s="51"/>
      <c r="AI329" s="51"/>
      <c r="AJ329" s="102" t="s">
        <v>654</v>
      </c>
      <c r="AK329" s="102" t="s">
        <v>654</v>
      </c>
      <c r="AL329" s="102" t="s">
        <v>654</v>
      </c>
      <c r="AM329" s="102" t="s">
        <v>654</v>
      </c>
      <c r="AN329" s="2"/>
      <c r="AO329" s="3"/>
      <c r="AP329" s="3"/>
      <c r="AQ329" s="3"/>
      <c r="AR329" s="3"/>
    </row>
    <row r="330" spans="1:44" x14ac:dyDescent="0.3">
      <c r="A330" s="14" t="s">
        <v>501</v>
      </c>
      <c r="B330" s="15"/>
      <c r="C330" s="15"/>
      <c r="D330" s="80">
        <v>1.5004216731258782</v>
      </c>
      <c r="E330" s="78"/>
      <c r="F330" s="15"/>
      <c r="G330" s="15"/>
      <c r="H330" s="16" t="s">
        <v>501</v>
      </c>
      <c r="I330" s="66"/>
      <c r="J330" s="66"/>
      <c r="K330" s="16"/>
      <c r="L330" s="81"/>
      <c r="M330" s="82">
        <v>6670.3134765625</v>
      </c>
      <c r="N330" s="82">
        <v>9386.7919921875</v>
      </c>
      <c r="O330" s="76"/>
      <c r="P330" s="83"/>
      <c r="Q330" s="83"/>
      <c r="R330" s="84"/>
      <c r="S330" s="51">
        <v>2</v>
      </c>
      <c r="T330" s="51">
        <v>0</v>
      </c>
      <c r="U330" s="52">
        <v>4.7651519999999996</v>
      </c>
      <c r="V330" s="52">
        <v>7.36E-4</v>
      </c>
      <c r="W330" s="52">
        <v>1.9900000000000001E-4</v>
      </c>
      <c r="X330" s="52">
        <v>0.55242999999999998</v>
      </c>
      <c r="Y330" s="52">
        <v>0</v>
      </c>
      <c r="Z330" s="52">
        <v>0</v>
      </c>
      <c r="AA330" s="79">
        <v>330</v>
      </c>
      <c r="AB330" s="79"/>
      <c r="AC330" s="85"/>
      <c r="AD330" s="51"/>
      <c r="AE330" s="51"/>
      <c r="AF330" s="51"/>
      <c r="AG330" s="51"/>
      <c r="AH330" s="51"/>
      <c r="AI330" s="51"/>
      <c r="AJ330" s="51"/>
      <c r="AK330" s="51"/>
      <c r="AL330" s="51"/>
      <c r="AM330" s="51"/>
      <c r="AN330" s="2"/>
      <c r="AO330" s="3"/>
      <c r="AP330" s="3"/>
      <c r="AQ330" s="3"/>
      <c r="AR330" s="3"/>
    </row>
    <row r="331" spans="1:44" x14ac:dyDescent="0.3">
      <c r="A331" s="14" t="s">
        <v>502</v>
      </c>
      <c r="B331" s="15"/>
      <c r="C331" s="15"/>
      <c r="D331" s="80">
        <v>1.5</v>
      </c>
      <c r="E331" s="78"/>
      <c r="F331" s="15"/>
      <c r="G331" s="15"/>
      <c r="H331" s="16" t="s">
        <v>502</v>
      </c>
      <c r="I331" s="66"/>
      <c r="J331" s="66"/>
      <c r="K331" s="16"/>
      <c r="L331" s="81"/>
      <c r="M331" s="82">
        <v>1241.760009765625</v>
      </c>
      <c r="N331" s="82">
        <v>450.42245483398438</v>
      </c>
      <c r="O331" s="76"/>
      <c r="P331" s="83"/>
      <c r="Q331" s="83"/>
      <c r="R331" s="84"/>
      <c r="S331" s="51">
        <v>0</v>
      </c>
      <c r="T331" s="51">
        <v>1</v>
      </c>
      <c r="U331" s="52">
        <v>0</v>
      </c>
      <c r="V331" s="52">
        <v>9.5699999999999995E-4</v>
      </c>
      <c r="W331" s="52">
        <v>1.756E-3</v>
      </c>
      <c r="X331" s="52">
        <v>0.33994099999999999</v>
      </c>
      <c r="Y331" s="52">
        <v>0</v>
      </c>
      <c r="Z331" s="52">
        <v>0</v>
      </c>
      <c r="AA331" s="79">
        <v>331</v>
      </c>
      <c r="AB331" s="79"/>
      <c r="AC331" s="85"/>
      <c r="AD331" s="51"/>
      <c r="AE331" s="51"/>
      <c r="AF331" s="51"/>
      <c r="AG331" s="51"/>
      <c r="AH331" s="51"/>
      <c r="AI331" s="51"/>
      <c r="AJ331" s="102" t="s">
        <v>654</v>
      </c>
      <c r="AK331" s="102" t="s">
        <v>654</v>
      </c>
      <c r="AL331" s="102" t="s">
        <v>654</v>
      </c>
      <c r="AM331" s="102" t="s">
        <v>654</v>
      </c>
      <c r="AN331" s="2"/>
      <c r="AO331" s="3"/>
      <c r="AP331" s="3"/>
      <c r="AQ331" s="3"/>
      <c r="AR331" s="3"/>
    </row>
    <row r="332" spans="1:44" x14ac:dyDescent="0.3">
      <c r="A332" s="14" t="s">
        <v>503</v>
      </c>
      <c r="B332" s="15"/>
      <c r="C332" s="15"/>
      <c r="D332" s="80">
        <v>1.5</v>
      </c>
      <c r="E332" s="78"/>
      <c r="F332" s="15"/>
      <c r="G332" s="15"/>
      <c r="H332" s="16" t="s">
        <v>503</v>
      </c>
      <c r="I332" s="66"/>
      <c r="J332" s="66"/>
      <c r="K332" s="16"/>
      <c r="L332" s="81"/>
      <c r="M332" s="82">
        <v>1498.5528564453125</v>
      </c>
      <c r="N332" s="82">
        <v>351.1064453125</v>
      </c>
      <c r="O332" s="76"/>
      <c r="P332" s="83"/>
      <c r="Q332" s="83"/>
      <c r="R332" s="84"/>
      <c r="S332" s="51">
        <v>0</v>
      </c>
      <c r="T332" s="51">
        <v>1</v>
      </c>
      <c r="U332" s="52">
        <v>0</v>
      </c>
      <c r="V332" s="52">
        <v>9.5699999999999995E-4</v>
      </c>
      <c r="W332" s="52">
        <v>1.756E-3</v>
      </c>
      <c r="X332" s="52">
        <v>0.33994099999999999</v>
      </c>
      <c r="Y332" s="52">
        <v>0</v>
      </c>
      <c r="Z332" s="52">
        <v>0</v>
      </c>
      <c r="AA332" s="79">
        <v>332</v>
      </c>
      <c r="AB332" s="79"/>
      <c r="AC332" s="85"/>
      <c r="AD332" s="51"/>
      <c r="AE332" s="51"/>
      <c r="AF332" s="51"/>
      <c r="AG332" s="51"/>
      <c r="AH332" s="51"/>
      <c r="AI332" s="51"/>
      <c r="AJ332" s="102" t="s">
        <v>654</v>
      </c>
      <c r="AK332" s="102" t="s">
        <v>654</v>
      </c>
      <c r="AL332" s="102" t="s">
        <v>654</v>
      </c>
      <c r="AM332" s="102" t="s">
        <v>654</v>
      </c>
      <c r="AN332" s="2"/>
      <c r="AO332" s="3"/>
      <c r="AP332" s="3"/>
      <c r="AQ332" s="3"/>
      <c r="AR332" s="3"/>
    </row>
    <row r="333" spans="1:44" x14ac:dyDescent="0.3">
      <c r="A333" s="14" t="s">
        <v>504</v>
      </c>
      <c r="B333" s="15"/>
      <c r="C333" s="15"/>
      <c r="D333" s="80">
        <v>1.5</v>
      </c>
      <c r="E333" s="78"/>
      <c r="F333" s="15"/>
      <c r="G333" s="15"/>
      <c r="H333" s="16" t="s">
        <v>504</v>
      </c>
      <c r="I333" s="66"/>
      <c r="J333" s="66"/>
      <c r="K333" s="16"/>
      <c r="L333" s="81"/>
      <c r="M333" s="82">
        <v>5212.02099609375</v>
      </c>
      <c r="N333" s="82">
        <v>8264.8623046875</v>
      </c>
      <c r="O333" s="76"/>
      <c r="P333" s="83"/>
      <c r="Q333" s="83"/>
      <c r="R333" s="84"/>
      <c r="S333" s="51">
        <v>0</v>
      </c>
      <c r="T333" s="51">
        <v>1</v>
      </c>
      <c r="U333" s="52">
        <v>0</v>
      </c>
      <c r="V333" s="52">
        <v>8.1300000000000003E-4</v>
      </c>
      <c r="W333" s="52">
        <v>6.4599999999999998E-4</v>
      </c>
      <c r="X333" s="52">
        <v>0.30308600000000002</v>
      </c>
      <c r="Y333" s="52">
        <v>0</v>
      </c>
      <c r="Z333" s="52">
        <v>0</v>
      </c>
      <c r="AA333" s="79">
        <v>333</v>
      </c>
      <c r="AB333" s="79"/>
      <c r="AC333" s="85"/>
      <c r="AD333" s="51"/>
      <c r="AE333" s="51"/>
      <c r="AF333" s="51"/>
      <c r="AG333" s="51"/>
      <c r="AH333" s="51"/>
      <c r="AI333" s="51"/>
      <c r="AJ333" s="102" t="s">
        <v>654</v>
      </c>
      <c r="AK333" s="102" t="s">
        <v>654</v>
      </c>
      <c r="AL333" s="102" t="s">
        <v>654</v>
      </c>
      <c r="AM333" s="102" t="s">
        <v>654</v>
      </c>
      <c r="AN333" s="2"/>
      <c r="AO333" s="3"/>
      <c r="AP333" s="3"/>
      <c r="AQ333" s="3"/>
      <c r="AR333" s="3"/>
    </row>
    <row r="334" spans="1:44" x14ac:dyDescent="0.3">
      <c r="A334" s="14" t="s">
        <v>505</v>
      </c>
      <c r="B334" s="15"/>
      <c r="C334" s="15"/>
      <c r="D334" s="80">
        <v>1.5</v>
      </c>
      <c r="E334" s="78"/>
      <c r="F334" s="15"/>
      <c r="G334" s="15"/>
      <c r="H334" s="16" t="s">
        <v>505</v>
      </c>
      <c r="I334" s="66"/>
      <c r="J334" s="66"/>
      <c r="K334" s="16"/>
      <c r="L334" s="81"/>
      <c r="M334" s="82">
        <v>9904.1455078125</v>
      </c>
      <c r="N334" s="82">
        <v>5487.95947265625</v>
      </c>
      <c r="O334" s="76"/>
      <c r="P334" s="83"/>
      <c r="Q334" s="83"/>
      <c r="R334" s="84"/>
      <c r="S334" s="51">
        <v>1</v>
      </c>
      <c r="T334" s="51">
        <v>0</v>
      </c>
      <c r="U334" s="52">
        <v>0</v>
      </c>
      <c r="V334" s="52">
        <v>5.7399999999999997E-4</v>
      </c>
      <c r="W334" s="52">
        <v>1.9000000000000001E-5</v>
      </c>
      <c r="X334" s="52">
        <v>0.38055299999999997</v>
      </c>
      <c r="Y334" s="52">
        <v>0</v>
      </c>
      <c r="Z334" s="52">
        <v>0</v>
      </c>
      <c r="AA334" s="79">
        <v>334</v>
      </c>
      <c r="AB334" s="79"/>
      <c r="AC334" s="85"/>
      <c r="AD334" s="51"/>
      <c r="AE334" s="51"/>
      <c r="AF334" s="51"/>
      <c r="AG334" s="51"/>
      <c r="AH334" s="51"/>
      <c r="AI334" s="51"/>
      <c r="AJ334" s="51"/>
      <c r="AK334" s="51"/>
      <c r="AL334" s="51"/>
      <c r="AM334" s="51"/>
      <c r="AN334" s="2"/>
      <c r="AO334" s="3"/>
      <c r="AP334" s="3"/>
      <c r="AQ334" s="3"/>
      <c r="AR334" s="3"/>
    </row>
    <row r="335" spans="1:44" x14ac:dyDescent="0.3">
      <c r="A335" s="14" t="s">
        <v>506</v>
      </c>
      <c r="B335" s="15"/>
      <c r="C335" s="15"/>
      <c r="D335" s="80">
        <v>1.5000136881437998</v>
      </c>
      <c r="E335" s="78"/>
      <c r="F335" s="15"/>
      <c r="G335" s="15"/>
      <c r="H335" s="16" t="s">
        <v>506</v>
      </c>
      <c r="I335" s="66"/>
      <c r="J335" s="66"/>
      <c r="K335" s="16"/>
      <c r="L335" s="81"/>
      <c r="M335" s="82">
        <v>4264.76513671875</v>
      </c>
      <c r="N335" s="82">
        <v>9654.20703125</v>
      </c>
      <c r="O335" s="76"/>
      <c r="P335" s="83"/>
      <c r="Q335" s="83"/>
      <c r="R335" s="84"/>
      <c r="S335" s="51">
        <v>0</v>
      </c>
      <c r="T335" s="51">
        <v>3</v>
      </c>
      <c r="U335" s="52">
        <v>0.15468399999999999</v>
      </c>
      <c r="V335" s="52">
        <v>9.0200000000000002E-4</v>
      </c>
      <c r="W335" s="52">
        <v>3.156E-3</v>
      </c>
      <c r="X335" s="52">
        <v>0.60329200000000005</v>
      </c>
      <c r="Y335" s="52">
        <v>0.33333333333333331</v>
      </c>
      <c r="Z335" s="52">
        <v>0</v>
      </c>
      <c r="AA335" s="79">
        <v>335</v>
      </c>
      <c r="AB335" s="79"/>
      <c r="AC335" s="85"/>
      <c r="AD335" s="51"/>
      <c r="AE335" s="51"/>
      <c r="AF335" s="51"/>
      <c r="AG335" s="51"/>
      <c r="AH335" s="51"/>
      <c r="AI335" s="51"/>
      <c r="AJ335" s="102" t="s">
        <v>654</v>
      </c>
      <c r="AK335" s="102" t="s">
        <v>654</v>
      </c>
      <c r="AL335" s="102" t="s">
        <v>654</v>
      </c>
      <c r="AM335" s="102" t="s">
        <v>654</v>
      </c>
      <c r="AN335" s="2"/>
      <c r="AO335" s="3"/>
      <c r="AP335" s="3"/>
      <c r="AQ335" s="3"/>
      <c r="AR335" s="3"/>
    </row>
    <row r="336" spans="1:44" x14ac:dyDescent="0.3">
      <c r="A336" s="14" t="s">
        <v>507</v>
      </c>
      <c r="B336" s="15"/>
      <c r="C336" s="15"/>
      <c r="D336" s="80">
        <v>1.5</v>
      </c>
      <c r="E336" s="78"/>
      <c r="F336" s="15"/>
      <c r="G336" s="15"/>
      <c r="H336" s="16" t="s">
        <v>507</v>
      </c>
      <c r="I336" s="66"/>
      <c r="J336" s="66"/>
      <c r="K336" s="16"/>
      <c r="L336" s="81"/>
      <c r="M336" s="82">
        <v>3503.011474609375</v>
      </c>
      <c r="N336" s="82">
        <v>1518.0660400390625</v>
      </c>
      <c r="O336" s="76"/>
      <c r="P336" s="83"/>
      <c r="Q336" s="83"/>
      <c r="R336" s="84"/>
      <c r="S336" s="51">
        <v>0</v>
      </c>
      <c r="T336" s="51">
        <v>1</v>
      </c>
      <c r="U336" s="52">
        <v>0</v>
      </c>
      <c r="V336" s="52">
        <v>8.7900000000000001E-4</v>
      </c>
      <c r="W336" s="52">
        <v>1.3010000000000001E-3</v>
      </c>
      <c r="X336" s="52">
        <v>0.312301</v>
      </c>
      <c r="Y336" s="52">
        <v>0</v>
      </c>
      <c r="Z336" s="52">
        <v>0</v>
      </c>
      <c r="AA336" s="79">
        <v>336</v>
      </c>
      <c r="AB336" s="79"/>
      <c r="AC336" s="85"/>
      <c r="AD336" s="51"/>
      <c r="AE336" s="51"/>
      <c r="AF336" s="51"/>
      <c r="AG336" s="51"/>
      <c r="AH336" s="51"/>
      <c r="AI336" s="51"/>
      <c r="AJ336" s="102" t="s">
        <v>654</v>
      </c>
      <c r="AK336" s="102" t="s">
        <v>654</v>
      </c>
      <c r="AL336" s="102" t="s">
        <v>654</v>
      </c>
      <c r="AM336" s="102" t="s">
        <v>654</v>
      </c>
      <c r="AN336" s="2"/>
      <c r="AO336" s="3"/>
      <c r="AP336" s="3"/>
      <c r="AQ336" s="3"/>
      <c r="AR336" s="3"/>
    </row>
    <row r="337" spans="1:44" x14ac:dyDescent="0.3">
      <c r="A337" s="14" t="s">
        <v>508</v>
      </c>
      <c r="B337" s="15"/>
      <c r="C337" s="15"/>
      <c r="D337" s="80">
        <v>1.5</v>
      </c>
      <c r="E337" s="78"/>
      <c r="F337" s="15"/>
      <c r="G337" s="15"/>
      <c r="H337" s="16" t="s">
        <v>508</v>
      </c>
      <c r="I337" s="66"/>
      <c r="J337" s="66"/>
      <c r="K337" s="16"/>
      <c r="L337" s="81"/>
      <c r="M337" s="82">
        <v>811.69305419921875</v>
      </c>
      <c r="N337" s="82">
        <v>8707.8740234375</v>
      </c>
      <c r="O337" s="76"/>
      <c r="P337" s="83"/>
      <c r="Q337" s="83"/>
      <c r="R337" s="84"/>
      <c r="S337" s="51">
        <v>0</v>
      </c>
      <c r="T337" s="51">
        <v>2</v>
      </c>
      <c r="U337" s="52">
        <v>0</v>
      </c>
      <c r="V337" s="52">
        <v>1.042E-3</v>
      </c>
      <c r="W337" s="52">
        <v>3.0569999999999998E-3</v>
      </c>
      <c r="X337" s="52">
        <v>0.50224199999999997</v>
      </c>
      <c r="Y337" s="52">
        <v>1</v>
      </c>
      <c r="Z337" s="52">
        <v>0</v>
      </c>
      <c r="AA337" s="79">
        <v>337</v>
      </c>
      <c r="AB337" s="79"/>
      <c r="AC337" s="85"/>
      <c r="AD337" s="51"/>
      <c r="AE337" s="51"/>
      <c r="AF337" s="51"/>
      <c r="AG337" s="51"/>
      <c r="AH337" s="51"/>
      <c r="AI337" s="51"/>
      <c r="AJ337" s="102" t="s">
        <v>654</v>
      </c>
      <c r="AK337" s="102" t="s">
        <v>654</v>
      </c>
      <c r="AL337" s="102" t="s">
        <v>654</v>
      </c>
      <c r="AM337" s="102" t="s">
        <v>654</v>
      </c>
      <c r="AN337" s="2"/>
      <c r="AO337" s="3"/>
      <c r="AP337" s="3"/>
      <c r="AQ337" s="3"/>
      <c r="AR337" s="3"/>
    </row>
    <row r="338" spans="1:44" x14ac:dyDescent="0.3">
      <c r="A338" s="14" t="s">
        <v>509</v>
      </c>
      <c r="B338" s="15"/>
      <c r="C338" s="15"/>
      <c r="D338" s="80">
        <v>1.5</v>
      </c>
      <c r="E338" s="78"/>
      <c r="F338" s="15"/>
      <c r="G338" s="15"/>
      <c r="H338" s="16" t="s">
        <v>509</v>
      </c>
      <c r="I338" s="66"/>
      <c r="J338" s="66"/>
      <c r="K338" s="16"/>
      <c r="L338" s="81"/>
      <c r="M338" s="82">
        <v>2088.487060546875</v>
      </c>
      <c r="N338" s="82">
        <v>9306.43359375</v>
      </c>
      <c r="O338" s="76"/>
      <c r="P338" s="83"/>
      <c r="Q338" s="83"/>
      <c r="R338" s="84"/>
      <c r="S338" s="51">
        <v>0</v>
      </c>
      <c r="T338" s="51">
        <v>1</v>
      </c>
      <c r="U338" s="52">
        <v>0</v>
      </c>
      <c r="V338" s="52">
        <v>9.5699999999999995E-4</v>
      </c>
      <c r="W338" s="52">
        <v>1.756E-3</v>
      </c>
      <c r="X338" s="52">
        <v>0.33994099999999999</v>
      </c>
      <c r="Y338" s="52">
        <v>0</v>
      </c>
      <c r="Z338" s="52">
        <v>0</v>
      </c>
      <c r="AA338" s="79">
        <v>338</v>
      </c>
      <c r="AB338" s="79"/>
      <c r="AC338" s="85"/>
      <c r="AD338" s="51"/>
      <c r="AE338" s="51"/>
      <c r="AF338" s="51"/>
      <c r="AG338" s="51"/>
      <c r="AH338" s="51"/>
      <c r="AI338" s="51"/>
      <c r="AJ338" s="102" t="s">
        <v>654</v>
      </c>
      <c r="AK338" s="102" t="s">
        <v>654</v>
      </c>
      <c r="AL338" s="102" t="s">
        <v>654</v>
      </c>
      <c r="AM338" s="102" t="s">
        <v>654</v>
      </c>
      <c r="AN338" s="2"/>
      <c r="AO338" s="3"/>
      <c r="AP338" s="3"/>
      <c r="AQ338" s="3"/>
      <c r="AR338" s="3"/>
    </row>
    <row r="339" spans="1:44" x14ac:dyDescent="0.3">
      <c r="A339" s="14" t="s">
        <v>510</v>
      </c>
      <c r="B339" s="15"/>
      <c r="C339" s="15"/>
      <c r="D339" s="80">
        <v>1.5</v>
      </c>
      <c r="E339" s="78"/>
      <c r="F339" s="15"/>
      <c r="G339" s="15"/>
      <c r="H339" s="16" t="s">
        <v>510</v>
      </c>
      <c r="I339" s="66"/>
      <c r="J339" s="66"/>
      <c r="K339" s="16"/>
      <c r="L339" s="81"/>
      <c r="M339" s="82">
        <v>2912.70654296875</v>
      </c>
      <c r="N339" s="82">
        <v>3729.909912109375</v>
      </c>
      <c r="O339" s="76"/>
      <c r="P339" s="83"/>
      <c r="Q339" s="83"/>
      <c r="R339" s="84"/>
      <c r="S339" s="51">
        <v>0</v>
      </c>
      <c r="T339" s="51">
        <v>1</v>
      </c>
      <c r="U339" s="52">
        <v>0</v>
      </c>
      <c r="V339" s="52">
        <v>9.5699999999999995E-4</v>
      </c>
      <c r="W339" s="52">
        <v>1.756E-3</v>
      </c>
      <c r="X339" s="52">
        <v>0.33994099999999999</v>
      </c>
      <c r="Y339" s="52">
        <v>0</v>
      </c>
      <c r="Z339" s="52">
        <v>0</v>
      </c>
      <c r="AA339" s="79">
        <v>339</v>
      </c>
      <c r="AB339" s="79"/>
      <c r="AC339" s="85"/>
      <c r="AD339" s="51"/>
      <c r="AE339" s="51"/>
      <c r="AF339" s="51"/>
      <c r="AG339" s="51"/>
      <c r="AH339" s="51"/>
      <c r="AI339" s="51"/>
      <c r="AJ339" s="102" t="s">
        <v>654</v>
      </c>
      <c r="AK339" s="102" t="s">
        <v>654</v>
      </c>
      <c r="AL339" s="102" t="s">
        <v>654</v>
      </c>
      <c r="AM339" s="102" t="s">
        <v>654</v>
      </c>
      <c r="AN339" s="2"/>
      <c r="AO339" s="3"/>
      <c r="AP339" s="3"/>
      <c r="AQ339" s="3"/>
      <c r="AR339" s="3"/>
    </row>
    <row r="340" spans="1:44" x14ac:dyDescent="0.3">
      <c r="A340" s="14" t="s">
        <v>511</v>
      </c>
      <c r="B340" s="15"/>
      <c r="C340" s="15"/>
      <c r="D340" s="80">
        <v>1.5</v>
      </c>
      <c r="E340" s="78"/>
      <c r="F340" s="15"/>
      <c r="G340" s="15"/>
      <c r="H340" s="16" t="s">
        <v>511</v>
      </c>
      <c r="I340" s="66"/>
      <c r="J340" s="66"/>
      <c r="K340" s="16"/>
      <c r="L340" s="81"/>
      <c r="M340" s="82">
        <v>6159.9140625</v>
      </c>
      <c r="N340" s="82">
        <v>605.3406982421875</v>
      </c>
      <c r="O340" s="76"/>
      <c r="P340" s="83"/>
      <c r="Q340" s="83"/>
      <c r="R340" s="84"/>
      <c r="S340" s="51">
        <v>1</v>
      </c>
      <c r="T340" s="51">
        <v>0</v>
      </c>
      <c r="U340" s="52">
        <v>0</v>
      </c>
      <c r="V340" s="52">
        <v>8.4000000000000003E-4</v>
      </c>
      <c r="W340" s="52">
        <v>7.5100000000000004E-4</v>
      </c>
      <c r="X340" s="52">
        <v>0.31157800000000002</v>
      </c>
      <c r="Y340" s="52">
        <v>0</v>
      </c>
      <c r="Z340" s="52">
        <v>0</v>
      </c>
      <c r="AA340" s="79">
        <v>340</v>
      </c>
      <c r="AB340" s="79"/>
      <c r="AC340" s="85"/>
      <c r="AD340" s="51"/>
      <c r="AE340" s="51"/>
      <c r="AF340" s="51"/>
      <c r="AG340" s="51"/>
      <c r="AH340" s="51"/>
      <c r="AI340" s="51"/>
      <c r="AJ340" s="51"/>
      <c r="AK340" s="51"/>
      <c r="AL340" s="51"/>
      <c r="AM340" s="51"/>
      <c r="AN340" s="2"/>
      <c r="AO340" s="3"/>
      <c r="AP340" s="3"/>
      <c r="AQ340" s="3"/>
      <c r="AR340" s="3"/>
    </row>
    <row r="341" spans="1:44" x14ac:dyDescent="0.3">
      <c r="A341" s="14" t="s">
        <v>512</v>
      </c>
      <c r="B341" s="15"/>
      <c r="C341" s="15"/>
      <c r="D341" s="80">
        <v>1.5</v>
      </c>
      <c r="E341" s="78"/>
      <c r="F341" s="15"/>
      <c r="G341" s="15"/>
      <c r="H341" s="16" t="s">
        <v>512</v>
      </c>
      <c r="I341" s="66"/>
      <c r="J341" s="66"/>
      <c r="K341" s="16"/>
      <c r="L341" s="81"/>
      <c r="M341" s="82">
        <v>4377.6435546875</v>
      </c>
      <c r="N341" s="82">
        <v>9650.119140625</v>
      </c>
      <c r="O341" s="76"/>
      <c r="P341" s="83"/>
      <c r="Q341" s="83"/>
      <c r="R341" s="84"/>
      <c r="S341" s="51">
        <v>1</v>
      </c>
      <c r="T341" s="51">
        <v>1</v>
      </c>
      <c r="U341" s="52">
        <v>0</v>
      </c>
      <c r="V341" s="52">
        <v>8.8099999999999995E-4</v>
      </c>
      <c r="W341" s="52">
        <v>1.555E-3</v>
      </c>
      <c r="X341" s="52">
        <v>0.46607100000000001</v>
      </c>
      <c r="Y341" s="52">
        <v>0.5</v>
      </c>
      <c r="Z341" s="52">
        <v>0</v>
      </c>
      <c r="AA341" s="79">
        <v>341</v>
      </c>
      <c r="AB341" s="79"/>
      <c r="AC341" s="85"/>
      <c r="AD341" s="51"/>
      <c r="AE341" s="51"/>
      <c r="AF341" s="51"/>
      <c r="AG341" s="51"/>
      <c r="AH341" s="51"/>
      <c r="AI341" s="51"/>
      <c r="AJ341" s="102" t="s">
        <v>654</v>
      </c>
      <c r="AK341" s="102" t="s">
        <v>654</v>
      </c>
      <c r="AL341" s="102" t="s">
        <v>654</v>
      </c>
      <c r="AM341" s="102" t="s">
        <v>654</v>
      </c>
      <c r="AN341" s="2"/>
      <c r="AO341" s="3"/>
      <c r="AP341" s="3"/>
      <c r="AQ341" s="3"/>
      <c r="AR341" s="3"/>
    </row>
    <row r="342" spans="1:44" x14ac:dyDescent="0.3">
      <c r="A342" s="14" t="s">
        <v>513</v>
      </c>
      <c r="B342" s="15"/>
      <c r="C342" s="15"/>
      <c r="D342" s="80">
        <v>1.5</v>
      </c>
      <c r="E342" s="78"/>
      <c r="F342" s="15"/>
      <c r="G342" s="15"/>
      <c r="H342" s="16" t="s">
        <v>513</v>
      </c>
      <c r="I342" s="66"/>
      <c r="J342" s="66"/>
      <c r="K342" s="16"/>
      <c r="L342" s="81"/>
      <c r="M342" s="82">
        <v>5346.390625</v>
      </c>
      <c r="N342" s="82">
        <v>2344.814208984375</v>
      </c>
      <c r="O342" s="76"/>
      <c r="P342" s="83"/>
      <c r="Q342" s="83"/>
      <c r="R342" s="84"/>
      <c r="S342" s="51">
        <v>0</v>
      </c>
      <c r="T342" s="51">
        <v>1</v>
      </c>
      <c r="U342" s="52">
        <v>0</v>
      </c>
      <c r="V342" s="52">
        <v>8.1300000000000003E-4</v>
      </c>
      <c r="W342" s="52">
        <v>6.4599999999999998E-4</v>
      </c>
      <c r="X342" s="52">
        <v>0.30308600000000002</v>
      </c>
      <c r="Y342" s="52">
        <v>0</v>
      </c>
      <c r="Z342" s="52">
        <v>0</v>
      </c>
      <c r="AA342" s="79">
        <v>342</v>
      </c>
      <c r="AB342" s="79"/>
      <c r="AC342" s="85"/>
      <c r="AD342" s="51"/>
      <c r="AE342" s="51"/>
      <c r="AF342" s="51"/>
      <c r="AG342" s="51"/>
      <c r="AH342" s="51"/>
      <c r="AI342" s="51"/>
      <c r="AJ342" s="102" t="s">
        <v>654</v>
      </c>
      <c r="AK342" s="102" t="s">
        <v>654</v>
      </c>
      <c r="AL342" s="102" t="s">
        <v>654</v>
      </c>
      <c r="AM342" s="102" t="s">
        <v>654</v>
      </c>
      <c r="AN342" s="2"/>
      <c r="AO342" s="3"/>
      <c r="AP342" s="3"/>
      <c r="AQ342" s="3"/>
      <c r="AR342" s="3"/>
    </row>
    <row r="343" spans="1:44" x14ac:dyDescent="0.3">
      <c r="A343" s="14" t="s">
        <v>514</v>
      </c>
      <c r="B343" s="15"/>
      <c r="C343" s="15"/>
      <c r="D343" s="80">
        <v>1.5393636059074016</v>
      </c>
      <c r="E343" s="78"/>
      <c r="F343" s="15"/>
      <c r="G343" s="15"/>
      <c r="H343" s="16" t="s">
        <v>514</v>
      </c>
      <c r="I343" s="66"/>
      <c r="J343" s="66"/>
      <c r="K343" s="16"/>
      <c r="L343" s="81"/>
      <c r="M343" s="82">
        <v>7032.74609375</v>
      </c>
      <c r="N343" s="82">
        <v>2262.299560546875</v>
      </c>
      <c r="O343" s="76"/>
      <c r="P343" s="83"/>
      <c r="Q343" s="83"/>
      <c r="R343" s="84"/>
      <c r="S343" s="51">
        <v>0</v>
      </c>
      <c r="T343" s="51">
        <v>2</v>
      </c>
      <c r="U343" s="52">
        <v>444.831681</v>
      </c>
      <c r="V343" s="52">
        <v>9.6000000000000002E-4</v>
      </c>
      <c r="W343" s="52">
        <v>1.7650000000000001E-3</v>
      </c>
      <c r="X343" s="52">
        <v>0.57472400000000001</v>
      </c>
      <c r="Y343" s="52">
        <v>0</v>
      </c>
      <c r="Z343" s="52">
        <v>0</v>
      </c>
      <c r="AA343" s="79">
        <v>343</v>
      </c>
      <c r="AB343" s="79"/>
      <c r="AC343" s="85"/>
      <c r="AD343" s="51"/>
      <c r="AE343" s="51"/>
      <c r="AF343" s="51"/>
      <c r="AG343" s="51"/>
      <c r="AH343" s="51"/>
      <c r="AI343" s="51"/>
      <c r="AJ343" s="102" t="s">
        <v>654</v>
      </c>
      <c r="AK343" s="102" t="s">
        <v>654</v>
      </c>
      <c r="AL343" s="102" t="s">
        <v>654</v>
      </c>
      <c r="AM343" s="102" t="s">
        <v>654</v>
      </c>
      <c r="AN343" s="2"/>
      <c r="AO343" s="3"/>
      <c r="AP343" s="3"/>
      <c r="AQ343" s="3"/>
      <c r="AR343" s="3"/>
    </row>
    <row r="344" spans="1:44" x14ac:dyDescent="0.3">
      <c r="A344" s="14" t="s">
        <v>515</v>
      </c>
      <c r="B344" s="15"/>
      <c r="C344" s="15"/>
      <c r="D344" s="80">
        <v>1.5004100498313675</v>
      </c>
      <c r="E344" s="78"/>
      <c r="F344" s="15"/>
      <c r="G344" s="15"/>
      <c r="H344" s="16" t="s">
        <v>515</v>
      </c>
      <c r="I344" s="66"/>
      <c r="J344" s="66"/>
      <c r="K344" s="16"/>
      <c r="L344" s="81"/>
      <c r="M344" s="82">
        <v>6549.84228515625</v>
      </c>
      <c r="N344" s="82">
        <v>416.97750854492188</v>
      </c>
      <c r="O344" s="76"/>
      <c r="P344" s="83"/>
      <c r="Q344" s="83"/>
      <c r="R344" s="84"/>
      <c r="S344" s="51">
        <v>2</v>
      </c>
      <c r="T344" s="51">
        <v>0</v>
      </c>
      <c r="U344" s="52">
        <v>4.6338020000000002</v>
      </c>
      <c r="V344" s="52">
        <v>7.8299999999999995E-4</v>
      </c>
      <c r="W344" s="52">
        <v>4.2700000000000002E-4</v>
      </c>
      <c r="X344" s="52">
        <v>0.45759899999999998</v>
      </c>
      <c r="Y344" s="52">
        <v>0</v>
      </c>
      <c r="Z344" s="52">
        <v>0</v>
      </c>
      <c r="AA344" s="79">
        <v>344</v>
      </c>
      <c r="AB344" s="79"/>
      <c r="AC344" s="85"/>
      <c r="AD344" s="51"/>
      <c r="AE344" s="51"/>
      <c r="AF344" s="51"/>
      <c r="AG344" s="51"/>
      <c r="AH344" s="51"/>
      <c r="AI344" s="51"/>
      <c r="AJ344" s="51"/>
      <c r="AK344" s="51"/>
      <c r="AL344" s="51"/>
      <c r="AM344" s="51"/>
      <c r="AN344" s="2"/>
      <c r="AO344" s="3"/>
      <c r="AP344" s="3"/>
      <c r="AQ344" s="3"/>
      <c r="AR344" s="3"/>
    </row>
    <row r="345" spans="1:44" x14ac:dyDescent="0.3">
      <c r="A345" s="14" t="s">
        <v>516</v>
      </c>
      <c r="B345" s="15"/>
      <c r="C345" s="15"/>
      <c r="D345" s="80">
        <v>1.5246851466195113</v>
      </c>
      <c r="E345" s="78"/>
      <c r="F345" s="15"/>
      <c r="G345" s="15"/>
      <c r="H345" s="16" t="s">
        <v>516</v>
      </c>
      <c r="I345" s="66"/>
      <c r="J345" s="66"/>
      <c r="K345" s="16"/>
      <c r="L345" s="81"/>
      <c r="M345" s="82">
        <v>9723.6279296875</v>
      </c>
      <c r="N345" s="82">
        <v>344.82730102539063</v>
      </c>
      <c r="O345" s="76"/>
      <c r="P345" s="83"/>
      <c r="Q345" s="83"/>
      <c r="R345" s="84"/>
      <c r="S345" s="51">
        <v>0</v>
      </c>
      <c r="T345" s="51">
        <v>3</v>
      </c>
      <c r="U345" s="52">
        <v>278.95653900000002</v>
      </c>
      <c r="V345" s="52">
        <v>9.9599999999999992E-4</v>
      </c>
      <c r="W345" s="52">
        <v>2.418E-3</v>
      </c>
      <c r="X345" s="52">
        <v>0.71434600000000004</v>
      </c>
      <c r="Y345" s="52">
        <v>0.16666666666666666</v>
      </c>
      <c r="Z345" s="52">
        <v>0</v>
      </c>
      <c r="AA345" s="79">
        <v>345</v>
      </c>
      <c r="AB345" s="79"/>
      <c r="AC345" s="85"/>
      <c r="AD345" s="51"/>
      <c r="AE345" s="51"/>
      <c r="AF345" s="51"/>
      <c r="AG345" s="51"/>
      <c r="AH345" s="51"/>
      <c r="AI345" s="51"/>
      <c r="AJ345" s="102" t="s">
        <v>654</v>
      </c>
      <c r="AK345" s="102" t="s">
        <v>654</v>
      </c>
      <c r="AL345" s="102" t="s">
        <v>654</v>
      </c>
      <c r="AM345" s="102" t="s">
        <v>654</v>
      </c>
      <c r="AN345" s="2"/>
      <c r="AO345" s="3"/>
      <c r="AP345" s="3"/>
      <c r="AQ345" s="3"/>
      <c r="AR345" s="3"/>
    </row>
    <row r="346" spans="1:44" x14ac:dyDescent="0.3">
      <c r="A346" s="14" t="s">
        <v>517</v>
      </c>
      <c r="B346" s="15"/>
      <c r="C346" s="15"/>
      <c r="D346" s="80">
        <v>1.5</v>
      </c>
      <c r="E346" s="78"/>
      <c r="F346" s="15"/>
      <c r="G346" s="15"/>
      <c r="H346" s="16" t="s">
        <v>517</v>
      </c>
      <c r="I346" s="66"/>
      <c r="J346" s="66"/>
      <c r="K346" s="16"/>
      <c r="L346" s="81"/>
      <c r="M346" s="82">
        <v>352.91036987304688</v>
      </c>
      <c r="N346" s="82">
        <v>7517.298828125</v>
      </c>
      <c r="O346" s="76"/>
      <c r="P346" s="83"/>
      <c r="Q346" s="83"/>
      <c r="R346" s="84"/>
      <c r="S346" s="51">
        <v>0</v>
      </c>
      <c r="T346" s="51">
        <v>1</v>
      </c>
      <c r="U346" s="52">
        <v>0</v>
      </c>
      <c r="V346" s="52">
        <v>9.5699999999999995E-4</v>
      </c>
      <c r="W346" s="52">
        <v>1.756E-3</v>
      </c>
      <c r="X346" s="52">
        <v>0.33994099999999999</v>
      </c>
      <c r="Y346" s="52">
        <v>0</v>
      </c>
      <c r="Z346" s="52">
        <v>0</v>
      </c>
      <c r="AA346" s="79">
        <v>346</v>
      </c>
      <c r="AB346" s="79"/>
      <c r="AC346" s="85"/>
      <c r="AD346" s="51"/>
      <c r="AE346" s="51"/>
      <c r="AF346" s="51"/>
      <c r="AG346" s="51"/>
      <c r="AH346" s="51"/>
      <c r="AI346" s="51"/>
      <c r="AJ346" s="102" t="s">
        <v>654</v>
      </c>
      <c r="AK346" s="102" t="s">
        <v>654</v>
      </c>
      <c r="AL346" s="102" t="s">
        <v>654</v>
      </c>
      <c r="AM346" s="102" t="s">
        <v>654</v>
      </c>
      <c r="AN346" s="2"/>
      <c r="AO346" s="3"/>
      <c r="AP346" s="3"/>
      <c r="AQ346" s="3"/>
      <c r="AR346" s="3"/>
    </row>
    <row r="347" spans="1:44" x14ac:dyDescent="0.3">
      <c r="A347" s="14" t="s">
        <v>518</v>
      </c>
      <c r="B347" s="15"/>
      <c r="C347" s="15"/>
      <c r="D347" s="80">
        <v>1.5</v>
      </c>
      <c r="E347" s="78"/>
      <c r="F347" s="15"/>
      <c r="G347" s="15"/>
      <c r="H347" s="16" t="s">
        <v>518</v>
      </c>
      <c r="I347" s="66"/>
      <c r="J347" s="66"/>
      <c r="K347" s="16"/>
      <c r="L347" s="81"/>
      <c r="M347" s="82">
        <v>5566.9375</v>
      </c>
      <c r="N347" s="82">
        <v>5013.04833984375</v>
      </c>
      <c r="O347" s="76"/>
      <c r="P347" s="83"/>
      <c r="Q347" s="83"/>
      <c r="R347" s="84"/>
      <c r="S347" s="51">
        <v>0</v>
      </c>
      <c r="T347" s="51">
        <v>1</v>
      </c>
      <c r="U347" s="52">
        <v>0</v>
      </c>
      <c r="V347" s="52">
        <v>7.5600000000000005E-4</v>
      </c>
      <c r="W347" s="52">
        <v>3.6699999999999998E-4</v>
      </c>
      <c r="X347" s="52">
        <v>0.304481</v>
      </c>
      <c r="Y347" s="52">
        <v>0</v>
      </c>
      <c r="Z347" s="52">
        <v>0</v>
      </c>
      <c r="AA347" s="79">
        <v>347</v>
      </c>
      <c r="AB347" s="79"/>
      <c r="AC347" s="85"/>
      <c r="AD347" s="51"/>
      <c r="AE347" s="51"/>
      <c r="AF347" s="51"/>
      <c r="AG347" s="51"/>
      <c r="AH347" s="51"/>
      <c r="AI347" s="51"/>
      <c r="AJ347" s="102" t="s">
        <v>654</v>
      </c>
      <c r="AK347" s="102" t="s">
        <v>654</v>
      </c>
      <c r="AL347" s="102" t="s">
        <v>654</v>
      </c>
      <c r="AM347" s="102" t="s">
        <v>654</v>
      </c>
      <c r="AN347" s="2"/>
      <c r="AO347" s="3"/>
      <c r="AP347" s="3"/>
      <c r="AQ347" s="3"/>
      <c r="AR347" s="3"/>
    </row>
    <row r="348" spans="1:44" x14ac:dyDescent="0.3">
      <c r="A348" s="14" t="s">
        <v>519</v>
      </c>
      <c r="B348" s="15"/>
      <c r="C348" s="15"/>
      <c r="D348" s="80">
        <v>1.5</v>
      </c>
      <c r="E348" s="78"/>
      <c r="F348" s="15"/>
      <c r="G348" s="15"/>
      <c r="H348" s="16" t="s">
        <v>519</v>
      </c>
      <c r="I348" s="66"/>
      <c r="J348" s="66"/>
      <c r="K348" s="16"/>
      <c r="L348" s="81"/>
      <c r="M348" s="82">
        <v>3896.296875</v>
      </c>
      <c r="N348" s="82">
        <v>630.17230224609375</v>
      </c>
      <c r="O348" s="76"/>
      <c r="P348" s="83"/>
      <c r="Q348" s="83"/>
      <c r="R348" s="84"/>
      <c r="S348" s="51">
        <v>0</v>
      </c>
      <c r="T348" s="51">
        <v>1</v>
      </c>
      <c r="U348" s="52">
        <v>0</v>
      </c>
      <c r="V348" s="52">
        <v>7.5600000000000005E-4</v>
      </c>
      <c r="W348" s="52">
        <v>3.6699999999999998E-4</v>
      </c>
      <c r="X348" s="52">
        <v>0.304481</v>
      </c>
      <c r="Y348" s="52">
        <v>0</v>
      </c>
      <c r="Z348" s="52">
        <v>0</v>
      </c>
      <c r="AA348" s="79">
        <v>348</v>
      </c>
      <c r="AB348" s="79"/>
      <c r="AC348" s="85"/>
      <c r="AD348" s="51"/>
      <c r="AE348" s="51"/>
      <c r="AF348" s="51"/>
      <c r="AG348" s="51"/>
      <c r="AH348" s="51"/>
      <c r="AI348" s="51"/>
      <c r="AJ348" s="102" t="s">
        <v>654</v>
      </c>
      <c r="AK348" s="102" t="s">
        <v>654</v>
      </c>
      <c r="AL348" s="102" t="s">
        <v>654</v>
      </c>
      <c r="AM348" s="102" t="s">
        <v>654</v>
      </c>
      <c r="AN348" s="2"/>
      <c r="AO348" s="3"/>
      <c r="AP348" s="3"/>
      <c r="AQ348" s="3"/>
      <c r="AR348" s="3"/>
    </row>
    <row r="349" spans="1:44" x14ac:dyDescent="0.3">
      <c r="A349" s="14" t="s">
        <v>520</v>
      </c>
      <c r="B349" s="15"/>
      <c r="C349" s="15"/>
      <c r="D349" s="80">
        <v>1.5169408829032864</v>
      </c>
      <c r="E349" s="78"/>
      <c r="F349" s="15"/>
      <c r="G349" s="15"/>
      <c r="H349" s="16" t="s">
        <v>520</v>
      </c>
      <c r="I349" s="66"/>
      <c r="J349" s="66"/>
      <c r="K349" s="16"/>
      <c r="L349" s="81"/>
      <c r="M349" s="82">
        <v>8337.5517578125</v>
      </c>
      <c r="N349" s="82">
        <v>5143.17724609375</v>
      </c>
      <c r="O349" s="76"/>
      <c r="P349" s="83"/>
      <c r="Q349" s="83"/>
      <c r="R349" s="84"/>
      <c r="S349" s="51">
        <v>0</v>
      </c>
      <c r="T349" s="51">
        <v>3</v>
      </c>
      <c r="U349" s="52">
        <v>191.441847</v>
      </c>
      <c r="V349" s="52">
        <v>9.6699999999999998E-4</v>
      </c>
      <c r="W349" s="52">
        <v>2.2049999999999999E-3</v>
      </c>
      <c r="X349" s="52">
        <v>0.69678600000000002</v>
      </c>
      <c r="Y349" s="52">
        <v>0.16666666666666666</v>
      </c>
      <c r="Z349" s="52">
        <v>0</v>
      </c>
      <c r="AA349" s="79">
        <v>349</v>
      </c>
      <c r="AB349" s="79"/>
      <c r="AC349" s="85"/>
      <c r="AD349" s="51"/>
      <c r="AE349" s="51"/>
      <c r="AF349" s="51"/>
      <c r="AG349" s="51"/>
      <c r="AH349" s="51"/>
      <c r="AI349" s="51"/>
      <c r="AJ349" s="102" t="s">
        <v>654</v>
      </c>
      <c r="AK349" s="102" t="s">
        <v>654</v>
      </c>
      <c r="AL349" s="102" t="s">
        <v>654</v>
      </c>
      <c r="AM349" s="102" t="s">
        <v>654</v>
      </c>
      <c r="AN349" s="2"/>
      <c r="AO349" s="3"/>
      <c r="AP349" s="3"/>
      <c r="AQ349" s="3"/>
      <c r="AR349" s="3"/>
    </row>
    <row r="350" spans="1:44" x14ac:dyDescent="0.3">
      <c r="A350" s="14" t="s">
        <v>521</v>
      </c>
      <c r="B350" s="15"/>
      <c r="C350" s="15"/>
      <c r="D350" s="80">
        <v>1.5</v>
      </c>
      <c r="E350" s="78"/>
      <c r="F350" s="15"/>
      <c r="G350" s="15"/>
      <c r="H350" s="16" t="s">
        <v>521</v>
      </c>
      <c r="I350" s="66"/>
      <c r="J350" s="66"/>
      <c r="K350" s="16"/>
      <c r="L350" s="81"/>
      <c r="M350" s="82">
        <v>4780.80908203125</v>
      </c>
      <c r="N350" s="82">
        <v>9337.0693359375</v>
      </c>
      <c r="O350" s="76"/>
      <c r="P350" s="83"/>
      <c r="Q350" s="83"/>
      <c r="R350" s="84"/>
      <c r="S350" s="51">
        <v>0</v>
      </c>
      <c r="T350" s="51">
        <v>1</v>
      </c>
      <c r="U350" s="52">
        <v>0</v>
      </c>
      <c r="V350" s="52">
        <v>8.7900000000000001E-4</v>
      </c>
      <c r="W350" s="52">
        <v>1.3010000000000001E-3</v>
      </c>
      <c r="X350" s="52">
        <v>0.312301</v>
      </c>
      <c r="Y350" s="52">
        <v>0</v>
      </c>
      <c r="Z350" s="52">
        <v>0</v>
      </c>
      <c r="AA350" s="79">
        <v>350</v>
      </c>
      <c r="AB350" s="79"/>
      <c r="AC350" s="85"/>
      <c r="AD350" s="51"/>
      <c r="AE350" s="51"/>
      <c r="AF350" s="51"/>
      <c r="AG350" s="51"/>
      <c r="AH350" s="51"/>
      <c r="AI350" s="51"/>
      <c r="AJ350" s="102" t="s">
        <v>654</v>
      </c>
      <c r="AK350" s="102" t="s">
        <v>654</v>
      </c>
      <c r="AL350" s="102" t="s">
        <v>654</v>
      </c>
      <c r="AM350" s="102" t="s">
        <v>654</v>
      </c>
      <c r="AN350" s="2"/>
      <c r="AO350" s="3"/>
      <c r="AP350" s="3"/>
      <c r="AQ350" s="3"/>
      <c r="AR350" s="3"/>
    </row>
    <row r="351" spans="1:44" x14ac:dyDescent="0.3">
      <c r="A351" s="14" t="s">
        <v>522</v>
      </c>
      <c r="B351" s="15"/>
      <c r="C351" s="15"/>
      <c r="D351" s="80">
        <v>1.5</v>
      </c>
      <c r="E351" s="78"/>
      <c r="F351" s="15"/>
      <c r="G351" s="15"/>
      <c r="H351" s="16" t="s">
        <v>522</v>
      </c>
      <c r="I351" s="66"/>
      <c r="J351" s="66"/>
      <c r="K351" s="16"/>
      <c r="L351" s="81"/>
      <c r="M351" s="82">
        <v>8044.5703125</v>
      </c>
      <c r="N351" s="82">
        <v>4814.2412109375</v>
      </c>
      <c r="O351" s="76"/>
      <c r="P351" s="83"/>
      <c r="Q351" s="83"/>
      <c r="R351" s="84"/>
      <c r="S351" s="51">
        <v>0</v>
      </c>
      <c r="T351" s="51">
        <v>1</v>
      </c>
      <c r="U351" s="52">
        <v>0</v>
      </c>
      <c r="V351" s="52">
        <v>7.2599999999999997E-4</v>
      </c>
      <c r="W351" s="52">
        <v>3.2600000000000001E-4</v>
      </c>
      <c r="X351" s="52">
        <v>0.35511700000000002</v>
      </c>
      <c r="Y351" s="52">
        <v>0</v>
      </c>
      <c r="Z351" s="52">
        <v>0</v>
      </c>
      <c r="AA351" s="79">
        <v>351</v>
      </c>
      <c r="AB351" s="79"/>
      <c r="AC351" s="85"/>
      <c r="AD351" s="51"/>
      <c r="AE351" s="51"/>
      <c r="AF351" s="51"/>
      <c r="AG351" s="51"/>
      <c r="AH351" s="51"/>
      <c r="AI351" s="51"/>
      <c r="AJ351" s="102" t="s">
        <v>654</v>
      </c>
      <c r="AK351" s="102" t="s">
        <v>654</v>
      </c>
      <c r="AL351" s="102" t="s">
        <v>654</v>
      </c>
      <c r="AM351" s="102" t="s">
        <v>654</v>
      </c>
      <c r="AN351" s="2"/>
      <c r="AO351" s="3"/>
      <c r="AP351" s="3"/>
      <c r="AQ351" s="3"/>
      <c r="AR351" s="3"/>
    </row>
    <row r="352" spans="1:44" x14ac:dyDescent="0.3">
      <c r="A352" s="14" t="s">
        <v>523</v>
      </c>
      <c r="B352" s="15"/>
      <c r="C352" s="15"/>
      <c r="D352" s="80">
        <v>1.5</v>
      </c>
      <c r="E352" s="78"/>
      <c r="F352" s="15"/>
      <c r="G352" s="15"/>
      <c r="H352" s="16" t="s">
        <v>523</v>
      </c>
      <c r="I352" s="66"/>
      <c r="J352" s="66"/>
      <c r="K352" s="16"/>
      <c r="L352" s="81"/>
      <c r="M352" s="82">
        <v>295.446044921875</v>
      </c>
      <c r="N352" s="82">
        <v>7415.314453125</v>
      </c>
      <c r="O352" s="76"/>
      <c r="P352" s="83"/>
      <c r="Q352" s="83"/>
      <c r="R352" s="84"/>
      <c r="S352" s="51">
        <v>0</v>
      </c>
      <c r="T352" s="51">
        <v>2</v>
      </c>
      <c r="U352" s="52">
        <v>0</v>
      </c>
      <c r="V352" s="52">
        <v>9.7300000000000002E-4</v>
      </c>
      <c r="W352" s="52">
        <v>2.6870000000000002E-3</v>
      </c>
      <c r="X352" s="52">
        <v>0.48755300000000001</v>
      </c>
      <c r="Y352" s="52">
        <v>0.5</v>
      </c>
      <c r="Z352" s="52">
        <v>0</v>
      </c>
      <c r="AA352" s="79">
        <v>352</v>
      </c>
      <c r="AB352" s="79"/>
      <c r="AC352" s="85"/>
      <c r="AD352" s="51"/>
      <c r="AE352" s="51"/>
      <c r="AF352" s="51"/>
      <c r="AG352" s="51"/>
      <c r="AH352" s="51"/>
      <c r="AI352" s="51"/>
      <c r="AJ352" s="102" t="s">
        <v>654</v>
      </c>
      <c r="AK352" s="102" t="s">
        <v>654</v>
      </c>
      <c r="AL352" s="102" t="s">
        <v>654</v>
      </c>
      <c r="AM352" s="102" t="s">
        <v>654</v>
      </c>
      <c r="AN352" s="2"/>
      <c r="AO352" s="3"/>
      <c r="AP352" s="3"/>
      <c r="AQ352" s="3"/>
      <c r="AR352" s="3"/>
    </row>
    <row r="353" spans="1:44" x14ac:dyDescent="0.3">
      <c r="A353" s="14" t="s">
        <v>524</v>
      </c>
      <c r="B353" s="15"/>
      <c r="C353" s="15"/>
      <c r="D353" s="80">
        <v>1.5</v>
      </c>
      <c r="E353" s="78"/>
      <c r="F353" s="15"/>
      <c r="G353" s="15"/>
      <c r="H353" s="16" t="s">
        <v>524</v>
      </c>
      <c r="I353" s="66"/>
      <c r="J353" s="66"/>
      <c r="K353" s="16"/>
      <c r="L353" s="81"/>
      <c r="M353" s="82">
        <v>7165.845703125</v>
      </c>
      <c r="N353" s="82">
        <v>5856.74267578125</v>
      </c>
      <c r="O353" s="76"/>
      <c r="P353" s="83"/>
      <c r="Q353" s="83"/>
      <c r="R353" s="84"/>
      <c r="S353" s="51">
        <v>2</v>
      </c>
      <c r="T353" s="51">
        <v>0</v>
      </c>
      <c r="U353" s="52">
        <v>0</v>
      </c>
      <c r="V353" s="52">
        <v>8.4199999999999998E-4</v>
      </c>
      <c r="W353" s="52">
        <v>9.9299999999999996E-4</v>
      </c>
      <c r="X353" s="52">
        <v>0.47049400000000002</v>
      </c>
      <c r="Y353" s="52">
        <v>0.5</v>
      </c>
      <c r="Z353" s="52">
        <v>0</v>
      </c>
      <c r="AA353" s="79">
        <v>353</v>
      </c>
      <c r="AB353" s="79"/>
      <c r="AC353" s="85"/>
      <c r="AD353" s="51"/>
      <c r="AE353" s="51"/>
      <c r="AF353" s="51"/>
      <c r="AG353" s="51"/>
      <c r="AH353" s="51"/>
      <c r="AI353" s="51"/>
      <c r="AJ353" s="51"/>
      <c r="AK353" s="51"/>
      <c r="AL353" s="51"/>
      <c r="AM353" s="51"/>
      <c r="AN353" s="2"/>
      <c r="AO353" s="3"/>
      <c r="AP353" s="3"/>
      <c r="AQ353" s="3"/>
      <c r="AR353" s="3"/>
    </row>
    <row r="354" spans="1:44" x14ac:dyDescent="0.3">
      <c r="A354" s="14" t="s">
        <v>525</v>
      </c>
      <c r="B354" s="15"/>
      <c r="C354" s="15"/>
      <c r="D354" s="80">
        <v>1.5</v>
      </c>
      <c r="E354" s="78"/>
      <c r="F354" s="15"/>
      <c r="G354" s="15"/>
      <c r="H354" s="16" t="s">
        <v>525</v>
      </c>
      <c r="I354" s="66"/>
      <c r="J354" s="66"/>
      <c r="K354" s="16"/>
      <c r="L354" s="81"/>
      <c r="M354" s="82">
        <v>9495.630859375</v>
      </c>
      <c r="N354" s="82">
        <v>5853.85009765625</v>
      </c>
      <c r="O354" s="76"/>
      <c r="P354" s="83"/>
      <c r="Q354" s="83"/>
      <c r="R354" s="84"/>
      <c r="S354" s="51">
        <v>1</v>
      </c>
      <c r="T354" s="51">
        <v>0</v>
      </c>
      <c r="U354" s="52">
        <v>0</v>
      </c>
      <c r="V354" s="52">
        <v>7.7200000000000001E-4</v>
      </c>
      <c r="W354" s="52">
        <v>3.5199999999999999E-4</v>
      </c>
      <c r="X354" s="52">
        <v>0.30992799999999998</v>
      </c>
      <c r="Y354" s="52">
        <v>0</v>
      </c>
      <c r="Z354" s="52">
        <v>0</v>
      </c>
      <c r="AA354" s="79">
        <v>354</v>
      </c>
      <c r="AB354" s="79"/>
      <c r="AC354" s="85"/>
      <c r="AD354" s="51"/>
      <c r="AE354" s="51"/>
      <c r="AF354" s="51"/>
      <c r="AG354" s="51"/>
      <c r="AH354" s="51"/>
      <c r="AI354" s="51"/>
      <c r="AJ354" s="51"/>
      <c r="AK354" s="51"/>
      <c r="AL354" s="51"/>
      <c r="AM354" s="51"/>
      <c r="AN354" s="2"/>
      <c r="AO354" s="3"/>
      <c r="AP354" s="3"/>
      <c r="AQ354" s="3"/>
      <c r="AR354" s="3"/>
    </row>
    <row r="355" spans="1:44" x14ac:dyDescent="0.3">
      <c r="A355" s="14" t="s">
        <v>526</v>
      </c>
      <c r="B355" s="15"/>
      <c r="C355" s="15"/>
      <c r="D355" s="80">
        <v>1.5</v>
      </c>
      <c r="E355" s="78"/>
      <c r="F355" s="15"/>
      <c r="G355" s="15"/>
      <c r="H355" s="16" t="s">
        <v>526</v>
      </c>
      <c r="I355" s="66"/>
      <c r="J355" s="66"/>
      <c r="K355" s="16"/>
      <c r="L355" s="81"/>
      <c r="M355" s="82">
        <v>658.0164794921875</v>
      </c>
      <c r="N355" s="82">
        <v>8703.2001953125</v>
      </c>
      <c r="O355" s="76"/>
      <c r="P355" s="83"/>
      <c r="Q355" s="83"/>
      <c r="R355" s="84"/>
      <c r="S355" s="51">
        <v>0</v>
      </c>
      <c r="T355" s="51">
        <v>1</v>
      </c>
      <c r="U355" s="52">
        <v>0</v>
      </c>
      <c r="V355" s="52">
        <v>9.5699999999999995E-4</v>
      </c>
      <c r="W355" s="52">
        <v>1.756E-3</v>
      </c>
      <c r="X355" s="52">
        <v>0.33994099999999999</v>
      </c>
      <c r="Y355" s="52">
        <v>0</v>
      </c>
      <c r="Z355" s="52">
        <v>0</v>
      </c>
      <c r="AA355" s="79">
        <v>355</v>
      </c>
      <c r="AB355" s="79"/>
      <c r="AC355" s="85"/>
      <c r="AD355" s="51"/>
      <c r="AE355" s="51"/>
      <c r="AF355" s="51"/>
      <c r="AG355" s="51"/>
      <c r="AH355" s="51"/>
      <c r="AI355" s="51"/>
      <c r="AJ355" s="102" t="s">
        <v>654</v>
      </c>
      <c r="AK355" s="102" t="s">
        <v>654</v>
      </c>
      <c r="AL355" s="102" t="s">
        <v>654</v>
      </c>
      <c r="AM355" s="102" t="s">
        <v>654</v>
      </c>
      <c r="AN355" s="2"/>
      <c r="AO355" s="3"/>
      <c r="AP355" s="3"/>
      <c r="AQ355" s="3"/>
      <c r="AR355" s="3"/>
    </row>
    <row r="356" spans="1:44" x14ac:dyDescent="0.3">
      <c r="A356" s="14" t="s">
        <v>527</v>
      </c>
      <c r="B356" s="15"/>
      <c r="C356" s="15"/>
      <c r="D356" s="80">
        <v>1.5</v>
      </c>
      <c r="E356" s="78"/>
      <c r="F356" s="15"/>
      <c r="G356" s="15"/>
      <c r="H356" s="16" t="s">
        <v>527</v>
      </c>
      <c r="I356" s="66"/>
      <c r="J356" s="66"/>
      <c r="K356" s="16"/>
      <c r="L356" s="81"/>
      <c r="M356" s="82">
        <v>8228.3095703125</v>
      </c>
      <c r="N356" s="82">
        <v>7354.78173828125</v>
      </c>
      <c r="O356" s="76"/>
      <c r="P356" s="83"/>
      <c r="Q356" s="83"/>
      <c r="R356" s="84"/>
      <c r="S356" s="51">
        <v>0</v>
      </c>
      <c r="T356" s="51">
        <v>1</v>
      </c>
      <c r="U356" s="52">
        <v>0</v>
      </c>
      <c r="V356" s="52">
        <v>7.2599999999999997E-4</v>
      </c>
      <c r="W356" s="52">
        <v>3.2600000000000001E-4</v>
      </c>
      <c r="X356" s="52">
        <v>0.35511700000000002</v>
      </c>
      <c r="Y356" s="52">
        <v>0</v>
      </c>
      <c r="Z356" s="52">
        <v>0</v>
      </c>
      <c r="AA356" s="79">
        <v>356</v>
      </c>
      <c r="AB356" s="79"/>
      <c r="AC356" s="85"/>
      <c r="AD356" s="51"/>
      <c r="AE356" s="51"/>
      <c r="AF356" s="51"/>
      <c r="AG356" s="51"/>
      <c r="AH356" s="51"/>
      <c r="AI356" s="51"/>
      <c r="AJ356" s="102" t="s">
        <v>654</v>
      </c>
      <c r="AK356" s="102" t="s">
        <v>654</v>
      </c>
      <c r="AL356" s="102" t="s">
        <v>654</v>
      </c>
      <c r="AM356" s="102" t="s">
        <v>654</v>
      </c>
      <c r="AN356" s="2"/>
      <c r="AO356" s="3"/>
      <c r="AP356" s="3"/>
      <c r="AQ356" s="3"/>
      <c r="AR356" s="3"/>
    </row>
    <row r="357" spans="1:44" x14ac:dyDescent="0.3">
      <c r="A357" s="14" t="s">
        <v>528</v>
      </c>
      <c r="B357" s="15"/>
      <c r="C357" s="15"/>
      <c r="D357" s="80">
        <v>1.5</v>
      </c>
      <c r="E357" s="78"/>
      <c r="F357" s="15"/>
      <c r="G357" s="15"/>
      <c r="H357" s="16" t="s">
        <v>528</v>
      </c>
      <c r="I357" s="66"/>
      <c r="J357" s="66"/>
      <c r="K357" s="16"/>
      <c r="L357" s="81"/>
      <c r="M357" s="82">
        <v>6964.146484375</v>
      </c>
      <c r="N357" s="82">
        <v>8232.7607421875</v>
      </c>
      <c r="O357" s="76"/>
      <c r="P357" s="83"/>
      <c r="Q357" s="83"/>
      <c r="R357" s="84"/>
      <c r="S357" s="51">
        <v>1</v>
      </c>
      <c r="T357" s="51">
        <v>1</v>
      </c>
      <c r="U357" s="52">
        <v>0</v>
      </c>
      <c r="V357" s="52">
        <v>9.3800000000000003E-4</v>
      </c>
      <c r="W357" s="52">
        <v>2.052E-3</v>
      </c>
      <c r="X357" s="52">
        <v>0.47387899999999999</v>
      </c>
      <c r="Y357" s="52">
        <v>0.5</v>
      </c>
      <c r="Z357" s="52">
        <v>0</v>
      </c>
      <c r="AA357" s="79">
        <v>357</v>
      </c>
      <c r="AB357" s="79"/>
      <c r="AC357" s="85"/>
      <c r="AD357" s="51"/>
      <c r="AE357" s="51"/>
      <c r="AF357" s="51"/>
      <c r="AG357" s="51"/>
      <c r="AH357" s="51"/>
      <c r="AI357" s="51"/>
      <c r="AJ357" s="102" t="s">
        <v>654</v>
      </c>
      <c r="AK357" s="102" t="s">
        <v>654</v>
      </c>
      <c r="AL357" s="102" t="s">
        <v>654</v>
      </c>
      <c r="AM357" s="102" t="s">
        <v>654</v>
      </c>
      <c r="AN357" s="2"/>
      <c r="AO357" s="3"/>
      <c r="AP357" s="3"/>
      <c r="AQ357" s="3"/>
      <c r="AR357" s="3"/>
    </row>
    <row r="358" spans="1:44" x14ac:dyDescent="0.3">
      <c r="A358" s="14" t="s">
        <v>529</v>
      </c>
      <c r="B358" s="15"/>
      <c r="C358" s="15"/>
      <c r="D358" s="80">
        <v>1.5000589940379256</v>
      </c>
      <c r="E358" s="78"/>
      <c r="F358" s="15"/>
      <c r="G358" s="15"/>
      <c r="H358" s="16" t="s">
        <v>529</v>
      </c>
      <c r="I358" s="66"/>
      <c r="J358" s="66"/>
      <c r="K358" s="16"/>
      <c r="L358" s="81"/>
      <c r="M358" s="82">
        <v>9421.4453125</v>
      </c>
      <c r="N358" s="82">
        <v>1120.6082763671875</v>
      </c>
      <c r="O358" s="76"/>
      <c r="P358" s="83"/>
      <c r="Q358" s="83"/>
      <c r="R358" s="84"/>
      <c r="S358" s="51">
        <v>2</v>
      </c>
      <c r="T358" s="51">
        <v>0</v>
      </c>
      <c r="U358" s="52">
        <v>0.66666700000000001</v>
      </c>
      <c r="V358" s="52">
        <v>7.4700000000000005E-4</v>
      </c>
      <c r="W358" s="52">
        <v>3.4200000000000002E-4</v>
      </c>
      <c r="X358" s="52">
        <v>0.52075199999999999</v>
      </c>
      <c r="Y358" s="52">
        <v>0</v>
      </c>
      <c r="Z358" s="52">
        <v>0</v>
      </c>
      <c r="AA358" s="79">
        <v>358</v>
      </c>
      <c r="AB358" s="79"/>
      <c r="AC358" s="85"/>
      <c r="AD358" s="51"/>
      <c r="AE358" s="51"/>
      <c r="AF358" s="51"/>
      <c r="AG358" s="51"/>
      <c r="AH358" s="51"/>
      <c r="AI358" s="51"/>
      <c r="AJ358" s="51"/>
      <c r="AK358" s="51"/>
      <c r="AL358" s="51"/>
      <c r="AM358" s="51"/>
      <c r="AN358" s="2"/>
      <c r="AO358" s="3"/>
      <c r="AP358" s="3"/>
      <c r="AQ358" s="3"/>
      <c r="AR358" s="3"/>
    </row>
    <row r="359" spans="1:44" x14ac:dyDescent="0.3">
      <c r="A359" s="14" t="s">
        <v>530</v>
      </c>
      <c r="B359" s="15"/>
      <c r="C359" s="15"/>
      <c r="D359" s="80">
        <v>1.5</v>
      </c>
      <c r="E359" s="78"/>
      <c r="F359" s="15"/>
      <c r="G359" s="15"/>
      <c r="H359" s="16" t="s">
        <v>530</v>
      </c>
      <c r="I359" s="66"/>
      <c r="J359" s="66"/>
      <c r="K359" s="16"/>
      <c r="L359" s="81"/>
      <c r="M359" s="82">
        <v>4597.72412109375</v>
      </c>
      <c r="N359" s="82">
        <v>9547.9765625</v>
      </c>
      <c r="O359" s="76"/>
      <c r="P359" s="83"/>
      <c r="Q359" s="83"/>
      <c r="R359" s="84"/>
      <c r="S359" s="51">
        <v>0</v>
      </c>
      <c r="T359" s="51">
        <v>1</v>
      </c>
      <c r="U359" s="52">
        <v>0</v>
      </c>
      <c r="V359" s="52">
        <v>8.7900000000000001E-4</v>
      </c>
      <c r="W359" s="52">
        <v>1.3010000000000001E-3</v>
      </c>
      <c r="X359" s="52">
        <v>0.312301</v>
      </c>
      <c r="Y359" s="52">
        <v>0</v>
      </c>
      <c r="Z359" s="52">
        <v>0</v>
      </c>
      <c r="AA359" s="79">
        <v>359</v>
      </c>
      <c r="AB359" s="79"/>
      <c r="AC359" s="85"/>
      <c r="AD359" s="51"/>
      <c r="AE359" s="51"/>
      <c r="AF359" s="51"/>
      <c r="AG359" s="51"/>
      <c r="AH359" s="51"/>
      <c r="AI359" s="51"/>
      <c r="AJ359" s="102" t="s">
        <v>654</v>
      </c>
      <c r="AK359" s="102" t="s">
        <v>654</v>
      </c>
      <c r="AL359" s="102" t="s">
        <v>654</v>
      </c>
      <c r="AM359" s="102" t="s">
        <v>654</v>
      </c>
      <c r="AN359" s="2"/>
      <c r="AO359" s="3"/>
      <c r="AP359" s="3"/>
      <c r="AQ359" s="3"/>
      <c r="AR359" s="3"/>
    </row>
    <row r="360" spans="1:44" x14ac:dyDescent="0.3">
      <c r="A360" s="14" t="s">
        <v>531</v>
      </c>
      <c r="B360" s="15"/>
      <c r="C360" s="15"/>
      <c r="D360" s="80">
        <v>1.5713237561903008</v>
      </c>
      <c r="E360" s="78"/>
      <c r="F360" s="15"/>
      <c r="G360" s="15"/>
      <c r="H360" s="16" t="s">
        <v>531</v>
      </c>
      <c r="I360" s="66"/>
      <c r="J360" s="66"/>
      <c r="K360" s="16"/>
      <c r="L360" s="81"/>
      <c r="M360" s="82">
        <v>2768.51953125</v>
      </c>
      <c r="N360" s="82">
        <v>2446.4873046875</v>
      </c>
      <c r="O360" s="76"/>
      <c r="P360" s="83"/>
      <c r="Q360" s="83"/>
      <c r="R360" s="84"/>
      <c r="S360" s="51">
        <v>0</v>
      </c>
      <c r="T360" s="51">
        <v>3</v>
      </c>
      <c r="U360" s="52">
        <v>806</v>
      </c>
      <c r="V360" s="52">
        <v>9.8200000000000002E-4</v>
      </c>
      <c r="W360" s="52">
        <v>2.2409999999999999E-3</v>
      </c>
      <c r="X360" s="52">
        <v>0.80478099999999997</v>
      </c>
      <c r="Y360" s="52">
        <v>0.16666666666666666</v>
      </c>
      <c r="Z360" s="52">
        <v>0</v>
      </c>
      <c r="AA360" s="79">
        <v>360</v>
      </c>
      <c r="AB360" s="79"/>
      <c r="AC360" s="85"/>
      <c r="AD360" s="51"/>
      <c r="AE360" s="51"/>
      <c r="AF360" s="51"/>
      <c r="AG360" s="51"/>
      <c r="AH360" s="51"/>
      <c r="AI360" s="51"/>
      <c r="AJ360" s="102" t="s">
        <v>654</v>
      </c>
      <c r="AK360" s="102" t="s">
        <v>654</v>
      </c>
      <c r="AL360" s="102" t="s">
        <v>654</v>
      </c>
      <c r="AM360" s="102" t="s">
        <v>654</v>
      </c>
      <c r="AN360" s="2"/>
      <c r="AO360" s="3"/>
      <c r="AP360" s="3"/>
      <c r="AQ360" s="3"/>
      <c r="AR360" s="3"/>
    </row>
    <row r="361" spans="1:44" x14ac:dyDescent="0.3">
      <c r="A361" s="14" t="s">
        <v>532</v>
      </c>
      <c r="B361" s="15"/>
      <c r="C361" s="15"/>
      <c r="D361" s="80">
        <v>1.5</v>
      </c>
      <c r="E361" s="78"/>
      <c r="F361" s="15"/>
      <c r="G361" s="15"/>
      <c r="H361" s="16" t="s">
        <v>532</v>
      </c>
      <c r="I361" s="66"/>
      <c r="J361" s="66"/>
      <c r="K361" s="16"/>
      <c r="L361" s="81"/>
      <c r="M361" s="82">
        <v>2311.632568359375</v>
      </c>
      <c r="N361" s="82">
        <v>8864.6533203125</v>
      </c>
      <c r="O361" s="76"/>
      <c r="P361" s="83"/>
      <c r="Q361" s="83"/>
      <c r="R361" s="84"/>
      <c r="S361" s="51">
        <v>1</v>
      </c>
      <c r="T361" s="51">
        <v>0</v>
      </c>
      <c r="U361" s="52">
        <v>0</v>
      </c>
      <c r="V361" s="52">
        <v>7.0399999999999998E-4</v>
      </c>
      <c r="W361" s="52">
        <v>1.05E-4</v>
      </c>
      <c r="X361" s="52">
        <v>0.378021</v>
      </c>
      <c r="Y361" s="52">
        <v>0</v>
      </c>
      <c r="Z361" s="52">
        <v>0</v>
      </c>
      <c r="AA361" s="79">
        <v>361</v>
      </c>
      <c r="AB361" s="79"/>
      <c r="AC361" s="85"/>
      <c r="AD361" s="51"/>
      <c r="AE361" s="51"/>
      <c r="AF361" s="51"/>
      <c r="AG361" s="51"/>
      <c r="AH361" s="51"/>
      <c r="AI361" s="51"/>
      <c r="AJ361" s="51"/>
      <c r="AK361" s="51"/>
      <c r="AL361" s="51"/>
      <c r="AM361" s="51"/>
      <c r="AN361" s="2"/>
      <c r="AO361" s="3"/>
      <c r="AP361" s="3"/>
      <c r="AQ361" s="3"/>
      <c r="AR361" s="3"/>
    </row>
    <row r="362" spans="1:44" x14ac:dyDescent="0.3">
      <c r="A362" s="14" t="s">
        <v>533</v>
      </c>
      <c r="B362" s="15"/>
      <c r="C362" s="15"/>
      <c r="D362" s="80">
        <v>1.5</v>
      </c>
      <c r="E362" s="78"/>
      <c r="F362" s="15"/>
      <c r="G362" s="15"/>
      <c r="H362" s="16" t="s">
        <v>533</v>
      </c>
      <c r="I362" s="66"/>
      <c r="J362" s="66"/>
      <c r="K362" s="16"/>
      <c r="L362" s="81"/>
      <c r="M362" s="82">
        <v>8089.1572265625</v>
      </c>
      <c r="N362" s="82">
        <v>8876.384765625</v>
      </c>
      <c r="O362" s="76"/>
      <c r="P362" s="83"/>
      <c r="Q362" s="83"/>
      <c r="R362" s="84"/>
      <c r="S362" s="51">
        <v>0</v>
      </c>
      <c r="T362" s="51">
        <v>2</v>
      </c>
      <c r="U362" s="52">
        <v>0</v>
      </c>
      <c r="V362" s="52">
        <v>8.9999999999999998E-4</v>
      </c>
      <c r="W362" s="52">
        <v>1.627E-3</v>
      </c>
      <c r="X362" s="52">
        <v>0.51741899999999996</v>
      </c>
      <c r="Y362" s="52">
        <v>0.5</v>
      </c>
      <c r="Z362" s="52">
        <v>0</v>
      </c>
      <c r="AA362" s="79">
        <v>362</v>
      </c>
      <c r="AB362" s="79"/>
      <c r="AC362" s="85"/>
      <c r="AD362" s="51"/>
      <c r="AE362" s="51"/>
      <c r="AF362" s="51"/>
      <c r="AG362" s="51"/>
      <c r="AH362" s="51"/>
      <c r="AI362" s="51"/>
      <c r="AJ362" s="102" t="s">
        <v>654</v>
      </c>
      <c r="AK362" s="102" t="s">
        <v>654</v>
      </c>
      <c r="AL362" s="102" t="s">
        <v>654</v>
      </c>
      <c r="AM362" s="102" t="s">
        <v>654</v>
      </c>
      <c r="AN362" s="2"/>
      <c r="AO362" s="3"/>
      <c r="AP362" s="3"/>
      <c r="AQ362" s="3"/>
      <c r="AR362" s="3"/>
    </row>
    <row r="363" spans="1:44" x14ac:dyDescent="0.3">
      <c r="A363" s="14" t="s">
        <v>534</v>
      </c>
      <c r="B363" s="15"/>
      <c r="C363" s="15"/>
      <c r="D363" s="80">
        <v>1.5713237561903008</v>
      </c>
      <c r="E363" s="78"/>
      <c r="F363" s="15"/>
      <c r="G363" s="15"/>
      <c r="H363" s="16" t="s">
        <v>534</v>
      </c>
      <c r="I363" s="66"/>
      <c r="J363" s="66"/>
      <c r="K363" s="16"/>
      <c r="L363" s="81"/>
      <c r="M363" s="82">
        <v>9918.3427734375</v>
      </c>
      <c r="N363" s="82">
        <v>2585.9921875</v>
      </c>
      <c r="O363" s="76"/>
      <c r="P363" s="83"/>
      <c r="Q363" s="83"/>
      <c r="R363" s="84"/>
      <c r="S363" s="51">
        <v>2</v>
      </c>
      <c r="T363" s="51">
        <v>0</v>
      </c>
      <c r="U363" s="52">
        <v>806</v>
      </c>
      <c r="V363" s="52">
        <v>7.5699999999999997E-4</v>
      </c>
      <c r="W363" s="52">
        <v>3.2699999999999998E-4</v>
      </c>
      <c r="X363" s="52">
        <v>0.67002099999999998</v>
      </c>
      <c r="Y363" s="52">
        <v>0</v>
      </c>
      <c r="Z363" s="52">
        <v>0</v>
      </c>
      <c r="AA363" s="79">
        <v>363</v>
      </c>
      <c r="AB363" s="79"/>
      <c r="AC363" s="85"/>
      <c r="AD363" s="51"/>
      <c r="AE363" s="51"/>
      <c r="AF363" s="51"/>
      <c r="AG363" s="51"/>
      <c r="AH363" s="51"/>
      <c r="AI363" s="51"/>
      <c r="AJ363" s="51"/>
      <c r="AK363" s="51"/>
      <c r="AL363" s="51"/>
      <c r="AM363" s="51"/>
      <c r="AN363" s="2"/>
      <c r="AO363" s="3"/>
      <c r="AP363" s="3"/>
      <c r="AQ363" s="3"/>
      <c r="AR363" s="3"/>
    </row>
    <row r="364" spans="1:44" x14ac:dyDescent="0.3">
      <c r="A364" s="14" t="s">
        <v>535</v>
      </c>
      <c r="B364" s="15"/>
      <c r="C364" s="15"/>
      <c r="D364" s="80">
        <v>1.5</v>
      </c>
      <c r="E364" s="78"/>
      <c r="F364" s="15"/>
      <c r="G364" s="15"/>
      <c r="H364" s="16" t="s">
        <v>535</v>
      </c>
      <c r="I364" s="66"/>
      <c r="J364" s="66"/>
      <c r="K364" s="16"/>
      <c r="L364" s="81"/>
      <c r="M364" s="82">
        <v>4979.47705078125</v>
      </c>
      <c r="N364" s="82">
        <v>1039.70703125</v>
      </c>
      <c r="O364" s="76"/>
      <c r="P364" s="83"/>
      <c r="Q364" s="83"/>
      <c r="R364" s="84"/>
      <c r="S364" s="51">
        <v>0</v>
      </c>
      <c r="T364" s="51">
        <v>1</v>
      </c>
      <c r="U364" s="52">
        <v>0</v>
      </c>
      <c r="V364" s="52">
        <v>8.7900000000000001E-4</v>
      </c>
      <c r="W364" s="52">
        <v>1.3010000000000001E-3</v>
      </c>
      <c r="X364" s="52">
        <v>0.312301</v>
      </c>
      <c r="Y364" s="52">
        <v>0</v>
      </c>
      <c r="Z364" s="52">
        <v>0</v>
      </c>
      <c r="AA364" s="79">
        <v>364</v>
      </c>
      <c r="AB364" s="79"/>
      <c r="AC364" s="85"/>
      <c r="AD364" s="51"/>
      <c r="AE364" s="51"/>
      <c r="AF364" s="51"/>
      <c r="AG364" s="51"/>
      <c r="AH364" s="51"/>
      <c r="AI364" s="51"/>
      <c r="AJ364" s="102" t="s">
        <v>654</v>
      </c>
      <c r="AK364" s="102" t="s">
        <v>654</v>
      </c>
      <c r="AL364" s="102" t="s">
        <v>654</v>
      </c>
      <c r="AM364" s="102" t="s">
        <v>654</v>
      </c>
      <c r="AN364" s="2"/>
      <c r="AO364" s="3"/>
      <c r="AP364" s="3"/>
      <c r="AQ364" s="3"/>
      <c r="AR364" s="3"/>
    </row>
    <row r="365" spans="1:44" x14ac:dyDescent="0.3">
      <c r="A365" s="14" t="s">
        <v>536</v>
      </c>
      <c r="B365" s="15"/>
      <c r="C365" s="15"/>
      <c r="D365" s="80">
        <v>1.5</v>
      </c>
      <c r="E365" s="78"/>
      <c r="F365" s="15"/>
      <c r="G365" s="15"/>
      <c r="H365" s="16" t="s">
        <v>536</v>
      </c>
      <c r="I365" s="66"/>
      <c r="J365" s="66"/>
      <c r="K365" s="16"/>
      <c r="L365" s="81"/>
      <c r="M365" s="82">
        <v>5658.38427734375</v>
      </c>
      <c r="N365" s="82">
        <v>4218.05859375</v>
      </c>
      <c r="O365" s="76"/>
      <c r="P365" s="83"/>
      <c r="Q365" s="83"/>
      <c r="R365" s="84"/>
      <c r="S365" s="51">
        <v>1</v>
      </c>
      <c r="T365" s="51">
        <v>0</v>
      </c>
      <c r="U365" s="52">
        <v>0</v>
      </c>
      <c r="V365" s="52">
        <v>7.7899999999999996E-4</v>
      </c>
      <c r="W365" s="52">
        <v>3.3100000000000002E-4</v>
      </c>
      <c r="X365" s="52">
        <v>0.307981</v>
      </c>
      <c r="Y365" s="52">
        <v>0</v>
      </c>
      <c r="Z365" s="52">
        <v>0</v>
      </c>
      <c r="AA365" s="79">
        <v>365</v>
      </c>
      <c r="AB365" s="79"/>
      <c r="AC365" s="85"/>
      <c r="AD365" s="51"/>
      <c r="AE365" s="51"/>
      <c r="AF365" s="51"/>
      <c r="AG365" s="51"/>
      <c r="AH365" s="51"/>
      <c r="AI365" s="51"/>
      <c r="AJ365" s="51"/>
      <c r="AK365" s="51"/>
      <c r="AL365" s="51"/>
      <c r="AM365" s="51"/>
      <c r="AN365" s="2"/>
      <c r="AO365" s="3"/>
      <c r="AP365" s="3"/>
      <c r="AQ365" s="3"/>
      <c r="AR365" s="3"/>
    </row>
    <row r="366" spans="1:44" x14ac:dyDescent="0.3">
      <c r="A366" s="14" t="s">
        <v>537</v>
      </c>
      <c r="B366" s="15"/>
      <c r="C366" s="15"/>
      <c r="D366" s="80">
        <v>1.5</v>
      </c>
      <c r="E366" s="78"/>
      <c r="F366" s="15"/>
      <c r="G366" s="15"/>
      <c r="H366" s="16" t="s">
        <v>537</v>
      </c>
      <c r="I366" s="66"/>
      <c r="J366" s="66"/>
      <c r="K366" s="16"/>
      <c r="L366" s="81"/>
      <c r="M366" s="82">
        <v>5741.93505859375</v>
      </c>
      <c r="N366" s="82">
        <v>2761.5068359375</v>
      </c>
      <c r="O366" s="76"/>
      <c r="P366" s="83"/>
      <c r="Q366" s="83"/>
      <c r="R366" s="84"/>
      <c r="S366" s="51">
        <v>0</v>
      </c>
      <c r="T366" s="51">
        <v>1</v>
      </c>
      <c r="U366" s="52">
        <v>0</v>
      </c>
      <c r="V366" s="52">
        <v>5.0299999999999997E-4</v>
      </c>
      <c r="W366" s="52">
        <v>1.9999999999999999E-6</v>
      </c>
      <c r="X366" s="52">
        <v>0.530281</v>
      </c>
      <c r="Y366" s="52">
        <v>0</v>
      </c>
      <c r="Z366" s="52">
        <v>0</v>
      </c>
      <c r="AA366" s="79">
        <v>366</v>
      </c>
      <c r="AB366" s="79"/>
      <c r="AC366" s="85"/>
      <c r="AD366" s="51"/>
      <c r="AE366" s="51"/>
      <c r="AF366" s="51"/>
      <c r="AG366" s="51"/>
      <c r="AH366" s="51"/>
      <c r="AI366" s="51"/>
      <c r="AJ366" s="102" t="s">
        <v>654</v>
      </c>
      <c r="AK366" s="102" t="s">
        <v>654</v>
      </c>
      <c r="AL366" s="102" t="s">
        <v>654</v>
      </c>
      <c r="AM366" s="102" t="s">
        <v>654</v>
      </c>
      <c r="AN366" s="2"/>
      <c r="AO366" s="3"/>
      <c r="AP366" s="3"/>
      <c r="AQ366" s="3"/>
      <c r="AR366" s="3"/>
    </row>
    <row r="367" spans="1:44" x14ac:dyDescent="0.3">
      <c r="A367" s="14" t="s">
        <v>538</v>
      </c>
      <c r="B367" s="15"/>
      <c r="C367" s="15"/>
      <c r="D367" s="80">
        <v>1.5008761435872811</v>
      </c>
      <c r="E367" s="78"/>
      <c r="F367" s="15"/>
      <c r="G367" s="15"/>
      <c r="H367" s="16" t="s">
        <v>538</v>
      </c>
      <c r="I367" s="66"/>
      <c r="J367" s="66"/>
      <c r="K367" s="16"/>
      <c r="L367" s="81"/>
      <c r="M367" s="82">
        <v>8337.5517578125</v>
      </c>
      <c r="N367" s="82">
        <v>3275.55419921875</v>
      </c>
      <c r="O367" s="76"/>
      <c r="P367" s="83"/>
      <c r="Q367" s="83"/>
      <c r="R367" s="84"/>
      <c r="S367" s="51">
        <v>0</v>
      </c>
      <c r="T367" s="51">
        <v>2</v>
      </c>
      <c r="U367" s="52">
        <v>9.9009330000000002</v>
      </c>
      <c r="V367" s="52">
        <v>8.1899999999999996E-4</v>
      </c>
      <c r="W367" s="52">
        <v>9.9400000000000009E-4</v>
      </c>
      <c r="X367" s="52">
        <v>0.45950600000000003</v>
      </c>
      <c r="Y367" s="52">
        <v>0</v>
      </c>
      <c r="Z367" s="52">
        <v>0</v>
      </c>
      <c r="AA367" s="79">
        <v>367</v>
      </c>
      <c r="AB367" s="79"/>
      <c r="AC367" s="85"/>
      <c r="AD367" s="51"/>
      <c r="AE367" s="51"/>
      <c r="AF367" s="51"/>
      <c r="AG367" s="51"/>
      <c r="AH367" s="51"/>
      <c r="AI367" s="51"/>
      <c r="AJ367" s="102" t="s">
        <v>654</v>
      </c>
      <c r="AK367" s="102" t="s">
        <v>654</v>
      </c>
      <c r="AL367" s="102" t="s">
        <v>654</v>
      </c>
      <c r="AM367" s="102" t="s">
        <v>654</v>
      </c>
      <c r="AN367" s="2"/>
      <c r="AO367" s="3"/>
      <c r="AP367" s="3"/>
      <c r="AQ367" s="3"/>
      <c r="AR367" s="3"/>
    </row>
    <row r="368" spans="1:44" x14ac:dyDescent="0.3">
      <c r="A368" s="14" t="s">
        <v>539</v>
      </c>
      <c r="B368" s="15"/>
      <c r="C368" s="15"/>
      <c r="D368" s="80">
        <v>1.5</v>
      </c>
      <c r="E368" s="78"/>
      <c r="F368" s="15"/>
      <c r="G368" s="15"/>
      <c r="H368" s="16" t="s">
        <v>539</v>
      </c>
      <c r="I368" s="66"/>
      <c r="J368" s="66"/>
      <c r="K368" s="16"/>
      <c r="L368" s="81"/>
      <c r="M368" s="82">
        <v>2161.3359375</v>
      </c>
      <c r="N368" s="82">
        <v>9225.9384765625</v>
      </c>
      <c r="O368" s="76"/>
      <c r="P368" s="83"/>
      <c r="Q368" s="83"/>
      <c r="R368" s="84"/>
      <c r="S368" s="51">
        <v>0</v>
      </c>
      <c r="T368" s="51">
        <v>1</v>
      </c>
      <c r="U368" s="52">
        <v>0</v>
      </c>
      <c r="V368" s="52">
        <v>9.5699999999999995E-4</v>
      </c>
      <c r="W368" s="52">
        <v>1.756E-3</v>
      </c>
      <c r="X368" s="52">
        <v>0.33994099999999999</v>
      </c>
      <c r="Y368" s="52">
        <v>0</v>
      </c>
      <c r="Z368" s="52">
        <v>0</v>
      </c>
      <c r="AA368" s="79">
        <v>368</v>
      </c>
      <c r="AB368" s="79"/>
      <c r="AC368" s="85"/>
      <c r="AD368" s="51"/>
      <c r="AE368" s="51"/>
      <c r="AF368" s="51"/>
      <c r="AG368" s="51"/>
      <c r="AH368" s="51"/>
      <c r="AI368" s="51"/>
      <c r="AJ368" s="102" t="s">
        <v>654</v>
      </c>
      <c r="AK368" s="102" t="s">
        <v>654</v>
      </c>
      <c r="AL368" s="102" t="s">
        <v>654</v>
      </c>
      <c r="AM368" s="102" t="s">
        <v>654</v>
      </c>
      <c r="AN368" s="2"/>
      <c r="AO368" s="3"/>
      <c r="AP368" s="3"/>
      <c r="AQ368" s="3"/>
      <c r="AR368" s="3"/>
    </row>
    <row r="369" spans="1:44" x14ac:dyDescent="0.3">
      <c r="A369" s="14" t="s">
        <v>540</v>
      </c>
      <c r="B369" s="15"/>
      <c r="C369" s="15"/>
      <c r="D369" s="80">
        <v>1.5200872739503555</v>
      </c>
      <c r="E369" s="78"/>
      <c r="F369" s="15"/>
      <c r="G369" s="15"/>
      <c r="H369" s="16" t="s">
        <v>540</v>
      </c>
      <c r="I369" s="66"/>
      <c r="J369" s="66"/>
      <c r="K369" s="16"/>
      <c r="L369" s="81"/>
      <c r="M369" s="82">
        <v>7259.173828125</v>
      </c>
      <c r="N369" s="82">
        <v>7076.75439453125</v>
      </c>
      <c r="O369" s="76"/>
      <c r="P369" s="83"/>
      <c r="Q369" s="83"/>
      <c r="R369" s="84"/>
      <c r="S369" s="51">
        <v>0</v>
      </c>
      <c r="T369" s="51">
        <v>2</v>
      </c>
      <c r="U369" s="52">
        <v>226.99789899999999</v>
      </c>
      <c r="V369" s="52">
        <v>9.9500000000000001E-4</v>
      </c>
      <c r="W369" s="52">
        <v>2.0820000000000001E-3</v>
      </c>
      <c r="X369" s="52">
        <v>0.54505899999999996</v>
      </c>
      <c r="Y369" s="52">
        <v>0</v>
      </c>
      <c r="Z369" s="52">
        <v>0</v>
      </c>
      <c r="AA369" s="79">
        <v>369</v>
      </c>
      <c r="AB369" s="79"/>
      <c r="AC369" s="85"/>
      <c r="AD369" s="51"/>
      <c r="AE369" s="51"/>
      <c r="AF369" s="51"/>
      <c r="AG369" s="51"/>
      <c r="AH369" s="51"/>
      <c r="AI369" s="51"/>
      <c r="AJ369" s="102" t="s">
        <v>654</v>
      </c>
      <c r="AK369" s="102" t="s">
        <v>654</v>
      </c>
      <c r="AL369" s="102" t="s">
        <v>654</v>
      </c>
      <c r="AM369" s="102" t="s">
        <v>654</v>
      </c>
      <c r="AN369" s="2"/>
      <c r="AO369" s="3"/>
      <c r="AP369" s="3"/>
      <c r="AQ369" s="3"/>
      <c r="AR369" s="3"/>
    </row>
    <row r="370" spans="1:44" x14ac:dyDescent="0.3">
      <c r="A370" s="14" t="s">
        <v>541</v>
      </c>
      <c r="B370" s="15"/>
      <c r="C370" s="15"/>
      <c r="D370" s="80">
        <v>1.5236565973504126</v>
      </c>
      <c r="E370" s="78"/>
      <c r="F370" s="15"/>
      <c r="G370" s="15"/>
      <c r="H370" s="16" t="s">
        <v>541</v>
      </c>
      <c r="I370" s="66"/>
      <c r="J370" s="66"/>
      <c r="K370" s="16"/>
      <c r="L370" s="81"/>
      <c r="M370" s="82">
        <v>224.41665649414063</v>
      </c>
      <c r="N370" s="82">
        <v>6711.4970703125</v>
      </c>
      <c r="O370" s="76"/>
      <c r="P370" s="83"/>
      <c r="Q370" s="83"/>
      <c r="R370" s="84"/>
      <c r="S370" s="51">
        <v>0</v>
      </c>
      <c r="T370" s="51">
        <v>2</v>
      </c>
      <c r="U370" s="52">
        <v>267.33333299999998</v>
      </c>
      <c r="V370" s="52">
        <v>9.59E-4</v>
      </c>
      <c r="W370" s="52">
        <v>1.768E-3</v>
      </c>
      <c r="X370" s="52">
        <v>0.59873399999999999</v>
      </c>
      <c r="Y370" s="52">
        <v>0</v>
      </c>
      <c r="Z370" s="52">
        <v>0</v>
      </c>
      <c r="AA370" s="79">
        <v>370</v>
      </c>
      <c r="AB370" s="79"/>
      <c r="AC370" s="85"/>
      <c r="AD370" s="51"/>
      <c r="AE370" s="51"/>
      <c r="AF370" s="51"/>
      <c r="AG370" s="51"/>
      <c r="AH370" s="51"/>
      <c r="AI370" s="51"/>
      <c r="AJ370" s="102" t="s">
        <v>654</v>
      </c>
      <c r="AK370" s="102" t="s">
        <v>654</v>
      </c>
      <c r="AL370" s="102" t="s">
        <v>654</v>
      </c>
      <c r="AM370" s="102" t="s">
        <v>654</v>
      </c>
      <c r="AN370" s="2"/>
      <c r="AO370" s="3"/>
      <c r="AP370" s="3"/>
      <c r="AQ370" s="3"/>
      <c r="AR370" s="3"/>
    </row>
    <row r="371" spans="1:44" x14ac:dyDescent="0.3">
      <c r="A371" s="14" t="s">
        <v>542</v>
      </c>
      <c r="B371" s="15"/>
      <c r="C371" s="15"/>
      <c r="D371" s="80">
        <v>1.5002654730379292</v>
      </c>
      <c r="E371" s="78"/>
      <c r="F371" s="15"/>
      <c r="G371" s="15"/>
      <c r="H371" s="16" t="s">
        <v>542</v>
      </c>
      <c r="I371" s="66"/>
      <c r="J371" s="66"/>
      <c r="K371" s="16"/>
      <c r="L371" s="81"/>
      <c r="M371" s="82">
        <v>2855.04736328125</v>
      </c>
      <c r="N371" s="82">
        <v>7001.63427734375</v>
      </c>
      <c r="O371" s="76"/>
      <c r="P371" s="83"/>
      <c r="Q371" s="83"/>
      <c r="R371" s="84"/>
      <c r="S371" s="51">
        <v>3</v>
      </c>
      <c r="T371" s="51">
        <v>0</v>
      </c>
      <c r="U371" s="52">
        <v>3</v>
      </c>
      <c r="V371" s="52">
        <v>6.9300000000000004E-4</v>
      </c>
      <c r="W371" s="52">
        <v>2.4899999999999998E-4</v>
      </c>
      <c r="X371" s="52">
        <v>0.913385</v>
      </c>
      <c r="Y371" s="52">
        <v>0</v>
      </c>
      <c r="Z371" s="52">
        <v>0</v>
      </c>
      <c r="AA371" s="79">
        <v>371</v>
      </c>
      <c r="AB371" s="79"/>
      <c r="AC371" s="85"/>
      <c r="AD371" s="51"/>
      <c r="AE371" s="51"/>
      <c r="AF371" s="51"/>
      <c r="AG371" s="51"/>
      <c r="AH371" s="51"/>
      <c r="AI371" s="51"/>
      <c r="AJ371" s="51"/>
      <c r="AK371" s="51"/>
      <c r="AL371" s="51"/>
      <c r="AM371" s="51"/>
      <c r="AN371" s="2"/>
      <c r="AO371" s="3"/>
      <c r="AP371" s="3"/>
      <c r="AQ371" s="3"/>
      <c r="AR371" s="3"/>
    </row>
    <row r="372" spans="1:44" x14ac:dyDescent="0.3">
      <c r="A372" s="14" t="s">
        <v>543</v>
      </c>
      <c r="B372" s="15"/>
      <c r="C372" s="15"/>
      <c r="D372" s="80">
        <v>1.5</v>
      </c>
      <c r="E372" s="78"/>
      <c r="F372" s="15"/>
      <c r="G372" s="15"/>
      <c r="H372" s="16" t="s">
        <v>543</v>
      </c>
      <c r="I372" s="66"/>
      <c r="J372" s="66"/>
      <c r="K372" s="16"/>
      <c r="L372" s="81"/>
      <c r="M372" s="82">
        <v>5544.49951171875</v>
      </c>
      <c r="N372" s="82">
        <v>5875.99755859375</v>
      </c>
      <c r="O372" s="76"/>
      <c r="P372" s="83"/>
      <c r="Q372" s="83"/>
      <c r="R372" s="84"/>
      <c r="S372" s="51">
        <v>0</v>
      </c>
      <c r="T372" s="51">
        <v>1</v>
      </c>
      <c r="U372" s="52">
        <v>0</v>
      </c>
      <c r="V372" s="52">
        <v>8.7900000000000001E-4</v>
      </c>
      <c r="W372" s="52">
        <v>1.3010000000000001E-3</v>
      </c>
      <c r="X372" s="52">
        <v>0.312301</v>
      </c>
      <c r="Y372" s="52">
        <v>0</v>
      </c>
      <c r="Z372" s="52">
        <v>0</v>
      </c>
      <c r="AA372" s="79">
        <v>372</v>
      </c>
      <c r="AB372" s="79"/>
      <c r="AC372" s="85"/>
      <c r="AD372" s="51"/>
      <c r="AE372" s="51"/>
      <c r="AF372" s="51"/>
      <c r="AG372" s="51"/>
      <c r="AH372" s="51"/>
      <c r="AI372" s="51"/>
      <c r="AJ372" s="102" t="s">
        <v>654</v>
      </c>
      <c r="AK372" s="102" t="s">
        <v>654</v>
      </c>
      <c r="AL372" s="102" t="s">
        <v>654</v>
      </c>
      <c r="AM372" s="102" t="s">
        <v>654</v>
      </c>
      <c r="AN372" s="2"/>
      <c r="AO372" s="3"/>
      <c r="AP372" s="3"/>
      <c r="AQ372" s="3"/>
      <c r="AR372" s="3"/>
    </row>
    <row r="373" spans="1:44" x14ac:dyDescent="0.3">
      <c r="A373" s="14" t="s">
        <v>544</v>
      </c>
      <c r="B373" s="15"/>
      <c r="C373" s="15"/>
      <c r="D373" s="80">
        <v>1.5</v>
      </c>
      <c r="E373" s="78"/>
      <c r="F373" s="15"/>
      <c r="G373" s="15"/>
      <c r="H373" s="16" t="s">
        <v>544</v>
      </c>
      <c r="I373" s="66"/>
      <c r="J373" s="66"/>
      <c r="K373" s="16"/>
      <c r="L373" s="81"/>
      <c r="M373" s="82">
        <v>8156.54345703125</v>
      </c>
      <c r="N373" s="82">
        <v>8414.26171875</v>
      </c>
      <c r="O373" s="76"/>
      <c r="P373" s="83"/>
      <c r="Q373" s="83"/>
      <c r="R373" s="84"/>
      <c r="S373" s="51">
        <v>0</v>
      </c>
      <c r="T373" s="51">
        <v>1</v>
      </c>
      <c r="U373" s="52">
        <v>0</v>
      </c>
      <c r="V373" s="52">
        <v>7.2599999999999997E-4</v>
      </c>
      <c r="W373" s="52">
        <v>3.2600000000000001E-4</v>
      </c>
      <c r="X373" s="52">
        <v>0.35511700000000002</v>
      </c>
      <c r="Y373" s="52">
        <v>0</v>
      </c>
      <c r="Z373" s="52">
        <v>0</v>
      </c>
      <c r="AA373" s="79">
        <v>373</v>
      </c>
      <c r="AB373" s="79"/>
      <c r="AC373" s="85"/>
      <c r="AD373" s="51"/>
      <c r="AE373" s="51"/>
      <c r="AF373" s="51"/>
      <c r="AG373" s="51"/>
      <c r="AH373" s="51"/>
      <c r="AI373" s="51"/>
      <c r="AJ373" s="102" t="s">
        <v>654</v>
      </c>
      <c r="AK373" s="102" t="s">
        <v>654</v>
      </c>
      <c r="AL373" s="102" t="s">
        <v>654</v>
      </c>
      <c r="AM373" s="102" t="s">
        <v>654</v>
      </c>
      <c r="AN373" s="2"/>
      <c r="AO373" s="3"/>
      <c r="AP373" s="3"/>
      <c r="AQ373" s="3"/>
      <c r="AR373" s="3"/>
    </row>
    <row r="374" spans="1:44" x14ac:dyDescent="0.3">
      <c r="A374" s="14" t="s">
        <v>545</v>
      </c>
      <c r="B374" s="15"/>
      <c r="C374" s="15"/>
      <c r="D374" s="80">
        <v>1.5</v>
      </c>
      <c r="E374" s="78"/>
      <c r="F374" s="15"/>
      <c r="G374" s="15"/>
      <c r="H374" s="16" t="s">
        <v>545</v>
      </c>
      <c r="I374" s="66"/>
      <c r="J374" s="66"/>
      <c r="K374" s="16"/>
      <c r="L374" s="81"/>
      <c r="M374" s="82">
        <v>5154.97998046875</v>
      </c>
      <c r="N374" s="82">
        <v>8469.1123046875</v>
      </c>
      <c r="O374" s="76"/>
      <c r="P374" s="83"/>
      <c r="Q374" s="83"/>
      <c r="R374" s="84"/>
      <c r="S374" s="51">
        <v>0</v>
      </c>
      <c r="T374" s="51">
        <v>1</v>
      </c>
      <c r="U374" s="52">
        <v>0</v>
      </c>
      <c r="V374" s="52">
        <v>8.7900000000000001E-4</v>
      </c>
      <c r="W374" s="52">
        <v>1.3010000000000001E-3</v>
      </c>
      <c r="X374" s="52">
        <v>0.312301</v>
      </c>
      <c r="Y374" s="52">
        <v>0</v>
      </c>
      <c r="Z374" s="52">
        <v>0</v>
      </c>
      <c r="AA374" s="79">
        <v>374</v>
      </c>
      <c r="AB374" s="79"/>
      <c r="AC374" s="85"/>
      <c r="AD374" s="51"/>
      <c r="AE374" s="51"/>
      <c r="AF374" s="51"/>
      <c r="AG374" s="51"/>
      <c r="AH374" s="51"/>
      <c r="AI374" s="51"/>
      <c r="AJ374" s="102" t="s">
        <v>654</v>
      </c>
      <c r="AK374" s="102" t="s">
        <v>654</v>
      </c>
      <c r="AL374" s="102" t="s">
        <v>654</v>
      </c>
      <c r="AM374" s="102" t="s">
        <v>654</v>
      </c>
      <c r="AN374" s="2"/>
      <c r="AO374" s="3"/>
      <c r="AP374" s="3"/>
      <c r="AQ374" s="3"/>
      <c r="AR374" s="3"/>
    </row>
    <row r="375" spans="1:44" x14ac:dyDescent="0.3">
      <c r="A375" s="14" t="s">
        <v>546</v>
      </c>
      <c r="B375" s="15"/>
      <c r="C375" s="15"/>
      <c r="D375" s="80">
        <v>1.5345509197122165</v>
      </c>
      <c r="E375" s="78"/>
      <c r="F375" s="15"/>
      <c r="G375" s="15"/>
      <c r="H375" s="16" t="s">
        <v>546</v>
      </c>
      <c r="I375" s="66"/>
      <c r="J375" s="66"/>
      <c r="K375" s="16"/>
      <c r="L375" s="81"/>
      <c r="M375" s="82">
        <v>5211.1728515625</v>
      </c>
      <c r="N375" s="82">
        <v>7967.58544921875</v>
      </c>
      <c r="O375" s="76"/>
      <c r="P375" s="83"/>
      <c r="Q375" s="83"/>
      <c r="R375" s="84"/>
      <c r="S375" s="51">
        <v>0</v>
      </c>
      <c r="T375" s="51">
        <v>8</v>
      </c>
      <c r="U375" s="52">
        <v>390.44552299999998</v>
      </c>
      <c r="V375" s="52">
        <v>1.065E-3</v>
      </c>
      <c r="W375" s="52">
        <v>5.0809999999999996E-3</v>
      </c>
      <c r="X375" s="52">
        <v>1.452666</v>
      </c>
      <c r="Y375" s="52">
        <v>0.14285714285714285</v>
      </c>
      <c r="Z375" s="52">
        <v>0</v>
      </c>
      <c r="AA375" s="79">
        <v>375</v>
      </c>
      <c r="AB375" s="79"/>
      <c r="AC375" s="85"/>
      <c r="AD375" s="51"/>
      <c r="AE375" s="51"/>
      <c r="AF375" s="51"/>
      <c r="AG375" s="51"/>
      <c r="AH375" s="51"/>
      <c r="AI375" s="51"/>
      <c r="AJ375" s="102" t="s">
        <v>654</v>
      </c>
      <c r="AK375" s="102" t="s">
        <v>654</v>
      </c>
      <c r="AL375" s="102" t="s">
        <v>654</v>
      </c>
      <c r="AM375" s="102" t="s">
        <v>654</v>
      </c>
      <c r="AN375" s="2"/>
      <c r="AO375" s="3"/>
      <c r="AP375" s="3"/>
      <c r="AQ375" s="3"/>
      <c r="AR375" s="3"/>
    </row>
    <row r="376" spans="1:44" x14ac:dyDescent="0.3">
      <c r="A376" s="14" t="s">
        <v>547</v>
      </c>
      <c r="B376" s="15"/>
      <c r="C376" s="15"/>
      <c r="D376" s="80">
        <v>1.5</v>
      </c>
      <c r="E376" s="78"/>
      <c r="F376" s="15"/>
      <c r="G376" s="15"/>
      <c r="H376" s="16" t="s">
        <v>547</v>
      </c>
      <c r="I376" s="66"/>
      <c r="J376" s="66"/>
      <c r="K376" s="16"/>
      <c r="L376" s="81"/>
      <c r="M376" s="82">
        <v>1713.5018310546875</v>
      </c>
      <c r="N376" s="82">
        <v>9620.140625</v>
      </c>
      <c r="O376" s="76"/>
      <c r="P376" s="83"/>
      <c r="Q376" s="83"/>
      <c r="R376" s="84"/>
      <c r="S376" s="51">
        <v>0</v>
      </c>
      <c r="T376" s="51">
        <v>1</v>
      </c>
      <c r="U376" s="52">
        <v>0</v>
      </c>
      <c r="V376" s="52">
        <v>9.5699999999999995E-4</v>
      </c>
      <c r="W376" s="52">
        <v>1.756E-3</v>
      </c>
      <c r="X376" s="52">
        <v>0.33994099999999999</v>
      </c>
      <c r="Y376" s="52">
        <v>0</v>
      </c>
      <c r="Z376" s="52">
        <v>0</v>
      </c>
      <c r="AA376" s="79">
        <v>376</v>
      </c>
      <c r="AB376" s="79"/>
      <c r="AC376" s="85"/>
      <c r="AD376" s="51"/>
      <c r="AE376" s="51"/>
      <c r="AF376" s="51"/>
      <c r="AG376" s="51"/>
      <c r="AH376" s="51"/>
      <c r="AI376" s="51"/>
      <c r="AJ376" s="102" t="s">
        <v>654</v>
      </c>
      <c r="AK376" s="102" t="s">
        <v>654</v>
      </c>
      <c r="AL376" s="102" t="s">
        <v>654</v>
      </c>
      <c r="AM376" s="102" t="s">
        <v>654</v>
      </c>
      <c r="AN376" s="2"/>
      <c r="AO376" s="3"/>
      <c r="AP376" s="3"/>
      <c r="AQ376" s="3"/>
      <c r="AR376" s="3"/>
    </row>
    <row r="377" spans="1:44" x14ac:dyDescent="0.3">
      <c r="A377" s="14" t="s">
        <v>548</v>
      </c>
      <c r="B377" s="15"/>
      <c r="C377" s="15"/>
      <c r="D377" s="80">
        <v>1.5</v>
      </c>
      <c r="E377" s="78"/>
      <c r="F377" s="15"/>
      <c r="G377" s="15"/>
      <c r="H377" s="16" t="s">
        <v>548</v>
      </c>
      <c r="I377" s="66"/>
      <c r="J377" s="66"/>
      <c r="K377" s="16"/>
      <c r="L377" s="81"/>
      <c r="M377" s="82">
        <v>404.75650024414063</v>
      </c>
      <c r="N377" s="82">
        <v>7923.30322265625</v>
      </c>
      <c r="O377" s="76"/>
      <c r="P377" s="83"/>
      <c r="Q377" s="83"/>
      <c r="R377" s="84"/>
      <c r="S377" s="51">
        <v>0</v>
      </c>
      <c r="T377" s="51">
        <v>2</v>
      </c>
      <c r="U377" s="52">
        <v>0</v>
      </c>
      <c r="V377" s="52">
        <v>9.7300000000000002E-4</v>
      </c>
      <c r="W377" s="52">
        <v>2.6870000000000002E-3</v>
      </c>
      <c r="X377" s="52">
        <v>0.48755300000000001</v>
      </c>
      <c r="Y377" s="52">
        <v>0.5</v>
      </c>
      <c r="Z377" s="52">
        <v>0</v>
      </c>
      <c r="AA377" s="79">
        <v>377</v>
      </c>
      <c r="AB377" s="79"/>
      <c r="AC377" s="85"/>
      <c r="AD377" s="51"/>
      <c r="AE377" s="51"/>
      <c r="AF377" s="51"/>
      <c r="AG377" s="51"/>
      <c r="AH377" s="51"/>
      <c r="AI377" s="51"/>
      <c r="AJ377" s="102" t="s">
        <v>654</v>
      </c>
      <c r="AK377" s="102" t="s">
        <v>654</v>
      </c>
      <c r="AL377" s="102" t="s">
        <v>654</v>
      </c>
      <c r="AM377" s="102" t="s">
        <v>654</v>
      </c>
      <c r="AN377" s="2"/>
      <c r="AO377" s="3"/>
      <c r="AP377" s="3"/>
      <c r="AQ377" s="3"/>
      <c r="AR377" s="3"/>
    </row>
    <row r="378" spans="1:44" x14ac:dyDescent="0.3">
      <c r="A378" s="14" t="s">
        <v>549</v>
      </c>
      <c r="B378" s="15"/>
      <c r="C378" s="15"/>
      <c r="D378" s="80">
        <v>1.5</v>
      </c>
      <c r="E378" s="78"/>
      <c r="F378" s="15"/>
      <c r="G378" s="15"/>
      <c r="H378" s="16" t="s">
        <v>549</v>
      </c>
      <c r="I378" s="66"/>
      <c r="J378" s="66"/>
      <c r="K378" s="16"/>
      <c r="L378" s="81"/>
      <c r="M378" s="82">
        <v>2444.09912109375</v>
      </c>
      <c r="N378" s="82">
        <v>1316.1494140625</v>
      </c>
      <c r="O378" s="76"/>
      <c r="P378" s="83"/>
      <c r="Q378" s="83"/>
      <c r="R378" s="84"/>
      <c r="S378" s="51">
        <v>0</v>
      </c>
      <c r="T378" s="51">
        <v>1</v>
      </c>
      <c r="U378" s="52">
        <v>0</v>
      </c>
      <c r="V378" s="52">
        <v>9.5699999999999995E-4</v>
      </c>
      <c r="W378" s="52">
        <v>1.756E-3</v>
      </c>
      <c r="X378" s="52">
        <v>0.33994099999999999</v>
      </c>
      <c r="Y378" s="52">
        <v>0</v>
      </c>
      <c r="Z378" s="52">
        <v>0</v>
      </c>
      <c r="AA378" s="79">
        <v>378</v>
      </c>
      <c r="AB378" s="79"/>
      <c r="AC378" s="85"/>
      <c r="AD378" s="51"/>
      <c r="AE378" s="51"/>
      <c r="AF378" s="51"/>
      <c r="AG378" s="51"/>
      <c r="AH378" s="51"/>
      <c r="AI378" s="51"/>
      <c r="AJ378" s="102" t="s">
        <v>654</v>
      </c>
      <c r="AK378" s="102" t="s">
        <v>654</v>
      </c>
      <c r="AL378" s="102" t="s">
        <v>654</v>
      </c>
      <c r="AM378" s="102" t="s">
        <v>654</v>
      </c>
      <c r="AN378" s="2"/>
      <c r="AO378" s="3"/>
      <c r="AP378" s="3"/>
      <c r="AQ378" s="3"/>
      <c r="AR378" s="3"/>
    </row>
    <row r="379" spans="1:44" x14ac:dyDescent="0.3">
      <c r="A379" s="14" t="s">
        <v>550</v>
      </c>
      <c r="B379" s="15"/>
      <c r="C379" s="15"/>
      <c r="D379" s="80">
        <v>1.5058367332185427</v>
      </c>
      <c r="E379" s="78"/>
      <c r="F379" s="15"/>
      <c r="G379" s="15"/>
      <c r="H379" s="16" t="s">
        <v>550</v>
      </c>
      <c r="I379" s="66"/>
      <c r="J379" s="66"/>
      <c r="K379" s="16"/>
      <c r="L379" s="81"/>
      <c r="M379" s="82">
        <v>8719.650390625</v>
      </c>
      <c r="N379" s="82">
        <v>7671.6474609375</v>
      </c>
      <c r="O379" s="76"/>
      <c r="P379" s="83"/>
      <c r="Q379" s="83"/>
      <c r="R379" s="84"/>
      <c r="S379" s="51">
        <v>0</v>
      </c>
      <c r="T379" s="51">
        <v>2</v>
      </c>
      <c r="U379" s="52">
        <v>65.958485999999994</v>
      </c>
      <c r="V379" s="52">
        <v>8.1899999999999996E-4</v>
      </c>
      <c r="W379" s="52">
        <v>6.6799999999999997E-4</v>
      </c>
      <c r="X379" s="52">
        <v>0.51853800000000005</v>
      </c>
      <c r="Y379" s="52">
        <v>0</v>
      </c>
      <c r="Z379" s="52">
        <v>0</v>
      </c>
      <c r="AA379" s="79">
        <v>379</v>
      </c>
      <c r="AB379" s="79"/>
      <c r="AC379" s="85"/>
      <c r="AD379" s="51"/>
      <c r="AE379" s="51"/>
      <c r="AF379" s="51"/>
      <c r="AG379" s="51"/>
      <c r="AH379" s="51"/>
      <c r="AI379" s="51"/>
      <c r="AJ379" s="102" t="s">
        <v>654</v>
      </c>
      <c r="AK379" s="102" t="s">
        <v>654</v>
      </c>
      <c r="AL379" s="102" t="s">
        <v>654</v>
      </c>
      <c r="AM379" s="102" t="s">
        <v>654</v>
      </c>
      <c r="AN379" s="2"/>
      <c r="AO379" s="3"/>
      <c r="AP379" s="3"/>
      <c r="AQ379" s="3"/>
      <c r="AR379" s="3"/>
    </row>
    <row r="380" spans="1:44" x14ac:dyDescent="0.3">
      <c r="A380" s="14" t="s">
        <v>551</v>
      </c>
      <c r="B380" s="15"/>
      <c r="C380" s="15"/>
      <c r="D380" s="80">
        <v>1.5</v>
      </c>
      <c r="E380" s="78"/>
      <c r="F380" s="15"/>
      <c r="G380" s="15"/>
      <c r="H380" s="16" t="s">
        <v>551</v>
      </c>
      <c r="I380" s="66"/>
      <c r="J380" s="66"/>
      <c r="K380" s="16"/>
      <c r="L380" s="81"/>
      <c r="M380" s="82">
        <v>3304.15087890625</v>
      </c>
      <c r="N380" s="82">
        <v>2372.47119140625</v>
      </c>
      <c r="O380" s="76"/>
      <c r="P380" s="83"/>
      <c r="Q380" s="83"/>
      <c r="R380" s="84"/>
      <c r="S380" s="51">
        <v>1</v>
      </c>
      <c r="T380" s="51">
        <v>2</v>
      </c>
      <c r="U380" s="52">
        <v>0</v>
      </c>
      <c r="V380" s="52">
        <v>9.4899999999999997E-4</v>
      </c>
      <c r="W380" s="52">
        <v>2.9759999999999999E-3</v>
      </c>
      <c r="X380" s="52">
        <v>0.61725799999999997</v>
      </c>
      <c r="Y380" s="52">
        <v>0.5</v>
      </c>
      <c r="Z380" s="52">
        <v>0</v>
      </c>
      <c r="AA380" s="79">
        <v>380</v>
      </c>
      <c r="AB380" s="79"/>
      <c r="AC380" s="85"/>
      <c r="AD380" s="51"/>
      <c r="AE380" s="51"/>
      <c r="AF380" s="51"/>
      <c r="AG380" s="51"/>
      <c r="AH380" s="51"/>
      <c r="AI380" s="51"/>
      <c r="AJ380" s="102" t="s">
        <v>654</v>
      </c>
      <c r="AK380" s="102" t="s">
        <v>654</v>
      </c>
      <c r="AL380" s="102" t="s">
        <v>654</v>
      </c>
      <c r="AM380" s="102" t="s">
        <v>654</v>
      </c>
      <c r="AN380" s="2"/>
      <c r="AO380" s="3"/>
      <c r="AP380" s="3"/>
      <c r="AQ380" s="3"/>
      <c r="AR380" s="3"/>
    </row>
    <row r="381" spans="1:44" x14ac:dyDescent="0.3">
      <c r="A381" s="14" t="s">
        <v>552</v>
      </c>
      <c r="B381" s="15"/>
      <c r="C381" s="15"/>
      <c r="D381" s="80">
        <v>1.5</v>
      </c>
      <c r="E381" s="78"/>
      <c r="F381" s="15"/>
      <c r="G381" s="15"/>
      <c r="H381" s="16" t="s">
        <v>552</v>
      </c>
      <c r="I381" s="66"/>
      <c r="J381" s="66"/>
      <c r="K381" s="16"/>
      <c r="L381" s="81"/>
      <c r="M381" s="82">
        <v>5668.64990234375</v>
      </c>
      <c r="N381" s="82">
        <v>6087.14208984375</v>
      </c>
      <c r="O381" s="76"/>
      <c r="P381" s="83"/>
      <c r="Q381" s="83"/>
      <c r="R381" s="84"/>
      <c r="S381" s="51">
        <v>1</v>
      </c>
      <c r="T381" s="51">
        <v>1</v>
      </c>
      <c r="U381" s="52">
        <v>0</v>
      </c>
      <c r="V381" s="52">
        <v>8.8999999999999995E-4</v>
      </c>
      <c r="W381" s="52">
        <v>1.6750000000000001E-3</v>
      </c>
      <c r="X381" s="52">
        <v>0.454957</v>
      </c>
      <c r="Y381" s="52">
        <v>0.5</v>
      </c>
      <c r="Z381" s="52">
        <v>0</v>
      </c>
      <c r="AA381" s="79">
        <v>381</v>
      </c>
      <c r="AB381" s="79"/>
      <c r="AC381" s="85"/>
      <c r="AD381" s="51"/>
      <c r="AE381" s="51"/>
      <c r="AF381" s="51"/>
      <c r="AG381" s="51"/>
      <c r="AH381" s="51"/>
      <c r="AI381" s="51"/>
      <c r="AJ381" s="102" t="s">
        <v>654</v>
      </c>
      <c r="AK381" s="102" t="s">
        <v>654</v>
      </c>
      <c r="AL381" s="102" t="s">
        <v>654</v>
      </c>
      <c r="AM381" s="102" t="s">
        <v>654</v>
      </c>
      <c r="AN381" s="2"/>
      <c r="AO381" s="3"/>
      <c r="AP381" s="3"/>
      <c r="AQ381" s="3"/>
      <c r="AR381" s="3"/>
    </row>
    <row r="382" spans="1:44" x14ac:dyDescent="0.3">
      <c r="A382" s="14" t="s">
        <v>553</v>
      </c>
      <c r="B382" s="15"/>
      <c r="C382" s="15"/>
      <c r="D382" s="80">
        <v>1.5</v>
      </c>
      <c r="E382" s="78"/>
      <c r="F382" s="15"/>
      <c r="G382" s="15"/>
      <c r="H382" s="16" t="s">
        <v>553</v>
      </c>
      <c r="I382" s="66"/>
      <c r="J382" s="66"/>
      <c r="K382" s="16"/>
      <c r="L382" s="81"/>
      <c r="M382" s="82">
        <v>1431.5947265625</v>
      </c>
      <c r="N382" s="82">
        <v>369.78256225585938</v>
      </c>
      <c r="O382" s="76"/>
      <c r="P382" s="83"/>
      <c r="Q382" s="83"/>
      <c r="R382" s="84"/>
      <c r="S382" s="51">
        <v>0</v>
      </c>
      <c r="T382" s="51">
        <v>1</v>
      </c>
      <c r="U382" s="52">
        <v>0</v>
      </c>
      <c r="V382" s="52">
        <v>9.5699999999999995E-4</v>
      </c>
      <c r="W382" s="52">
        <v>1.756E-3</v>
      </c>
      <c r="X382" s="52">
        <v>0.33994099999999999</v>
      </c>
      <c r="Y382" s="52">
        <v>0</v>
      </c>
      <c r="Z382" s="52">
        <v>0</v>
      </c>
      <c r="AA382" s="79">
        <v>382</v>
      </c>
      <c r="AB382" s="79"/>
      <c r="AC382" s="85"/>
      <c r="AD382" s="51"/>
      <c r="AE382" s="51"/>
      <c r="AF382" s="51"/>
      <c r="AG382" s="51"/>
      <c r="AH382" s="51"/>
      <c r="AI382" s="51"/>
      <c r="AJ382" s="102" t="s">
        <v>654</v>
      </c>
      <c r="AK382" s="102" t="s">
        <v>654</v>
      </c>
      <c r="AL382" s="102" t="s">
        <v>654</v>
      </c>
      <c r="AM382" s="102" t="s">
        <v>654</v>
      </c>
      <c r="AN382" s="2"/>
      <c r="AO382" s="3"/>
      <c r="AP382" s="3"/>
      <c r="AQ382" s="3"/>
      <c r="AR382" s="3"/>
    </row>
    <row r="383" spans="1:44" x14ac:dyDescent="0.3">
      <c r="A383" s="14" t="s">
        <v>554</v>
      </c>
      <c r="B383" s="15"/>
      <c r="C383" s="15"/>
      <c r="D383" s="80">
        <v>1.5</v>
      </c>
      <c r="E383" s="78"/>
      <c r="F383" s="15"/>
      <c r="G383" s="15"/>
      <c r="H383" s="16" t="s">
        <v>554</v>
      </c>
      <c r="I383" s="66"/>
      <c r="J383" s="66"/>
      <c r="K383" s="16"/>
      <c r="L383" s="81"/>
      <c r="M383" s="82">
        <v>5712.90283203125</v>
      </c>
      <c r="N383" s="82">
        <v>3117.63330078125</v>
      </c>
      <c r="O383" s="76"/>
      <c r="P383" s="83"/>
      <c r="Q383" s="83"/>
      <c r="R383" s="84"/>
      <c r="S383" s="51">
        <v>1</v>
      </c>
      <c r="T383" s="51">
        <v>0</v>
      </c>
      <c r="U383" s="52">
        <v>0</v>
      </c>
      <c r="V383" s="52">
        <v>8.4000000000000003E-4</v>
      </c>
      <c r="W383" s="52">
        <v>7.5100000000000004E-4</v>
      </c>
      <c r="X383" s="52">
        <v>0.31157800000000002</v>
      </c>
      <c r="Y383" s="52">
        <v>0</v>
      </c>
      <c r="Z383" s="52">
        <v>0</v>
      </c>
      <c r="AA383" s="79">
        <v>383</v>
      </c>
      <c r="AB383" s="79"/>
      <c r="AC383" s="85"/>
      <c r="AD383" s="51"/>
      <c r="AE383" s="51"/>
      <c r="AF383" s="51"/>
      <c r="AG383" s="51"/>
      <c r="AH383" s="51"/>
      <c r="AI383" s="51"/>
      <c r="AJ383" s="51"/>
      <c r="AK383" s="51"/>
      <c r="AL383" s="51"/>
      <c r="AM383" s="51"/>
      <c r="AN383" s="2"/>
      <c r="AO383" s="3"/>
      <c r="AP383" s="3"/>
      <c r="AQ383" s="3"/>
      <c r="AR383" s="3"/>
    </row>
    <row r="384" spans="1:44" x14ac:dyDescent="0.3">
      <c r="A384" s="14" t="s">
        <v>555</v>
      </c>
      <c r="B384" s="15"/>
      <c r="C384" s="15"/>
      <c r="D384" s="80">
        <v>1.5</v>
      </c>
      <c r="E384" s="78"/>
      <c r="F384" s="15"/>
      <c r="G384" s="15"/>
      <c r="H384" s="16" t="s">
        <v>555</v>
      </c>
      <c r="I384" s="66"/>
      <c r="J384" s="66"/>
      <c r="K384" s="16"/>
      <c r="L384" s="81"/>
      <c r="M384" s="82">
        <v>4036.142822265625</v>
      </c>
      <c r="N384" s="82">
        <v>470.65237426757813</v>
      </c>
      <c r="O384" s="76"/>
      <c r="P384" s="83"/>
      <c r="Q384" s="83"/>
      <c r="R384" s="84"/>
      <c r="S384" s="51">
        <v>0</v>
      </c>
      <c r="T384" s="51">
        <v>1</v>
      </c>
      <c r="U384" s="52">
        <v>0</v>
      </c>
      <c r="V384" s="52">
        <v>8.7900000000000001E-4</v>
      </c>
      <c r="W384" s="52">
        <v>1.3010000000000001E-3</v>
      </c>
      <c r="X384" s="52">
        <v>0.312301</v>
      </c>
      <c r="Y384" s="52">
        <v>0</v>
      </c>
      <c r="Z384" s="52">
        <v>0</v>
      </c>
      <c r="AA384" s="79">
        <v>384</v>
      </c>
      <c r="AB384" s="79"/>
      <c r="AC384" s="85"/>
      <c r="AD384" s="51"/>
      <c r="AE384" s="51"/>
      <c r="AF384" s="51"/>
      <c r="AG384" s="51"/>
      <c r="AH384" s="51"/>
      <c r="AI384" s="51"/>
      <c r="AJ384" s="102" t="s">
        <v>654</v>
      </c>
      <c r="AK384" s="102" t="s">
        <v>654</v>
      </c>
      <c r="AL384" s="102" t="s">
        <v>654</v>
      </c>
      <c r="AM384" s="102" t="s">
        <v>654</v>
      </c>
      <c r="AN384" s="2"/>
      <c r="AO384" s="3"/>
      <c r="AP384" s="3"/>
      <c r="AQ384" s="3"/>
      <c r="AR384" s="3"/>
    </row>
    <row r="385" spans="1:44" x14ac:dyDescent="0.3">
      <c r="A385" s="14" t="s">
        <v>556</v>
      </c>
      <c r="B385" s="15"/>
      <c r="C385" s="15"/>
      <c r="D385" s="80">
        <v>1.5</v>
      </c>
      <c r="E385" s="78"/>
      <c r="F385" s="15"/>
      <c r="G385" s="15"/>
      <c r="H385" s="16" t="s">
        <v>556</v>
      </c>
      <c r="I385" s="66"/>
      <c r="J385" s="66"/>
      <c r="K385" s="16"/>
      <c r="L385" s="81"/>
      <c r="M385" s="82">
        <v>2863.77001953125</v>
      </c>
      <c r="N385" s="82">
        <v>2974.982177734375</v>
      </c>
      <c r="O385" s="76"/>
      <c r="P385" s="83"/>
      <c r="Q385" s="83"/>
      <c r="R385" s="84"/>
      <c r="S385" s="51">
        <v>0</v>
      </c>
      <c r="T385" s="51">
        <v>2</v>
      </c>
      <c r="U385" s="52">
        <v>0</v>
      </c>
      <c r="V385" s="52">
        <v>9.7300000000000002E-4</v>
      </c>
      <c r="W385" s="52">
        <v>2.6870000000000002E-3</v>
      </c>
      <c r="X385" s="52">
        <v>0.48755300000000001</v>
      </c>
      <c r="Y385" s="52">
        <v>0.5</v>
      </c>
      <c r="Z385" s="52">
        <v>0</v>
      </c>
      <c r="AA385" s="79">
        <v>385</v>
      </c>
      <c r="AB385" s="79"/>
      <c r="AC385" s="85"/>
      <c r="AD385" s="51"/>
      <c r="AE385" s="51"/>
      <c r="AF385" s="51"/>
      <c r="AG385" s="51"/>
      <c r="AH385" s="51"/>
      <c r="AI385" s="51"/>
      <c r="AJ385" s="102" t="s">
        <v>654</v>
      </c>
      <c r="AK385" s="102" t="s">
        <v>654</v>
      </c>
      <c r="AL385" s="102" t="s">
        <v>654</v>
      </c>
      <c r="AM385" s="102" t="s">
        <v>654</v>
      </c>
      <c r="AN385" s="2"/>
      <c r="AO385" s="3"/>
      <c r="AP385" s="3"/>
      <c r="AQ385" s="3"/>
      <c r="AR385" s="3"/>
    </row>
    <row r="386" spans="1:44" x14ac:dyDescent="0.3">
      <c r="A386" s="14" t="s">
        <v>557</v>
      </c>
      <c r="B386" s="15"/>
      <c r="C386" s="15"/>
      <c r="D386" s="80">
        <v>1.5</v>
      </c>
      <c r="E386" s="78"/>
      <c r="F386" s="15"/>
      <c r="G386" s="15"/>
      <c r="H386" s="16" t="s">
        <v>557</v>
      </c>
      <c r="I386" s="66"/>
      <c r="J386" s="66"/>
      <c r="K386" s="16"/>
      <c r="L386" s="81"/>
      <c r="M386" s="82">
        <v>8122.38525390625</v>
      </c>
      <c r="N386" s="82">
        <v>5233.23583984375</v>
      </c>
      <c r="O386" s="76"/>
      <c r="P386" s="83"/>
      <c r="Q386" s="83"/>
      <c r="R386" s="84"/>
      <c r="S386" s="51">
        <v>0</v>
      </c>
      <c r="T386" s="51">
        <v>1</v>
      </c>
      <c r="U386" s="52">
        <v>0</v>
      </c>
      <c r="V386" s="52">
        <v>7.2599999999999997E-4</v>
      </c>
      <c r="W386" s="52">
        <v>3.2600000000000001E-4</v>
      </c>
      <c r="X386" s="52">
        <v>0.35511700000000002</v>
      </c>
      <c r="Y386" s="52">
        <v>0</v>
      </c>
      <c r="Z386" s="52">
        <v>0</v>
      </c>
      <c r="AA386" s="79">
        <v>386</v>
      </c>
      <c r="AB386" s="79"/>
      <c r="AC386" s="85"/>
      <c r="AD386" s="51"/>
      <c r="AE386" s="51"/>
      <c r="AF386" s="51"/>
      <c r="AG386" s="51"/>
      <c r="AH386" s="51"/>
      <c r="AI386" s="51"/>
      <c r="AJ386" s="102" t="s">
        <v>654</v>
      </c>
      <c r="AK386" s="102" t="s">
        <v>654</v>
      </c>
      <c r="AL386" s="102" t="s">
        <v>654</v>
      </c>
      <c r="AM386" s="102" t="s">
        <v>654</v>
      </c>
      <c r="AN386" s="2"/>
      <c r="AO386" s="3"/>
      <c r="AP386" s="3"/>
      <c r="AQ386" s="3"/>
      <c r="AR386" s="3"/>
    </row>
    <row r="387" spans="1:44" x14ac:dyDescent="0.3">
      <c r="A387" s="14" t="s">
        <v>558</v>
      </c>
      <c r="B387" s="15"/>
      <c r="C387" s="15"/>
      <c r="D387" s="80">
        <v>1.5</v>
      </c>
      <c r="E387" s="78"/>
      <c r="F387" s="15"/>
      <c r="G387" s="15"/>
      <c r="H387" s="16" t="s">
        <v>558</v>
      </c>
      <c r="I387" s="66"/>
      <c r="J387" s="66"/>
      <c r="K387" s="16"/>
      <c r="L387" s="81"/>
      <c r="M387" s="82">
        <v>350.54067993164063</v>
      </c>
      <c r="N387" s="82">
        <v>2293.447998046875</v>
      </c>
      <c r="O387" s="76"/>
      <c r="P387" s="83"/>
      <c r="Q387" s="83"/>
      <c r="R387" s="84"/>
      <c r="S387" s="51">
        <v>0</v>
      </c>
      <c r="T387" s="51">
        <v>1</v>
      </c>
      <c r="U387" s="52">
        <v>0</v>
      </c>
      <c r="V387" s="52">
        <v>9.5699999999999995E-4</v>
      </c>
      <c r="W387" s="52">
        <v>1.756E-3</v>
      </c>
      <c r="X387" s="52">
        <v>0.33994099999999999</v>
      </c>
      <c r="Y387" s="52">
        <v>0</v>
      </c>
      <c r="Z387" s="52">
        <v>0</v>
      </c>
      <c r="AA387" s="79">
        <v>387</v>
      </c>
      <c r="AB387" s="79"/>
      <c r="AC387" s="85"/>
      <c r="AD387" s="51"/>
      <c r="AE387" s="51"/>
      <c r="AF387" s="51"/>
      <c r="AG387" s="51"/>
      <c r="AH387" s="51"/>
      <c r="AI387" s="51"/>
      <c r="AJ387" s="102" t="s">
        <v>654</v>
      </c>
      <c r="AK387" s="102" t="s">
        <v>654</v>
      </c>
      <c r="AL387" s="102" t="s">
        <v>654</v>
      </c>
      <c r="AM387" s="102" t="s">
        <v>654</v>
      </c>
      <c r="AN387" s="2"/>
      <c r="AO387" s="3"/>
      <c r="AP387" s="3"/>
      <c r="AQ387" s="3"/>
      <c r="AR387" s="3"/>
    </row>
    <row r="388" spans="1:44" x14ac:dyDescent="0.3">
      <c r="A388" s="14" t="s">
        <v>559</v>
      </c>
      <c r="B388" s="15"/>
      <c r="C388" s="15"/>
      <c r="D388" s="80">
        <v>1.5</v>
      </c>
      <c r="E388" s="78"/>
      <c r="F388" s="15"/>
      <c r="G388" s="15"/>
      <c r="H388" s="16" t="s">
        <v>559</v>
      </c>
      <c r="I388" s="66"/>
      <c r="J388" s="66"/>
      <c r="K388" s="16"/>
      <c r="L388" s="81"/>
      <c r="M388" s="82">
        <v>2129.42919921875</v>
      </c>
      <c r="N388" s="82">
        <v>741.0040283203125</v>
      </c>
      <c r="O388" s="76"/>
      <c r="P388" s="83"/>
      <c r="Q388" s="83"/>
      <c r="R388" s="84"/>
      <c r="S388" s="51">
        <v>0</v>
      </c>
      <c r="T388" s="51">
        <v>1</v>
      </c>
      <c r="U388" s="52">
        <v>0</v>
      </c>
      <c r="V388" s="52">
        <v>9.5699999999999995E-4</v>
      </c>
      <c r="W388" s="52">
        <v>1.756E-3</v>
      </c>
      <c r="X388" s="52">
        <v>0.33994099999999999</v>
      </c>
      <c r="Y388" s="52">
        <v>0</v>
      </c>
      <c r="Z388" s="52">
        <v>0</v>
      </c>
      <c r="AA388" s="79">
        <v>388</v>
      </c>
      <c r="AB388" s="79"/>
      <c r="AC388" s="85"/>
      <c r="AD388" s="51"/>
      <c r="AE388" s="51"/>
      <c r="AF388" s="51"/>
      <c r="AG388" s="51"/>
      <c r="AH388" s="51"/>
      <c r="AI388" s="51"/>
      <c r="AJ388" s="102" t="s">
        <v>654</v>
      </c>
      <c r="AK388" s="102" t="s">
        <v>654</v>
      </c>
      <c r="AL388" s="102" t="s">
        <v>654</v>
      </c>
      <c r="AM388" s="102" t="s">
        <v>654</v>
      </c>
      <c r="AN388" s="2"/>
      <c r="AO388" s="3"/>
      <c r="AP388" s="3"/>
      <c r="AQ388" s="3"/>
      <c r="AR388" s="3"/>
    </row>
    <row r="389" spans="1:44" x14ac:dyDescent="0.3">
      <c r="A389" s="14" t="s">
        <v>560</v>
      </c>
      <c r="B389" s="15"/>
      <c r="C389" s="15"/>
      <c r="D389" s="80">
        <v>1.5</v>
      </c>
      <c r="E389" s="78"/>
      <c r="F389" s="15"/>
      <c r="G389" s="15"/>
      <c r="H389" s="16" t="s">
        <v>560</v>
      </c>
      <c r="I389" s="66"/>
      <c r="J389" s="66"/>
      <c r="K389" s="16"/>
      <c r="L389" s="81"/>
      <c r="M389" s="82">
        <v>7265.021484375</v>
      </c>
      <c r="N389" s="82">
        <v>6519.03369140625</v>
      </c>
      <c r="O389" s="76"/>
      <c r="P389" s="83"/>
      <c r="Q389" s="83"/>
      <c r="R389" s="84"/>
      <c r="S389" s="51">
        <v>0</v>
      </c>
      <c r="T389" s="51">
        <v>1</v>
      </c>
      <c r="U389" s="52">
        <v>0</v>
      </c>
      <c r="V389" s="52">
        <v>7.2599999999999997E-4</v>
      </c>
      <c r="W389" s="52">
        <v>3.2600000000000001E-4</v>
      </c>
      <c r="X389" s="52">
        <v>0.35511700000000002</v>
      </c>
      <c r="Y389" s="52">
        <v>0</v>
      </c>
      <c r="Z389" s="52">
        <v>0</v>
      </c>
      <c r="AA389" s="79">
        <v>389</v>
      </c>
      <c r="AB389" s="79"/>
      <c r="AC389" s="85"/>
      <c r="AD389" s="51"/>
      <c r="AE389" s="51"/>
      <c r="AF389" s="51"/>
      <c r="AG389" s="51"/>
      <c r="AH389" s="51"/>
      <c r="AI389" s="51"/>
      <c r="AJ389" s="102" t="s">
        <v>654</v>
      </c>
      <c r="AK389" s="102" t="s">
        <v>654</v>
      </c>
      <c r="AL389" s="102" t="s">
        <v>654</v>
      </c>
      <c r="AM389" s="102" t="s">
        <v>654</v>
      </c>
      <c r="AN389" s="2"/>
      <c r="AO389" s="3"/>
      <c r="AP389" s="3"/>
      <c r="AQ389" s="3"/>
      <c r="AR389" s="3"/>
    </row>
    <row r="390" spans="1:44" x14ac:dyDescent="0.3">
      <c r="A390" s="14" t="s">
        <v>561</v>
      </c>
      <c r="B390" s="15"/>
      <c r="C390" s="15"/>
      <c r="D390" s="80">
        <v>1.504320019827049</v>
      </c>
      <c r="E390" s="78"/>
      <c r="F390" s="15"/>
      <c r="G390" s="15"/>
      <c r="H390" s="16" t="s">
        <v>561</v>
      </c>
      <c r="I390" s="66"/>
      <c r="J390" s="66"/>
      <c r="K390" s="16"/>
      <c r="L390" s="81"/>
      <c r="M390" s="82">
        <v>3001.7998046875</v>
      </c>
      <c r="N390" s="82">
        <v>5387.462890625</v>
      </c>
      <c r="O390" s="76"/>
      <c r="P390" s="83"/>
      <c r="Q390" s="83"/>
      <c r="R390" s="84"/>
      <c r="S390" s="51">
        <v>0</v>
      </c>
      <c r="T390" s="51">
        <v>3</v>
      </c>
      <c r="U390" s="52">
        <v>48.818741000000003</v>
      </c>
      <c r="V390" s="52">
        <v>9.6000000000000002E-4</v>
      </c>
      <c r="W390" s="52">
        <v>1.9289999999999999E-3</v>
      </c>
      <c r="X390" s="52">
        <v>0.69101299999999999</v>
      </c>
      <c r="Y390" s="52">
        <v>0.33333333333333331</v>
      </c>
      <c r="Z390" s="52">
        <v>0</v>
      </c>
      <c r="AA390" s="79">
        <v>390</v>
      </c>
      <c r="AB390" s="79"/>
      <c r="AC390" s="85"/>
      <c r="AD390" s="51"/>
      <c r="AE390" s="51"/>
      <c r="AF390" s="51"/>
      <c r="AG390" s="51"/>
      <c r="AH390" s="51"/>
      <c r="AI390" s="51"/>
      <c r="AJ390" s="102" t="s">
        <v>654</v>
      </c>
      <c r="AK390" s="102" t="s">
        <v>654</v>
      </c>
      <c r="AL390" s="102" t="s">
        <v>654</v>
      </c>
      <c r="AM390" s="102" t="s">
        <v>654</v>
      </c>
      <c r="AN390" s="2"/>
      <c r="AO390" s="3"/>
      <c r="AP390" s="3"/>
      <c r="AQ390" s="3"/>
      <c r="AR390" s="3"/>
    </row>
    <row r="391" spans="1:44" x14ac:dyDescent="0.3">
      <c r="A391" s="14" t="s">
        <v>562</v>
      </c>
      <c r="B391" s="15"/>
      <c r="C391" s="15"/>
      <c r="D391" s="80">
        <v>1.504320019827049</v>
      </c>
      <c r="E391" s="78"/>
      <c r="F391" s="15"/>
      <c r="G391" s="15"/>
      <c r="H391" s="16" t="s">
        <v>562</v>
      </c>
      <c r="I391" s="66"/>
      <c r="J391" s="66"/>
      <c r="K391" s="16"/>
      <c r="L391" s="81"/>
      <c r="M391" s="82">
        <v>2966.026123046875</v>
      </c>
      <c r="N391" s="82">
        <v>3890.802490234375</v>
      </c>
      <c r="O391" s="76"/>
      <c r="P391" s="83"/>
      <c r="Q391" s="83"/>
      <c r="R391" s="84"/>
      <c r="S391" s="51">
        <v>1</v>
      </c>
      <c r="T391" s="51">
        <v>2</v>
      </c>
      <c r="U391" s="52">
        <v>48.818741000000003</v>
      </c>
      <c r="V391" s="52">
        <v>9.6000000000000002E-4</v>
      </c>
      <c r="W391" s="52">
        <v>1.9289999999999999E-3</v>
      </c>
      <c r="X391" s="52">
        <v>0.69101299999999999</v>
      </c>
      <c r="Y391" s="52">
        <v>0.33333333333333331</v>
      </c>
      <c r="Z391" s="52">
        <v>0</v>
      </c>
      <c r="AA391" s="79">
        <v>391</v>
      </c>
      <c r="AB391" s="79"/>
      <c r="AC391" s="85"/>
      <c r="AD391" s="51"/>
      <c r="AE391" s="51"/>
      <c r="AF391" s="51"/>
      <c r="AG391" s="51"/>
      <c r="AH391" s="51"/>
      <c r="AI391" s="51"/>
      <c r="AJ391" s="102" t="s">
        <v>654</v>
      </c>
      <c r="AK391" s="102" t="s">
        <v>654</v>
      </c>
      <c r="AL391" s="102" t="s">
        <v>654</v>
      </c>
      <c r="AM391" s="102" t="s">
        <v>654</v>
      </c>
      <c r="AN391" s="2"/>
      <c r="AO391" s="3"/>
      <c r="AP391" s="3"/>
      <c r="AQ391" s="3"/>
      <c r="AR391" s="3"/>
    </row>
    <row r="392" spans="1:44" x14ac:dyDescent="0.3">
      <c r="A392" s="14" t="s">
        <v>563</v>
      </c>
      <c r="B392" s="15"/>
      <c r="C392" s="15"/>
      <c r="D392" s="80">
        <v>1.5</v>
      </c>
      <c r="E392" s="78"/>
      <c r="F392" s="15"/>
      <c r="G392" s="15"/>
      <c r="H392" s="16" t="s">
        <v>563</v>
      </c>
      <c r="I392" s="66"/>
      <c r="J392" s="66"/>
      <c r="K392" s="16"/>
      <c r="L392" s="81"/>
      <c r="M392" s="82">
        <v>2521.430419921875</v>
      </c>
      <c r="N392" s="82">
        <v>8476.6455078125</v>
      </c>
      <c r="O392" s="76"/>
      <c r="P392" s="83"/>
      <c r="Q392" s="83"/>
      <c r="R392" s="84"/>
      <c r="S392" s="51">
        <v>0</v>
      </c>
      <c r="T392" s="51">
        <v>2</v>
      </c>
      <c r="U392" s="52">
        <v>0</v>
      </c>
      <c r="V392" s="52">
        <v>9.7300000000000002E-4</v>
      </c>
      <c r="W392" s="52">
        <v>2.6870000000000002E-3</v>
      </c>
      <c r="X392" s="52">
        <v>0.48755300000000001</v>
      </c>
      <c r="Y392" s="52">
        <v>0.5</v>
      </c>
      <c r="Z392" s="52">
        <v>0</v>
      </c>
      <c r="AA392" s="79">
        <v>392</v>
      </c>
      <c r="AB392" s="79"/>
      <c r="AC392" s="85"/>
      <c r="AD392" s="51"/>
      <c r="AE392" s="51"/>
      <c r="AF392" s="51"/>
      <c r="AG392" s="51"/>
      <c r="AH392" s="51"/>
      <c r="AI392" s="51"/>
      <c r="AJ392" s="102" t="s">
        <v>654</v>
      </c>
      <c r="AK392" s="102" t="s">
        <v>654</v>
      </c>
      <c r="AL392" s="102" t="s">
        <v>654</v>
      </c>
      <c r="AM392" s="102" t="s">
        <v>654</v>
      </c>
      <c r="AN392" s="2"/>
      <c r="AO392" s="3"/>
      <c r="AP392" s="3"/>
      <c r="AQ392" s="3"/>
      <c r="AR392" s="3"/>
    </row>
    <row r="393" spans="1:44" x14ac:dyDescent="0.3">
      <c r="A393" s="14" t="s">
        <v>564</v>
      </c>
      <c r="B393" s="15"/>
      <c r="C393" s="15"/>
      <c r="D393" s="80">
        <v>1.5</v>
      </c>
      <c r="E393" s="78"/>
      <c r="F393" s="15"/>
      <c r="G393" s="15"/>
      <c r="H393" s="16" t="s">
        <v>564</v>
      </c>
      <c r="I393" s="66"/>
      <c r="J393" s="66"/>
      <c r="K393" s="16"/>
      <c r="L393" s="81"/>
      <c r="M393" s="82">
        <v>3143.04052734375</v>
      </c>
      <c r="N393" s="82">
        <v>3627.16162109375</v>
      </c>
      <c r="O393" s="76"/>
      <c r="P393" s="83"/>
      <c r="Q393" s="83"/>
      <c r="R393" s="84"/>
      <c r="S393" s="51">
        <v>0</v>
      </c>
      <c r="T393" s="51">
        <v>1</v>
      </c>
      <c r="U393" s="52">
        <v>0</v>
      </c>
      <c r="V393" s="52">
        <v>8.7900000000000001E-4</v>
      </c>
      <c r="W393" s="52">
        <v>1.3010000000000001E-3</v>
      </c>
      <c r="X393" s="52">
        <v>0.312301</v>
      </c>
      <c r="Y393" s="52">
        <v>0</v>
      </c>
      <c r="Z393" s="52">
        <v>0</v>
      </c>
      <c r="AA393" s="79">
        <v>393</v>
      </c>
      <c r="AB393" s="79"/>
      <c r="AC393" s="85"/>
      <c r="AD393" s="51"/>
      <c r="AE393" s="51"/>
      <c r="AF393" s="51"/>
      <c r="AG393" s="51"/>
      <c r="AH393" s="51"/>
      <c r="AI393" s="51"/>
      <c r="AJ393" s="102" t="s">
        <v>654</v>
      </c>
      <c r="AK393" s="102" t="s">
        <v>654</v>
      </c>
      <c r="AL393" s="102" t="s">
        <v>654</v>
      </c>
      <c r="AM393" s="102" t="s">
        <v>654</v>
      </c>
      <c r="AN393" s="2"/>
      <c r="AO393" s="3"/>
      <c r="AP393" s="3"/>
      <c r="AQ393" s="3"/>
      <c r="AR393" s="3"/>
    </row>
    <row r="394" spans="1:44" x14ac:dyDescent="0.3">
      <c r="A394" s="14" t="s">
        <v>565</v>
      </c>
      <c r="B394" s="15"/>
      <c r="C394" s="15"/>
      <c r="D394" s="80">
        <v>1.5</v>
      </c>
      <c r="E394" s="78"/>
      <c r="F394" s="15"/>
      <c r="G394" s="15"/>
      <c r="H394" s="16" t="s">
        <v>565</v>
      </c>
      <c r="I394" s="66"/>
      <c r="J394" s="66"/>
      <c r="K394" s="16"/>
      <c r="L394" s="81"/>
      <c r="M394" s="82">
        <v>6089.748046875</v>
      </c>
      <c r="N394" s="82">
        <v>779.47344970703125</v>
      </c>
      <c r="O394" s="76"/>
      <c r="P394" s="83"/>
      <c r="Q394" s="83"/>
      <c r="R394" s="84"/>
      <c r="S394" s="51">
        <v>1</v>
      </c>
      <c r="T394" s="51">
        <v>0</v>
      </c>
      <c r="U394" s="52">
        <v>0</v>
      </c>
      <c r="V394" s="52">
        <v>8.4000000000000003E-4</v>
      </c>
      <c r="W394" s="52">
        <v>7.5100000000000004E-4</v>
      </c>
      <c r="X394" s="52">
        <v>0.31157800000000002</v>
      </c>
      <c r="Y394" s="52">
        <v>0</v>
      </c>
      <c r="Z394" s="52">
        <v>0</v>
      </c>
      <c r="AA394" s="79">
        <v>394</v>
      </c>
      <c r="AB394" s="79"/>
      <c r="AC394" s="85"/>
      <c r="AD394" s="51"/>
      <c r="AE394" s="51"/>
      <c r="AF394" s="51"/>
      <c r="AG394" s="51"/>
      <c r="AH394" s="51"/>
      <c r="AI394" s="51"/>
      <c r="AJ394" s="51"/>
      <c r="AK394" s="51"/>
      <c r="AL394" s="51"/>
      <c r="AM394" s="51"/>
      <c r="AN394" s="2"/>
      <c r="AO394" s="3"/>
      <c r="AP394" s="3"/>
      <c r="AQ394" s="3"/>
      <c r="AR394" s="3"/>
    </row>
    <row r="395" spans="1:44" x14ac:dyDescent="0.3">
      <c r="A395" s="14" t="s">
        <v>566</v>
      </c>
      <c r="B395" s="15"/>
      <c r="C395" s="15"/>
      <c r="D395" s="80">
        <v>1.5</v>
      </c>
      <c r="E395" s="78"/>
      <c r="F395" s="15"/>
      <c r="G395" s="15"/>
      <c r="H395" s="16" t="s">
        <v>566</v>
      </c>
      <c r="I395" s="66"/>
      <c r="J395" s="66"/>
      <c r="K395" s="16"/>
      <c r="L395" s="81"/>
      <c r="M395" s="82">
        <v>8216.7451171875</v>
      </c>
      <c r="N395" s="82">
        <v>6246.78466796875</v>
      </c>
      <c r="O395" s="76"/>
      <c r="P395" s="83"/>
      <c r="Q395" s="83"/>
      <c r="R395" s="84"/>
      <c r="S395" s="51">
        <v>0</v>
      </c>
      <c r="T395" s="51">
        <v>1</v>
      </c>
      <c r="U395" s="52">
        <v>0</v>
      </c>
      <c r="V395" s="52">
        <v>7.2599999999999997E-4</v>
      </c>
      <c r="W395" s="52">
        <v>3.2600000000000001E-4</v>
      </c>
      <c r="X395" s="52">
        <v>0.35511700000000002</v>
      </c>
      <c r="Y395" s="52">
        <v>0</v>
      </c>
      <c r="Z395" s="52">
        <v>0</v>
      </c>
      <c r="AA395" s="79">
        <v>395</v>
      </c>
      <c r="AB395" s="79"/>
      <c r="AC395" s="85"/>
      <c r="AD395" s="51"/>
      <c r="AE395" s="51"/>
      <c r="AF395" s="51"/>
      <c r="AG395" s="51"/>
      <c r="AH395" s="51"/>
      <c r="AI395" s="51"/>
      <c r="AJ395" s="102" t="s">
        <v>654</v>
      </c>
      <c r="AK395" s="102" t="s">
        <v>654</v>
      </c>
      <c r="AL395" s="102" t="s">
        <v>654</v>
      </c>
      <c r="AM395" s="102" t="s">
        <v>654</v>
      </c>
      <c r="AN395" s="2"/>
      <c r="AO395" s="3"/>
      <c r="AP395" s="3"/>
      <c r="AQ395" s="3"/>
      <c r="AR395" s="3"/>
    </row>
    <row r="396" spans="1:44" x14ac:dyDescent="0.3">
      <c r="A396" s="14" t="s">
        <v>567</v>
      </c>
      <c r="B396" s="15"/>
      <c r="C396" s="15"/>
      <c r="D396" s="80">
        <v>1.5</v>
      </c>
      <c r="E396" s="78"/>
      <c r="F396" s="15"/>
      <c r="G396" s="15"/>
      <c r="H396" s="16" t="s">
        <v>567</v>
      </c>
      <c r="I396" s="66"/>
      <c r="J396" s="66"/>
      <c r="K396" s="16"/>
      <c r="L396" s="81"/>
      <c r="M396" s="82">
        <v>9804.1435546875</v>
      </c>
      <c r="N396" s="82">
        <v>2241.198974609375</v>
      </c>
      <c r="O396" s="76"/>
      <c r="P396" s="83"/>
      <c r="Q396" s="83"/>
      <c r="R396" s="84"/>
      <c r="S396" s="51">
        <v>0</v>
      </c>
      <c r="T396" s="51">
        <v>1</v>
      </c>
      <c r="U396" s="52">
        <v>0</v>
      </c>
      <c r="V396" s="52">
        <v>1</v>
      </c>
      <c r="W396" s="52">
        <v>0</v>
      </c>
      <c r="X396" s="52">
        <v>0.99999899999999997</v>
      </c>
      <c r="Y396" s="52">
        <v>0</v>
      </c>
      <c r="Z396" s="52">
        <v>0</v>
      </c>
      <c r="AA396" s="79">
        <v>396</v>
      </c>
      <c r="AB396" s="79"/>
      <c r="AC396" s="85"/>
      <c r="AD396" s="51"/>
      <c r="AE396" s="51"/>
      <c r="AF396" s="51"/>
      <c r="AG396" s="51"/>
      <c r="AH396" s="51"/>
      <c r="AI396" s="51"/>
      <c r="AJ396" s="102" t="s">
        <v>654</v>
      </c>
      <c r="AK396" s="102" t="s">
        <v>654</v>
      </c>
      <c r="AL396" s="102" t="s">
        <v>654</v>
      </c>
      <c r="AM396" s="102" t="s">
        <v>654</v>
      </c>
      <c r="AN396" s="2"/>
      <c r="AO396" s="3"/>
      <c r="AP396" s="3"/>
      <c r="AQ396" s="3"/>
      <c r="AR396" s="3"/>
    </row>
    <row r="397" spans="1:44" x14ac:dyDescent="0.3">
      <c r="A397" s="14" t="s">
        <v>568</v>
      </c>
      <c r="B397" s="15"/>
      <c r="C397" s="15"/>
      <c r="D397" s="80">
        <v>1.5</v>
      </c>
      <c r="E397" s="78"/>
      <c r="F397" s="15"/>
      <c r="G397" s="15"/>
      <c r="H397" s="16" t="s">
        <v>568</v>
      </c>
      <c r="I397" s="66"/>
      <c r="J397" s="66"/>
      <c r="K397" s="16"/>
      <c r="L397" s="81"/>
      <c r="M397" s="82">
        <v>9918.3017578125</v>
      </c>
      <c r="N397" s="82">
        <v>344.83694458007813</v>
      </c>
      <c r="O397" s="76"/>
      <c r="P397" s="83"/>
      <c r="Q397" s="83"/>
      <c r="R397" s="84"/>
      <c r="S397" s="51">
        <v>1</v>
      </c>
      <c r="T397" s="51">
        <v>0</v>
      </c>
      <c r="U397" s="52">
        <v>0</v>
      </c>
      <c r="V397" s="52">
        <v>1</v>
      </c>
      <c r="W397" s="52">
        <v>0</v>
      </c>
      <c r="X397" s="52">
        <v>0.99999899999999997</v>
      </c>
      <c r="Y397" s="52">
        <v>0</v>
      </c>
      <c r="Z397" s="52">
        <v>0</v>
      </c>
      <c r="AA397" s="79">
        <v>397</v>
      </c>
      <c r="AB397" s="79"/>
      <c r="AC397" s="85"/>
      <c r="AD397" s="51"/>
      <c r="AE397" s="51"/>
      <c r="AF397" s="51"/>
      <c r="AG397" s="51"/>
      <c r="AH397" s="51"/>
      <c r="AI397" s="51"/>
      <c r="AJ397" s="51"/>
      <c r="AK397" s="51"/>
      <c r="AL397" s="51"/>
      <c r="AM397" s="51"/>
      <c r="AN397" s="2"/>
      <c r="AO397" s="3"/>
      <c r="AP397" s="3"/>
      <c r="AQ397" s="3"/>
      <c r="AR397" s="3"/>
    </row>
    <row r="398" spans="1:44" x14ac:dyDescent="0.3">
      <c r="A398" s="14" t="s">
        <v>569</v>
      </c>
      <c r="B398" s="15"/>
      <c r="C398" s="15"/>
      <c r="D398" s="80">
        <v>1.5713237561903008</v>
      </c>
      <c r="E398" s="78"/>
      <c r="F398" s="15"/>
      <c r="G398" s="15"/>
      <c r="H398" s="16" t="s">
        <v>569</v>
      </c>
      <c r="I398" s="66"/>
      <c r="J398" s="66"/>
      <c r="K398" s="16"/>
      <c r="L398" s="81"/>
      <c r="M398" s="82">
        <v>1882.181884765625</v>
      </c>
      <c r="N398" s="82">
        <v>493.06829833984375</v>
      </c>
      <c r="O398" s="76"/>
      <c r="P398" s="83"/>
      <c r="Q398" s="83"/>
      <c r="R398" s="84"/>
      <c r="S398" s="51">
        <v>0</v>
      </c>
      <c r="T398" s="51">
        <v>2</v>
      </c>
      <c r="U398" s="52">
        <v>806</v>
      </c>
      <c r="V398" s="52">
        <v>9.59E-4</v>
      </c>
      <c r="W398" s="52">
        <v>1.7600000000000001E-3</v>
      </c>
      <c r="X398" s="52">
        <v>0.73180599999999996</v>
      </c>
      <c r="Y398" s="52">
        <v>0</v>
      </c>
      <c r="Z398" s="52">
        <v>0</v>
      </c>
      <c r="AA398" s="79">
        <v>398</v>
      </c>
      <c r="AB398" s="79"/>
      <c r="AC398" s="85"/>
      <c r="AD398" s="51"/>
      <c r="AE398" s="51"/>
      <c r="AF398" s="51"/>
      <c r="AG398" s="51"/>
      <c r="AH398" s="51"/>
      <c r="AI398" s="51"/>
      <c r="AJ398" s="102" t="s">
        <v>654</v>
      </c>
      <c r="AK398" s="102" t="s">
        <v>654</v>
      </c>
      <c r="AL398" s="102" t="s">
        <v>654</v>
      </c>
      <c r="AM398" s="102" t="s">
        <v>654</v>
      </c>
      <c r="AN398" s="2"/>
      <c r="AO398" s="3"/>
      <c r="AP398" s="3"/>
      <c r="AQ398" s="3"/>
      <c r="AR398" s="3"/>
    </row>
    <row r="399" spans="1:44" x14ac:dyDescent="0.3">
      <c r="A399" s="14" t="s">
        <v>570</v>
      </c>
      <c r="B399" s="15"/>
      <c r="C399" s="15"/>
      <c r="D399" s="80">
        <v>1.5</v>
      </c>
      <c r="E399" s="78"/>
      <c r="F399" s="15"/>
      <c r="G399" s="15"/>
      <c r="H399" s="16" t="s">
        <v>570</v>
      </c>
      <c r="I399" s="66"/>
      <c r="J399" s="66"/>
      <c r="K399" s="16"/>
      <c r="L399" s="81"/>
      <c r="M399" s="82">
        <v>1804.3631591796875</v>
      </c>
      <c r="N399" s="82">
        <v>426.026611328125</v>
      </c>
      <c r="O399" s="76"/>
      <c r="P399" s="83"/>
      <c r="Q399" s="83"/>
      <c r="R399" s="84"/>
      <c r="S399" s="51">
        <v>1</v>
      </c>
      <c r="T399" s="51">
        <v>0</v>
      </c>
      <c r="U399" s="52">
        <v>0</v>
      </c>
      <c r="V399" s="52">
        <v>6.9200000000000002E-4</v>
      </c>
      <c r="W399" s="52">
        <v>8.2999999999999998E-5</v>
      </c>
      <c r="X399" s="52">
        <v>0.46101700000000001</v>
      </c>
      <c r="Y399" s="52">
        <v>0</v>
      </c>
      <c r="Z399" s="52">
        <v>0</v>
      </c>
      <c r="AA399" s="79">
        <v>399</v>
      </c>
      <c r="AB399" s="79"/>
      <c r="AC399" s="85"/>
      <c r="AD399" s="51"/>
      <c r="AE399" s="51"/>
      <c r="AF399" s="51"/>
      <c r="AG399" s="51"/>
      <c r="AH399" s="51"/>
      <c r="AI399" s="51"/>
      <c r="AJ399" s="51"/>
      <c r="AK399" s="51"/>
      <c r="AL399" s="51"/>
      <c r="AM399" s="51"/>
      <c r="AN399" s="2"/>
      <c r="AO399" s="3"/>
      <c r="AP399" s="3"/>
      <c r="AQ399" s="3"/>
      <c r="AR399" s="3"/>
    </row>
    <row r="400" spans="1:44" x14ac:dyDescent="0.3">
      <c r="A400" s="14" t="s">
        <v>571</v>
      </c>
      <c r="B400" s="15"/>
      <c r="C400" s="15"/>
      <c r="D400" s="80">
        <v>1.5</v>
      </c>
      <c r="E400" s="78"/>
      <c r="F400" s="15"/>
      <c r="G400" s="15"/>
      <c r="H400" s="16" t="s">
        <v>571</v>
      </c>
      <c r="I400" s="66"/>
      <c r="J400" s="66"/>
      <c r="K400" s="16"/>
      <c r="L400" s="81"/>
      <c r="M400" s="82">
        <v>4177.59033203125</v>
      </c>
      <c r="N400" s="82">
        <v>391.44436645507813</v>
      </c>
      <c r="O400" s="76"/>
      <c r="P400" s="83"/>
      <c r="Q400" s="83"/>
      <c r="R400" s="84"/>
      <c r="S400" s="51">
        <v>0</v>
      </c>
      <c r="T400" s="51">
        <v>1</v>
      </c>
      <c r="U400" s="52">
        <v>0</v>
      </c>
      <c r="V400" s="52">
        <v>8.7900000000000001E-4</v>
      </c>
      <c r="W400" s="52">
        <v>1.3010000000000001E-3</v>
      </c>
      <c r="X400" s="52">
        <v>0.312301</v>
      </c>
      <c r="Y400" s="52">
        <v>0</v>
      </c>
      <c r="Z400" s="52">
        <v>0</v>
      </c>
      <c r="AA400" s="79">
        <v>400</v>
      </c>
      <c r="AB400" s="79"/>
      <c r="AC400" s="85"/>
      <c r="AD400" s="51"/>
      <c r="AE400" s="51"/>
      <c r="AF400" s="51"/>
      <c r="AG400" s="51"/>
      <c r="AH400" s="51"/>
      <c r="AI400" s="51"/>
      <c r="AJ400" s="102" t="s">
        <v>654</v>
      </c>
      <c r="AK400" s="102" t="s">
        <v>654</v>
      </c>
      <c r="AL400" s="102" t="s">
        <v>654</v>
      </c>
      <c r="AM400" s="102" t="s">
        <v>654</v>
      </c>
      <c r="AN400" s="2"/>
      <c r="AO400" s="3"/>
      <c r="AP400" s="3"/>
      <c r="AQ400" s="3"/>
      <c r="AR400" s="3"/>
    </row>
    <row r="401" spans="1:44" x14ac:dyDescent="0.3">
      <c r="A401" s="14" t="s">
        <v>572</v>
      </c>
      <c r="B401" s="15"/>
      <c r="C401" s="15"/>
      <c r="D401" s="80">
        <v>1.5236565973504126</v>
      </c>
      <c r="E401" s="78"/>
      <c r="F401" s="15"/>
      <c r="G401" s="15"/>
      <c r="H401" s="16" t="s">
        <v>572</v>
      </c>
      <c r="I401" s="66"/>
      <c r="J401" s="66"/>
      <c r="K401" s="16"/>
      <c r="L401" s="81"/>
      <c r="M401" s="82">
        <v>2998.2216796875</v>
      </c>
      <c r="N401" s="82">
        <v>4431.615234375</v>
      </c>
      <c r="O401" s="76"/>
      <c r="P401" s="83"/>
      <c r="Q401" s="83"/>
      <c r="R401" s="84"/>
      <c r="S401" s="51">
        <v>0</v>
      </c>
      <c r="T401" s="51">
        <v>2</v>
      </c>
      <c r="U401" s="52">
        <v>267.33333299999998</v>
      </c>
      <c r="V401" s="52">
        <v>9.59E-4</v>
      </c>
      <c r="W401" s="52">
        <v>1.768E-3</v>
      </c>
      <c r="X401" s="52">
        <v>0.59873399999999999</v>
      </c>
      <c r="Y401" s="52">
        <v>0</v>
      </c>
      <c r="Z401" s="52">
        <v>0</v>
      </c>
      <c r="AA401" s="79">
        <v>401</v>
      </c>
      <c r="AB401" s="79"/>
      <c r="AC401" s="85"/>
      <c r="AD401" s="51"/>
      <c r="AE401" s="51"/>
      <c r="AF401" s="51"/>
      <c r="AG401" s="51"/>
      <c r="AH401" s="51"/>
      <c r="AI401" s="51"/>
      <c r="AJ401" s="102" t="s">
        <v>654</v>
      </c>
      <c r="AK401" s="102" t="s">
        <v>654</v>
      </c>
      <c r="AL401" s="102" t="s">
        <v>654</v>
      </c>
      <c r="AM401" s="102" t="s">
        <v>654</v>
      </c>
      <c r="AN401" s="2"/>
      <c r="AO401" s="3"/>
      <c r="AP401" s="3"/>
      <c r="AQ401" s="3"/>
      <c r="AR401" s="3"/>
    </row>
    <row r="402" spans="1:44" x14ac:dyDescent="0.3">
      <c r="A402" s="14" t="s">
        <v>573</v>
      </c>
      <c r="B402" s="15"/>
      <c r="C402" s="15"/>
      <c r="D402" s="80">
        <v>1.5</v>
      </c>
      <c r="E402" s="78"/>
      <c r="F402" s="15"/>
      <c r="G402" s="15"/>
      <c r="H402" s="16" t="s">
        <v>573</v>
      </c>
      <c r="I402" s="66"/>
      <c r="J402" s="66"/>
      <c r="K402" s="16"/>
      <c r="L402" s="81"/>
      <c r="M402" s="82">
        <v>7600.0322265625</v>
      </c>
      <c r="N402" s="82">
        <v>4372.2958984375</v>
      </c>
      <c r="O402" s="76"/>
      <c r="P402" s="83"/>
      <c r="Q402" s="83"/>
      <c r="R402" s="84"/>
      <c r="S402" s="51">
        <v>0</v>
      </c>
      <c r="T402" s="51">
        <v>1</v>
      </c>
      <c r="U402" s="52">
        <v>0</v>
      </c>
      <c r="V402" s="52">
        <v>7.2599999999999997E-4</v>
      </c>
      <c r="W402" s="52">
        <v>3.2600000000000001E-4</v>
      </c>
      <c r="X402" s="52">
        <v>0.35511700000000002</v>
      </c>
      <c r="Y402" s="52">
        <v>0</v>
      </c>
      <c r="Z402" s="52">
        <v>0</v>
      </c>
      <c r="AA402" s="79">
        <v>402</v>
      </c>
      <c r="AB402" s="79"/>
      <c r="AC402" s="85"/>
      <c r="AD402" s="51"/>
      <c r="AE402" s="51"/>
      <c r="AF402" s="51"/>
      <c r="AG402" s="51"/>
      <c r="AH402" s="51"/>
      <c r="AI402" s="51"/>
      <c r="AJ402" s="102" t="s">
        <v>654</v>
      </c>
      <c r="AK402" s="102" t="s">
        <v>654</v>
      </c>
      <c r="AL402" s="102" t="s">
        <v>654</v>
      </c>
      <c r="AM402" s="102" t="s">
        <v>654</v>
      </c>
      <c r="AN402" s="2"/>
      <c r="AO402" s="3"/>
      <c r="AP402" s="3"/>
      <c r="AQ402" s="3"/>
      <c r="AR402" s="3"/>
    </row>
    <row r="403" spans="1:44" x14ac:dyDescent="0.3">
      <c r="A403" s="14" t="s">
        <v>574</v>
      </c>
      <c r="B403" s="15"/>
      <c r="C403" s="15"/>
      <c r="D403" s="80">
        <v>1.5005168814912908</v>
      </c>
      <c r="E403" s="78"/>
      <c r="F403" s="15"/>
      <c r="G403" s="15"/>
      <c r="H403" s="16" t="s">
        <v>574</v>
      </c>
      <c r="I403" s="66"/>
      <c r="J403" s="66"/>
      <c r="K403" s="16"/>
      <c r="L403" s="81"/>
      <c r="M403" s="82">
        <v>6235.0107421875</v>
      </c>
      <c r="N403" s="82">
        <v>470.92330932617188</v>
      </c>
      <c r="O403" s="76"/>
      <c r="P403" s="83"/>
      <c r="Q403" s="83"/>
      <c r="R403" s="84"/>
      <c r="S403" s="51">
        <v>2</v>
      </c>
      <c r="T403" s="51">
        <v>0</v>
      </c>
      <c r="U403" s="52">
        <v>5.841062</v>
      </c>
      <c r="V403" s="52">
        <v>8.4199999999999998E-4</v>
      </c>
      <c r="W403" s="52">
        <v>1.031E-3</v>
      </c>
      <c r="X403" s="52">
        <v>0.47101900000000002</v>
      </c>
      <c r="Y403" s="52">
        <v>0</v>
      </c>
      <c r="Z403" s="52">
        <v>0</v>
      </c>
      <c r="AA403" s="79">
        <v>403</v>
      </c>
      <c r="AB403" s="79"/>
      <c r="AC403" s="85"/>
      <c r="AD403" s="51"/>
      <c r="AE403" s="51"/>
      <c r="AF403" s="51"/>
      <c r="AG403" s="51"/>
      <c r="AH403" s="51"/>
      <c r="AI403" s="51"/>
      <c r="AJ403" s="51"/>
      <c r="AK403" s="51"/>
      <c r="AL403" s="51"/>
      <c r="AM403" s="51"/>
      <c r="AN403" s="2"/>
      <c r="AO403" s="3"/>
      <c r="AP403" s="3"/>
      <c r="AQ403" s="3"/>
      <c r="AR403" s="3"/>
    </row>
    <row r="404" spans="1:44" x14ac:dyDescent="0.3">
      <c r="A404" s="14" t="s">
        <v>575</v>
      </c>
      <c r="B404" s="15"/>
      <c r="C404" s="15"/>
      <c r="D404" s="80">
        <v>1.5713237561903008</v>
      </c>
      <c r="E404" s="78"/>
      <c r="F404" s="15"/>
      <c r="G404" s="15"/>
      <c r="H404" s="16" t="s">
        <v>575</v>
      </c>
      <c r="I404" s="66"/>
      <c r="J404" s="66"/>
      <c r="K404" s="16"/>
      <c r="L404" s="81"/>
      <c r="M404" s="82">
        <v>125.59381103515625</v>
      </c>
      <c r="N404" s="82">
        <v>5309.4404296875</v>
      </c>
      <c r="O404" s="76"/>
      <c r="P404" s="83"/>
      <c r="Q404" s="83"/>
      <c r="R404" s="84"/>
      <c r="S404" s="51">
        <v>0</v>
      </c>
      <c r="T404" s="51">
        <v>3</v>
      </c>
      <c r="U404" s="52">
        <v>806</v>
      </c>
      <c r="V404" s="52">
        <v>9.7499999999999996E-4</v>
      </c>
      <c r="W404" s="52">
        <v>2.6930000000000001E-3</v>
      </c>
      <c r="X404" s="52">
        <v>0.810168</v>
      </c>
      <c r="Y404" s="52">
        <v>0.16666666666666666</v>
      </c>
      <c r="Z404" s="52">
        <v>0</v>
      </c>
      <c r="AA404" s="79">
        <v>404</v>
      </c>
      <c r="AB404" s="79"/>
      <c r="AC404" s="85"/>
      <c r="AD404" s="51"/>
      <c r="AE404" s="51"/>
      <c r="AF404" s="51"/>
      <c r="AG404" s="51"/>
      <c r="AH404" s="51"/>
      <c r="AI404" s="51"/>
      <c r="AJ404" s="102" t="s">
        <v>654</v>
      </c>
      <c r="AK404" s="102" t="s">
        <v>654</v>
      </c>
      <c r="AL404" s="102" t="s">
        <v>654</v>
      </c>
      <c r="AM404" s="102" t="s">
        <v>654</v>
      </c>
      <c r="AN404" s="2"/>
      <c r="AO404" s="3"/>
      <c r="AP404" s="3"/>
      <c r="AQ404" s="3"/>
      <c r="AR404" s="3"/>
    </row>
    <row r="405" spans="1:44" x14ac:dyDescent="0.3">
      <c r="A405" s="14" t="s">
        <v>576</v>
      </c>
      <c r="B405" s="15"/>
      <c r="C405" s="15"/>
      <c r="D405" s="80">
        <v>1.5</v>
      </c>
      <c r="E405" s="78"/>
      <c r="F405" s="15"/>
      <c r="G405" s="15"/>
      <c r="H405" s="16" t="s">
        <v>576</v>
      </c>
      <c r="I405" s="66"/>
      <c r="J405" s="66"/>
      <c r="K405" s="16"/>
      <c r="L405" s="81"/>
      <c r="M405" s="82">
        <v>2938.521240234375</v>
      </c>
      <c r="N405" s="82">
        <v>5827.5048828125</v>
      </c>
      <c r="O405" s="76"/>
      <c r="P405" s="83"/>
      <c r="Q405" s="83"/>
      <c r="R405" s="84"/>
      <c r="S405" s="51">
        <v>1</v>
      </c>
      <c r="T405" s="51">
        <v>0</v>
      </c>
      <c r="U405" s="52">
        <v>0</v>
      </c>
      <c r="V405" s="52">
        <v>6.9999999999999999E-4</v>
      </c>
      <c r="W405" s="52">
        <v>1.26E-4</v>
      </c>
      <c r="X405" s="52">
        <v>0.379548</v>
      </c>
      <c r="Y405" s="52">
        <v>0</v>
      </c>
      <c r="Z405" s="52">
        <v>0</v>
      </c>
      <c r="AA405" s="79">
        <v>405</v>
      </c>
      <c r="AB405" s="79"/>
      <c r="AC405" s="85"/>
      <c r="AD405" s="51"/>
      <c r="AE405" s="51"/>
      <c r="AF405" s="51"/>
      <c r="AG405" s="51"/>
      <c r="AH405" s="51"/>
      <c r="AI405" s="51"/>
      <c r="AJ405" s="51"/>
      <c r="AK405" s="51"/>
      <c r="AL405" s="51"/>
      <c r="AM405" s="51"/>
      <c r="AN405" s="2"/>
      <c r="AO405" s="3"/>
      <c r="AP405" s="3"/>
      <c r="AQ405" s="3"/>
      <c r="AR405" s="3"/>
    </row>
    <row r="406" spans="1:44" x14ac:dyDescent="0.3">
      <c r="A406" s="14" t="s">
        <v>577</v>
      </c>
      <c r="B406" s="15"/>
      <c r="C406" s="15"/>
      <c r="D406" s="80">
        <v>1.5270782498687743</v>
      </c>
      <c r="E406" s="78"/>
      <c r="F406" s="15"/>
      <c r="G406" s="15"/>
      <c r="H406" s="16" t="s">
        <v>577</v>
      </c>
      <c r="I406" s="66"/>
      <c r="J406" s="66"/>
      <c r="K406" s="16"/>
      <c r="L406" s="81"/>
      <c r="M406" s="82">
        <v>7467.82958984375</v>
      </c>
      <c r="N406" s="82">
        <v>3587.09130859375</v>
      </c>
      <c r="O406" s="76"/>
      <c r="P406" s="83"/>
      <c r="Q406" s="83"/>
      <c r="R406" s="84"/>
      <c r="S406" s="51">
        <v>0</v>
      </c>
      <c r="T406" s="51">
        <v>18</v>
      </c>
      <c r="U406" s="52">
        <v>306</v>
      </c>
      <c r="V406" s="52">
        <v>5.5556000000000001E-2</v>
      </c>
      <c r="W406" s="52">
        <v>0</v>
      </c>
      <c r="X406" s="52">
        <v>8.8108000000000004</v>
      </c>
      <c r="Y406" s="52">
        <v>0</v>
      </c>
      <c r="Z406" s="52">
        <v>0</v>
      </c>
      <c r="AA406" s="79">
        <v>406</v>
      </c>
      <c r="AB406" s="79"/>
      <c r="AC406" s="85"/>
      <c r="AD406" s="51"/>
      <c r="AE406" s="51"/>
      <c r="AF406" s="51"/>
      <c r="AG406" s="51"/>
      <c r="AH406" s="51"/>
      <c r="AI406" s="51"/>
      <c r="AJ406" s="102" t="s">
        <v>654</v>
      </c>
      <c r="AK406" s="102" t="s">
        <v>654</v>
      </c>
      <c r="AL406" s="102" t="s">
        <v>654</v>
      </c>
      <c r="AM406" s="102" t="s">
        <v>654</v>
      </c>
      <c r="AN406" s="2"/>
      <c r="AO406" s="3"/>
      <c r="AP406" s="3"/>
      <c r="AQ406" s="3"/>
      <c r="AR406" s="3"/>
    </row>
    <row r="407" spans="1:44" x14ac:dyDescent="0.3">
      <c r="A407" s="14" t="s">
        <v>578</v>
      </c>
      <c r="B407" s="15"/>
      <c r="C407" s="15"/>
      <c r="D407" s="80">
        <v>1.5</v>
      </c>
      <c r="E407" s="78"/>
      <c r="F407" s="15"/>
      <c r="G407" s="15"/>
      <c r="H407" s="16" t="s">
        <v>578</v>
      </c>
      <c r="I407" s="66"/>
      <c r="J407" s="66"/>
      <c r="K407" s="16"/>
      <c r="L407" s="81"/>
      <c r="M407" s="82">
        <v>8046.2861328125</v>
      </c>
      <c r="N407" s="82">
        <v>3533.5927734375</v>
      </c>
      <c r="O407" s="76"/>
      <c r="P407" s="83"/>
      <c r="Q407" s="83"/>
      <c r="R407" s="84"/>
      <c r="S407" s="51">
        <v>1</v>
      </c>
      <c r="T407" s="51">
        <v>0</v>
      </c>
      <c r="U407" s="52">
        <v>0</v>
      </c>
      <c r="V407" s="52">
        <v>2.8570999999999999E-2</v>
      </c>
      <c r="W407" s="52">
        <v>0</v>
      </c>
      <c r="X407" s="52">
        <v>0.56606500000000004</v>
      </c>
      <c r="Y407" s="52">
        <v>0</v>
      </c>
      <c r="Z407" s="52">
        <v>0</v>
      </c>
      <c r="AA407" s="79">
        <v>407</v>
      </c>
      <c r="AB407" s="79"/>
      <c r="AC407" s="85"/>
      <c r="AD407" s="51"/>
      <c r="AE407" s="51"/>
      <c r="AF407" s="51"/>
      <c r="AG407" s="51"/>
      <c r="AH407" s="51"/>
      <c r="AI407" s="51"/>
      <c r="AJ407" s="51"/>
      <c r="AK407" s="51"/>
      <c r="AL407" s="51"/>
      <c r="AM407" s="51"/>
      <c r="AN407" s="2"/>
      <c r="AO407" s="3"/>
      <c r="AP407" s="3"/>
      <c r="AQ407" s="3"/>
      <c r="AR407" s="3"/>
    </row>
    <row r="408" spans="1:44" x14ac:dyDescent="0.3">
      <c r="A408" s="14" t="s">
        <v>579</v>
      </c>
      <c r="B408" s="15"/>
      <c r="C408" s="15"/>
      <c r="D408" s="80">
        <v>1.5</v>
      </c>
      <c r="E408" s="78"/>
      <c r="F408" s="15"/>
      <c r="G408" s="15"/>
      <c r="H408" s="16" t="s">
        <v>579</v>
      </c>
      <c r="I408" s="66"/>
      <c r="J408" s="66"/>
      <c r="K408" s="16"/>
      <c r="L408" s="81"/>
      <c r="M408" s="82">
        <v>8185.84033203125</v>
      </c>
      <c r="N408" s="82">
        <v>1331.386474609375</v>
      </c>
      <c r="O408" s="76"/>
      <c r="P408" s="83"/>
      <c r="Q408" s="83"/>
      <c r="R408" s="84"/>
      <c r="S408" s="51">
        <v>1</v>
      </c>
      <c r="T408" s="51">
        <v>0</v>
      </c>
      <c r="U408" s="52">
        <v>0</v>
      </c>
      <c r="V408" s="52">
        <v>2.8570999999999999E-2</v>
      </c>
      <c r="W408" s="52">
        <v>0</v>
      </c>
      <c r="X408" s="52">
        <v>0.56606500000000004</v>
      </c>
      <c r="Y408" s="52">
        <v>0</v>
      </c>
      <c r="Z408" s="52">
        <v>0</v>
      </c>
      <c r="AA408" s="79">
        <v>408</v>
      </c>
      <c r="AB408" s="79"/>
      <c r="AC408" s="85"/>
      <c r="AD408" s="51"/>
      <c r="AE408" s="51"/>
      <c r="AF408" s="51"/>
      <c r="AG408" s="51"/>
      <c r="AH408" s="51"/>
      <c r="AI408" s="51"/>
      <c r="AJ408" s="51"/>
      <c r="AK408" s="51"/>
      <c r="AL408" s="51"/>
      <c r="AM408" s="51"/>
      <c r="AN408" s="2"/>
      <c r="AO408" s="3"/>
      <c r="AP408" s="3"/>
      <c r="AQ408" s="3"/>
      <c r="AR408" s="3"/>
    </row>
    <row r="409" spans="1:44" x14ac:dyDescent="0.3">
      <c r="A409" s="14" t="s">
        <v>580</v>
      </c>
      <c r="B409" s="15"/>
      <c r="C409" s="15"/>
      <c r="D409" s="80">
        <v>1.5</v>
      </c>
      <c r="E409" s="78"/>
      <c r="F409" s="15"/>
      <c r="G409" s="15"/>
      <c r="H409" s="16" t="s">
        <v>580</v>
      </c>
      <c r="I409" s="66"/>
      <c r="J409" s="66"/>
      <c r="K409" s="16"/>
      <c r="L409" s="81"/>
      <c r="M409" s="82">
        <v>7758.65673828125</v>
      </c>
      <c r="N409" s="82">
        <v>3907.6591796875</v>
      </c>
      <c r="O409" s="76"/>
      <c r="P409" s="83"/>
      <c r="Q409" s="83"/>
      <c r="R409" s="84"/>
      <c r="S409" s="51">
        <v>1</v>
      </c>
      <c r="T409" s="51">
        <v>0</v>
      </c>
      <c r="U409" s="52">
        <v>0</v>
      </c>
      <c r="V409" s="52">
        <v>2.8570999999999999E-2</v>
      </c>
      <c r="W409" s="52">
        <v>0</v>
      </c>
      <c r="X409" s="52">
        <v>0.56606500000000004</v>
      </c>
      <c r="Y409" s="52">
        <v>0</v>
      </c>
      <c r="Z409" s="52">
        <v>0</v>
      </c>
      <c r="AA409" s="79">
        <v>409</v>
      </c>
      <c r="AB409" s="79"/>
      <c r="AC409" s="85"/>
      <c r="AD409" s="51"/>
      <c r="AE409" s="51"/>
      <c r="AF409" s="51"/>
      <c r="AG409" s="51"/>
      <c r="AH409" s="51"/>
      <c r="AI409" s="51"/>
      <c r="AJ409" s="51"/>
      <c r="AK409" s="51"/>
      <c r="AL409" s="51"/>
      <c r="AM409" s="51"/>
      <c r="AN409" s="2"/>
      <c r="AO409" s="3"/>
      <c r="AP409" s="3"/>
      <c r="AQ409" s="3"/>
      <c r="AR409" s="3"/>
    </row>
    <row r="410" spans="1:44" x14ac:dyDescent="0.3">
      <c r="A410" s="14" t="s">
        <v>581</v>
      </c>
      <c r="B410" s="15"/>
      <c r="C410" s="15"/>
      <c r="D410" s="80">
        <v>1.5</v>
      </c>
      <c r="E410" s="78"/>
      <c r="F410" s="15"/>
      <c r="G410" s="15"/>
      <c r="H410" s="16" t="s">
        <v>581</v>
      </c>
      <c r="I410" s="66"/>
      <c r="J410" s="66"/>
      <c r="K410" s="16"/>
      <c r="L410" s="81"/>
      <c r="M410" s="82">
        <v>7809.79638671875</v>
      </c>
      <c r="N410" s="82">
        <v>344.79837036132813</v>
      </c>
      <c r="O410" s="76"/>
      <c r="P410" s="83"/>
      <c r="Q410" s="83"/>
      <c r="R410" s="84"/>
      <c r="S410" s="51">
        <v>1</v>
      </c>
      <c r="T410" s="51">
        <v>0</v>
      </c>
      <c r="U410" s="52">
        <v>0</v>
      </c>
      <c r="V410" s="52">
        <v>2.8570999999999999E-2</v>
      </c>
      <c r="W410" s="52">
        <v>0</v>
      </c>
      <c r="X410" s="52">
        <v>0.56606500000000004</v>
      </c>
      <c r="Y410" s="52">
        <v>0</v>
      </c>
      <c r="Z410" s="52">
        <v>0</v>
      </c>
      <c r="AA410" s="79">
        <v>410</v>
      </c>
      <c r="AB410" s="79"/>
      <c r="AC410" s="85"/>
      <c r="AD410" s="51"/>
      <c r="AE410" s="51"/>
      <c r="AF410" s="51"/>
      <c r="AG410" s="51"/>
      <c r="AH410" s="51"/>
      <c r="AI410" s="51"/>
      <c r="AJ410" s="51"/>
      <c r="AK410" s="51"/>
      <c r="AL410" s="51"/>
      <c r="AM410" s="51"/>
      <c r="AN410" s="2"/>
      <c r="AO410" s="3"/>
      <c r="AP410" s="3"/>
      <c r="AQ410" s="3"/>
      <c r="AR410" s="3"/>
    </row>
    <row r="411" spans="1:44" x14ac:dyDescent="0.3">
      <c r="A411" s="14" t="s">
        <v>582</v>
      </c>
      <c r="B411" s="15"/>
      <c r="C411" s="15"/>
      <c r="D411" s="80">
        <v>1.5</v>
      </c>
      <c r="E411" s="78"/>
      <c r="F411" s="15"/>
      <c r="G411" s="15"/>
      <c r="H411" s="16" t="s">
        <v>582</v>
      </c>
      <c r="I411" s="66"/>
      <c r="J411" s="66"/>
      <c r="K411" s="16"/>
      <c r="L411" s="81"/>
      <c r="M411" s="82">
        <v>7959.20703125</v>
      </c>
      <c r="N411" s="82">
        <v>507.3408203125</v>
      </c>
      <c r="O411" s="76"/>
      <c r="P411" s="83"/>
      <c r="Q411" s="83"/>
      <c r="R411" s="84"/>
      <c r="S411" s="51">
        <v>1</v>
      </c>
      <c r="T411" s="51">
        <v>0</v>
      </c>
      <c r="U411" s="52">
        <v>0</v>
      </c>
      <c r="V411" s="52">
        <v>2.8570999999999999E-2</v>
      </c>
      <c r="W411" s="52">
        <v>0</v>
      </c>
      <c r="X411" s="52">
        <v>0.56606500000000004</v>
      </c>
      <c r="Y411" s="52">
        <v>0</v>
      </c>
      <c r="Z411" s="52">
        <v>0</v>
      </c>
      <c r="AA411" s="79">
        <v>411</v>
      </c>
      <c r="AB411" s="79"/>
      <c r="AC411" s="85"/>
      <c r="AD411" s="51"/>
      <c r="AE411" s="51"/>
      <c r="AF411" s="51"/>
      <c r="AG411" s="51"/>
      <c r="AH411" s="51"/>
      <c r="AI411" s="51"/>
      <c r="AJ411" s="51"/>
      <c r="AK411" s="51"/>
      <c r="AL411" s="51"/>
      <c r="AM411" s="51"/>
      <c r="AN411" s="2"/>
      <c r="AO411" s="3"/>
      <c r="AP411" s="3"/>
      <c r="AQ411" s="3"/>
      <c r="AR411" s="3"/>
    </row>
    <row r="412" spans="1:44" x14ac:dyDescent="0.3">
      <c r="A412" s="14" t="s">
        <v>583</v>
      </c>
      <c r="B412" s="15"/>
      <c r="C412" s="15"/>
      <c r="D412" s="80">
        <v>1.5</v>
      </c>
      <c r="E412" s="78"/>
      <c r="F412" s="15"/>
      <c r="G412" s="15"/>
      <c r="H412" s="16" t="s">
        <v>583</v>
      </c>
      <c r="I412" s="66"/>
      <c r="J412" s="66"/>
      <c r="K412" s="16"/>
      <c r="L412" s="81"/>
      <c r="M412" s="82">
        <v>8221.8193359375</v>
      </c>
      <c r="N412" s="82">
        <v>2543.755859375</v>
      </c>
      <c r="O412" s="76"/>
      <c r="P412" s="83"/>
      <c r="Q412" s="83"/>
      <c r="R412" s="84"/>
      <c r="S412" s="51">
        <v>1</v>
      </c>
      <c r="T412" s="51">
        <v>0</v>
      </c>
      <c r="U412" s="52">
        <v>0</v>
      </c>
      <c r="V412" s="52">
        <v>2.8570999999999999E-2</v>
      </c>
      <c r="W412" s="52">
        <v>0</v>
      </c>
      <c r="X412" s="52">
        <v>0.56606500000000004</v>
      </c>
      <c r="Y412" s="52">
        <v>0</v>
      </c>
      <c r="Z412" s="52">
        <v>0</v>
      </c>
      <c r="AA412" s="79">
        <v>412</v>
      </c>
      <c r="AB412" s="79"/>
      <c r="AC412" s="85"/>
      <c r="AD412" s="51"/>
      <c r="AE412" s="51"/>
      <c r="AF412" s="51"/>
      <c r="AG412" s="51"/>
      <c r="AH412" s="51"/>
      <c r="AI412" s="51"/>
      <c r="AJ412" s="51"/>
      <c r="AK412" s="51"/>
      <c r="AL412" s="51"/>
      <c r="AM412" s="51"/>
      <c r="AN412" s="2"/>
      <c r="AO412" s="3"/>
      <c r="AP412" s="3"/>
      <c r="AQ412" s="3"/>
      <c r="AR412" s="3"/>
    </row>
    <row r="413" spans="1:44" x14ac:dyDescent="0.3">
      <c r="A413" s="14" t="s">
        <v>584</v>
      </c>
      <c r="B413" s="15"/>
      <c r="C413" s="15"/>
      <c r="D413" s="80">
        <v>1.5</v>
      </c>
      <c r="E413" s="78"/>
      <c r="F413" s="15"/>
      <c r="G413" s="15"/>
      <c r="H413" s="16" t="s">
        <v>584</v>
      </c>
      <c r="I413" s="66"/>
      <c r="J413" s="66"/>
      <c r="K413" s="16"/>
      <c r="L413" s="81"/>
      <c r="M413" s="82">
        <v>7909.3466796875</v>
      </c>
      <c r="N413" s="82">
        <v>3806.6591796875</v>
      </c>
      <c r="O413" s="76"/>
      <c r="P413" s="83"/>
      <c r="Q413" s="83"/>
      <c r="R413" s="84"/>
      <c r="S413" s="51">
        <v>1</v>
      </c>
      <c r="T413" s="51">
        <v>0</v>
      </c>
      <c r="U413" s="52">
        <v>0</v>
      </c>
      <c r="V413" s="52">
        <v>2.8570999999999999E-2</v>
      </c>
      <c r="W413" s="52">
        <v>0</v>
      </c>
      <c r="X413" s="52">
        <v>0.56606500000000004</v>
      </c>
      <c r="Y413" s="52">
        <v>0</v>
      </c>
      <c r="Z413" s="52">
        <v>0</v>
      </c>
      <c r="AA413" s="79">
        <v>413</v>
      </c>
      <c r="AB413" s="79"/>
      <c r="AC413" s="85"/>
      <c r="AD413" s="51"/>
      <c r="AE413" s="51"/>
      <c r="AF413" s="51"/>
      <c r="AG413" s="51"/>
      <c r="AH413" s="51"/>
      <c r="AI413" s="51"/>
      <c r="AJ413" s="51"/>
      <c r="AK413" s="51"/>
      <c r="AL413" s="51"/>
      <c r="AM413" s="51"/>
      <c r="AN413" s="2"/>
      <c r="AO413" s="3"/>
      <c r="AP413" s="3"/>
      <c r="AQ413" s="3"/>
      <c r="AR413" s="3"/>
    </row>
    <row r="414" spans="1:44" x14ac:dyDescent="0.3">
      <c r="A414" s="14" t="s">
        <v>585</v>
      </c>
      <c r="B414" s="15"/>
      <c r="C414" s="15"/>
      <c r="D414" s="80">
        <v>1.5</v>
      </c>
      <c r="E414" s="78"/>
      <c r="F414" s="15"/>
      <c r="G414" s="15"/>
      <c r="H414" s="16" t="s">
        <v>585</v>
      </c>
      <c r="I414" s="66"/>
      <c r="J414" s="66"/>
      <c r="K414" s="16"/>
      <c r="L414" s="81"/>
      <c r="M414" s="82">
        <v>7279.166015625</v>
      </c>
      <c r="N414" s="82">
        <v>2634.27001953125</v>
      </c>
      <c r="O414" s="76"/>
      <c r="P414" s="83"/>
      <c r="Q414" s="83"/>
      <c r="R414" s="84"/>
      <c r="S414" s="51">
        <v>1</v>
      </c>
      <c r="T414" s="51">
        <v>0</v>
      </c>
      <c r="U414" s="52">
        <v>0</v>
      </c>
      <c r="V414" s="52">
        <v>2.8570999999999999E-2</v>
      </c>
      <c r="W414" s="52">
        <v>0</v>
      </c>
      <c r="X414" s="52">
        <v>0.56606500000000004</v>
      </c>
      <c r="Y414" s="52">
        <v>0</v>
      </c>
      <c r="Z414" s="52">
        <v>0</v>
      </c>
      <c r="AA414" s="79">
        <v>414</v>
      </c>
      <c r="AB414" s="79"/>
      <c r="AC414" s="85"/>
      <c r="AD414" s="51"/>
      <c r="AE414" s="51"/>
      <c r="AF414" s="51"/>
      <c r="AG414" s="51"/>
      <c r="AH414" s="51"/>
      <c r="AI414" s="51"/>
      <c r="AJ414" s="51"/>
      <c r="AK414" s="51"/>
      <c r="AL414" s="51"/>
      <c r="AM414" s="51"/>
      <c r="AN414" s="2"/>
      <c r="AO414" s="3"/>
      <c r="AP414" s="3"/>
      <c r="AQ414" s="3"/>
      <c r="AR414" s="3"/>
    </row>
    <row r="415" spans="1:44" x14ac:dyDescent="0.3">
      <c r="A415" s="14" t="s">
        <v>586</v>
      </c>
      <c r="B415" s="15"/>
      <c r="C415" s="15"/>
      <c r="D415" s="80">
        <v>1.5</v>
      </c>
      <c r="E415" s="78"/>
      <c r="F415" s="15"/>
      <c r="G415" s="15"/>
      <c r="H415" s="16" t="s">
        <v>586</v>
      </c>
      <c r="I415" s="66"/>
      <c r="J415" s="66"/>
      <c r="K415" s="16"/>
      <c r="L415" s="81"/>
      <c r="M415" s="82">
        <v>8155.4775390625</v>
      </c>
      <c r="N415" s="82">
        <v>3101.613525390625</v>
      </c>
      <c r="O415" s="76"/>
      <c r="P415" s="83"/>
      <c r="Q415" s="83"/>
      <c r="R415" s="84"/>
      <c r="S415" s="51">
        <v>1</v>
      </c>
      <c r="T415" s="51">
        <v>0</v>
      </c>
      <c r="U415" s="52">
        <v>0</v>
      </c>
      <c r="V415" s="52">
        <v>2.8570999999999999E-2</v>
      </c>
      <c r="W415" s="52">
        <v>0</v>
      </c>
      <c r="X415" s="52">
        <v>0.56606500000000004</v>
      </c>
      <c r="Y415" s="52">
        <v>0</v>
      </c>
      <c r="Z415" s="52">
        <v>0</v>
      </c>
      <c r="AA415" s="79">
        <v>415</v>
      </c>
      <c r="AB415" s="79"/>
      <c r="AC415" s="85"/>
      <c r="AD415" s="51"/>
      <c r="AE415" s="51"/>
      <c r="AF415" s="51"/>
      <c r="AG415" s="51"/>
      <c r="AH415" s="51"/>
      <c r="AI415" s="51"/>
      <c r="AJ415" s="51"/>
      <c r="AK415" s="51"/>
      <c r="AL415" s="51"/>
      <c r="AM415" s="51"/>
      <c r="AN415" s="2"/>
      <c r="AO415" s="3"/>
      <c r="AP415" s="3"/>
      <c r="AQ415" s="3"/>
      <c r="AR415" s="3"/>
    </row>
    <row r="416" spans="1:44" x14ac:dyDescent="0.3">
      <c r="A416" s="14" t="s">
        <v>587</v>
      </c>
      <c r="B416" s="15"/>
      <c r="C416" s="15"/>
      <c r="D416" s="80">
        <v>1.5</v>
      </c>
      <c r="E416" s="78"/>
      <c r="F416" s="15"/>
      <c r="G416" s="15"/>
      <c r="H416" s="16" t="s">
        <v>587</v>
      </c>
      <c r="I416" s="66"/>
      <c r="J416" s="66"/>
      <c r="K416" s="16"/>
      <c r="L416" s="81"/>
      <c r="M416" s="82">
        <v>8089.63818359375</v>
      </c>
      <c r="N416" s="82">
        <v>843.2198486328125</v>
      </c>
      <c r="O416" s="76"/>
      <c r="P416" s="83"/>
      <c r="Q416" s="83"/>
      <c r="R416" s="84"/>
      <c r="S416" s="51">
        <v>1</v>
      </c>
      <c r="T416" s="51">
        <v>0</v>
      </c>
      <c r="U416" s="52">
        <v>0</v>
      </c>
      <c r="V416" s="52">
        <v>2.8570999999999999E-2</v>
      </c>
      <c r="W416" s="52">
        <v>0</v>
      </c>
      <c r="X416" s="52">
        <v>0.56606500000000004</v>
      </c>
      <c r="Y416" s="52">
        <v>0</v>
      </c>
      <c r="Z416" s="52">
        <v>0</v>
      </c>
      <c r="AA416" s="79">
        <v>416</v>
      </c>
      <c r="AB416" s="79"/>
      <c r="AC416" s="85"/>
      <c r="AD416" s="51"/>
      <c r="AE416" s="51"/>
      <c r="AF416" s="51"/>
      <c r="AG416" s="51"/>
      <c r="AH416" s="51"/>
      <c r="AI416" s="51"/>
      <c r="AJ416" s="51"/>
      <c r="AK416" s="51"/>
      <c r="AL416" s="51"/>
      <c r="AM416" s="51"/>
      <c r="AN416" s="2"/>
      <c r="AO416" s="3"/>
      <c r="AP416" s="3"/>
      <c r="AQ416" s="3"/>
      <c r="AR416" s="3"/>
    </row>
    <row r="417" spans="1:44" x14ac:dyDescent="0.3">
      <c r="A417" s="14" t="s">
        <v>588</v>
      </c>
      <c r="B417" s="15"/>
      <c r="C417" s="15"/>
      <c r="D417" s="80">
        <v>1.5</v>
      </c>
      <c r="E417" s="78"/>
      <c r="F417" s="15"/>
      <c r="G417" s="15"/>
      <c r="H417" s="16" t="s">
        <v>588</v>
      </c>
      <c r="I417" s="66"/>
      <c r="J417" s="66"/>
      <c r="K417" s="16"/>
      <c r="L417" s="81"/>
      <c r="M417" s="82">
        <v>7259.171875</v>
      </c>
      <c r="N417" s="82">
        <v>2022.97900390625</v>
      </c>
      <c r="O417" s="76"/>
      <c r="P417" s="83"/>
      <c r="Q417" s="83"/>
      <c r="R417" s="84"/>
      <c r="S417" s="51">
        <v>1</v>
      </c>
      <c r="T417" s="51">
        <v>0</v>
      </c>
      <c r="U417" s="52">
        <v>0</v>
      </c>
      <c r="V417" s="52">
        <v>2.8570999999999999E-2</v>
      </c>
      <c r="W417" s="52">
        <v>0</v>
      </c>
      <c r="X417" s="52">
        <v>0.56606500000000004</v>
      </c>
      <c r="Y417" s="52">
        <v>0</v>
      </c>
      <c r="Z417" s="52">
        <v>0</v>
      </c>
      <c r="AA417" s="79">
        <v>417</v>
      </c>
      <c r="AB417" s="79"/>
      <c r="AC417" s="85"/>
      <c r="AD417" s="51"/>
      <c r="AE417" s="51"/>
      <c r="AF417" s="51"/>
      <c r="AG417" s="51"/>
      <c r="AH417" s="51"/>
      <c r="AI417" s="51"/>
      <c r="AJ417" s="51"/>
      <c r="AK417" s="51"/>
      <c r="AL417" s="51"/>
      <c r="AM417" s="51"/>
      <c r="AN417" s="2"/>
      <c r="AO417" s="3"/>
      <c r="AP417" s="3"/>
      <c r="AQ417" s="3"/>
      <c r="AR417" s="3"/>
    </row>
    <row r="418" spans="1:44" x14ac:dyDescent="0.3">
      <c r="A418" s="14" t="s">
        <v>589</v>
      </c>
      <c r="B418" s="15"/>
      <c r="C418" s="15"/>
      <c r="D418" s="80">
        <v>1.5</v>
      </c>
      <c r="E418" s="78"/>
      <c r="F418" s="15"/>
      <c r="G418" s="15"/>
      <c r="H418" s="16" t="s">
        <v>589</v>
      </c>
      <c r="I418" s="66"/>
      <c r="J418" s="66"/>
      <c r="K418" s="16"/>
      <c r="L418" s="81"/>
      <c r="M418" s="82">
        <v>8232.880859375</v>
      </c>
      <c r="N418" s="82">
        <v>1924.4039306640625</v>
      </c>
      <c r="O418" s="76"/>
      <c r="P418" s="83"/>
      <c r="Q418" s="83"/>
      <c r="R418" s="84"/>
      <c r="S418" s="51">
        <v>1</v>
      </c>
      <c r="T418" s="51">
        <v>0</v>
      </c>
      <c r="U418" s="52">
        <v>0</v>
      </c>
      <c r="V418" s="52">
        <v>2.8570999999999999E-2</v>
      </c>
      <c r="W418" s="52">
        <v>0</v>
      </c>
      <c r="X418" s="52">
        <v>0.56606500000000004</v>
      </c>
      <c r="Y418" s="52">
        <v>0</v>
      </c>
      <c r="Z418" s="52">
        <v>0</v>
      </c>
      <c r="AA418" s="79">
        <v>418</v>
      </c>
      <c r="AB418" s="79"/>
      <c r="AC418" s="85"/>
      <c r="AD418" s="51"/>
      <c r="AE418" s="51"/>
      <c r="AF418" s="51"/>
      <c r="AG418" s="51"/>
      <c r="AH418" s="51"/>
      <c r="AI418" s="51"/>
      <c r="AJ418" s="51"/>
      <c r="AK418" s="51"/>
      <c r="AL418" s="51"/>
      <c r="AM418" s="51"/>
      <c r="AN418" s="2"/>
      <c r="AO418" s="3"/>
      <c r="AP418" s="3"/>
      <c r="AQ418" s="3"/>
      <c r="AR418" s="3"/>
    </row>
    <row r="419" spans="1:44" x14ac:dyDescent="0.3">
      <c r="A419" s="14" t="s">
        <v>590</v>
      </c>
      <c r="B419" s="15"/>
      <c r="C419" s="15"/>
      <c r="D419" s="80">
        <v>1.5</v>
      </c>
      <c r="E419" s="78"/>
      <c r="F419" s="15"/>
      <c r="G419" s="15"/>
      <c r="H419" s="16" t="s">
        <v>590</v>
      </c>
      <c r="I419" s="66"/>
      <c r="J419" s="66"/>
      <c r="K419" s="16"/>
      <c r="L419" s="81"/>
      <c r="M419" s="82">
        <v>7509.0859375</v>
      </c>
      <c r="N419" s="82">
        <v>556.89276123046875</v>
      </c>
      <c r="O419" s="76"/>
      <c r="P419" s="83"/>
      <c r="Q419" s="83"/>
      <c r="R419" s="84"/>
      <c r="S419" s="51">
        <v>1</v>
      </c>
      <c r="T419" s="51">
        <v>0</v>
      </c>
      <c r="U419" s="52">
        <v>0</v>
      </c>
      <c r="V419" s="52">
        <v>2.8570999999999999E-2</v>
      </c>
      <c r="W419" s="52">
        <v>0</v>
      </c>
      <c r="X419" s="52">
        <v>0.56606500000000004</v>
      </c>
      <c r="Y419" s="52">
        <v>0</v>
      </c>
      <c r="Z419" s="52">
        <v>0</v>
      </c>
      <c r="AA419" s="79">
        <v>419</v>
      </c>
      <c r="AB419" s="79"/>
      <c r="AC419" s="85"/>
      <c r="AD419" s="51"/>
      <c r="AE419" s="51"/>
      <c r="AF419" s="51"/>
      <c r="AG419" s="51"/>
      <c r="AH419" s="51"/>
      <c r="AI419" s="51"/>
      <c r="AJ419" s="51"/>
      <c r="AK419" s="51"/>
      <c r="AL419" s="51"/>
      <c r="AM419" s="51"/>
      <c r="AN419" s="2"/>
      <c r="AO419" s="3"/>
      <c r="AP419" s="3"/>
      <c r="AQ419" s="3"/>
      <c r="AR419" s="3"/>
    </row>
    <row r="420" spans="1:44" x14ac:dyDescent="0.3">
      <c r="A420" s="14" t="s">
        <v>591</v>
      </c>
      <c r="B420" s="15"/>
      <c r="C420" s="15"/>
      <c r="D420" s="80">
        <v>1.5</v>
      </c>
      <c r="E420" s="78"/>
      <c r="F420" s="15"/>
      <c r="G420" s="15"/>
      <c r="H420" s="16" t="s">
        <v>591</v>
      </c>
      <c r="I420" s="66"/>
      <c r="J420" s="66"/>
      <c r="K420" s="16"/>
      <c r="L420" s="81"/>
      <c r="M420" s="82">
        <v>7352.7138671875</v>
      </c>
      <c r="N420" s="82">
        <v>3175.154052734375</v>
      </c>
      <c r="O420" s="76"/>
      <c r="P420" s="83"/>
      <c r="Q420" s="83"/>
      <c r="R420" s="84"/>
      <c r="S420" s="51">
        <v>1</v>
      </c>
      <c r="T420" s="51">
        <v>0</v>
      </c>
      <c r="U420" s="52">
        <v>0</v>
      </c>
      <c r="V420" s="52">
        <v>2.8570999999999999E-2</v>
      </c>
      <c r="W420" s="52">
        <v>0</v>
      </c>
      <c r="X420" s="52">
        <v>0.56606500000000004</v>
      </c>
      <c r="Y420" s="52">
        <v>0</v>
      </c>
      <c r="Z420" s="52">
        <v>0</v>
      </c>
      <c r="AA420" s="79">
        <v>420</v>
      </c>
      <c r="AB420" s="79"/>
      <c r="AC420" s="85"/>
      <c r="AD420" s="51"/>
      <c r="AE420" s="51"/>
      <c r="AF420" s="51"/>
      <c r="AG420" s="51"/>
      <c r="AH420" s="51"/>
      <c r="AI420" s="51"/>
      <c r="AJ420" s="51"/>
      <c r="AK420" s="51"/>
      <c r="AL420" s="51"/>
      <c r="AM420" s="51"/>
      <c r="AN420" s="2"/>
      <c r="AO420" s="3"/>
      <c r="AP420" s="3"/>
      <c r="AQ420" s="3"/>
      <c r="AR420" s="3"/>
    </row>
    <row r="421" spans="1:44" x14ac:dyDescent="0.3">
      <c r="A421" s="14" t="s">
        <v>592</v>
      </c>
      <c r="B421" s="15"/>
      <c r="C421" s="15"/>
      <c r="D421" s="80">
        <v>1.5</v>
      </c>
      <c r="E421" s="78"/>
      <c r="F421" s="15"/>
      <c r="G421" s="15"/>
      <c r="H421" s="16" t="s">
        <v>592</v>
      </c>
      <c r="I421" s="66"/>
      <c r="J421" s="66"/>
      <c r="K421" s="16"/>
      <c r="L421" s="81"/>
      <c r="M421" s="82">
        <v>7296.7724609375</v>
      </c>
      <c r="N421" s="82">
        <v>1425.1187744140625</v>
      </c>
      <c r="O421" s="76"/>
      <c r="P421" s="83"/>
      <c r="Q421" s="83"/>
      <c r="R421" s="84"/>
      <c r="S421" s="51">
        <v>1</v>
      </c>
      <c r="T421" s="51">
        <v>0</v>
      </c>
      <c r="U421" s="52">
        <v>0</v>
      </c>
      <c r="V421" s="52">
        <v>2.8570999999999999E-2</v>
      </c>
      <c r="W421" s="52">
        <v>0</v>
      </c>
      <c r="X421" s="52">
        <v>0.56606500000000004</v>
      </c>
      <c r="Y421" s="52">
        <v>0</v>
      </c>
      <c r="Z421" s="52">
        <v>0</v>
      </c>
      <c r="AA421" s="79">
        <v>421</v>
      </c>
      <c r="AB421" s="79"/>
      <c r="AC421" s="85"/>
      <c r="AD421" s="51"/>
      <c r="AE421" s="51"/>
      <c r="AF421" s="51"/>
      <c r="AG421" s="51"/>
      <c r="AH421" s="51"/>
      <c r="AI421" s="51"/>
      <c r="AJ421" s="51"/>
      <c r="AK421" s="51"/>
      <c r="AL421" s="51"/>
      <c r="AM421" s="51"/>
      <c r="AN421" s="2"/>
      <c r="AO421" s="3"/>
      <c r="AP421" s="3"/>
      <c r="AQ421" s="3"/>
      <c r="AR421" s="3"/>
    </row>
    <row r="422" spans="1:44" x14ac:dyDescent="0.3">
      <c r="A422" s="14" t="s">
        <v>593</v>
      </c>
      <c r="B422" s="15"/>
      <c r="C422" s="15"/>
      <c r="D422" s="80">
        <v>1.5</v>
      </c>
      <c r="E422" s="78"/>
      <c r="F422" s="15"/>
      <c r="G422" s="15"/>
      <c r="H422" s="16" t="s">
        <v>593</v>
      </c>
      <c r="I422" s="66"/>
      <c r="J422" s="66"/>
      <c r="K422" s="16"/>
      <c r="L422" s="81"/>
      <c r="M422" s="82">
        <v>7655.34521484375</v>
      </c>
      <c r="N422" s="82">
        <v>361.94436645507813</v>
      </c>
      <c r="O422" s="76"/>
      <c r="P422" s="83"/>
      <c r="Q422" s="83"/>
      <c r="R422" s="84"/>
      <c r="S422" s="51">
        <v>1</v>
      </c>
      <c r="T422" s="51">
        <v>0</v>
      </c>
      <c r="U422" s="52">
        <v>0</v>
      </c>
      <c r="V422" s="52">
        <v>2.8570999999999999E-2</v>
      </c>
      <c r="W422" s="52">
        <v>0</v>
      </c>
      <c r="X422" s="52">
        <v>0.56606500000000004</v>
      </c>
      <c r="Y422" s="52">
        <v>0</v>
      </c>
      <c r="Z422" s="52">
        <v>0</v>
      </c>
      <c r="AA422" s="79">
        <v>422</v>
      </c>
      <c r="AB422" s="79"/>
      <c r="AC422" s="85"/>
      <c r="AD422" s="51"/>
      <c r="AE422" s="51"/>
      <c r="AF422" s="51"/>
      <c r="AG422" s="51"/>
      <c r="AH422" s="51"/>
      <c r="AI422" s="51"/>
      <c r="AJ422" s="51"/>
      <c r="AK422" s="51"/>
      <c r="AL422" s="51"/>
      <c r="AM422" s="51"/>
      <c r="AN422" s="2"/>
      <c r="AO422" s="3"/>
      <c r="AP422" s="3"/>
      <c r="AQ422" s="3"/>
      <c r="AR422" s="3"/>
    </row>
    <row r="423" spans="1:44" x14ac:dyDescent="0.3">
      <c r="A423" s="14" t="s">
        <v>594</v>
      </c>
      <c r="B423" s="15"/>
      <c r="C423" s="15"/>
      <c r="D423" s="80">
        <v>1.5</v>
      </c>
      <c r="E423" s="78"/>
      <c r="F423" s="15"/>
      <c r="G423" s="15"/>
      <c r="H423" s="16" t="s">
        <v>594</v>
      </c>
      <c r="I423" s="66"/>
      <c r="J423" s="66"/>
      <c r="K423" s="16"/>
      <c r="L423" s="81"/>
      <c r="M423" s="82">
        <v>7607.03955078125</v>
      </c>
      <c r="N423" s="82">
        <v>3833.045166015625</v>
      </c>
      <c r="O423" s="76"/>
      <c r="P423" s="83"/>
      <c r="Q423" s="83"/>
      <c r="R423" s="84"/>
      <c r="S423" s="51">
        <v>1</v>
      </c>
      <c r="T423" s="51">
        <v>0</v>
      </c>
      <c r="U423" s="52">
        <v>0</v>
      </c>
      <c r="V423" s="52">
        <v>2.8570999999999999E-2</v>
      </c>
      <c r="W423" s="52">
        <v>0</v>
      </c>
      <c r="X423" s="52">
        <v>0.56606500000000004</v>
      </c>
      <c r="Y423" s="52">
        <v>0</v>
      </c>
      <c r="Z423" s="52">
        <v>0</v>
      </c>
      <c r="AA423" s="79">
        <v>423</v>
      </c>
      <c r="AB423" s="79"/>
      <c r="AC423" s="85"/>
      <c r="AD423" s="51"/>
      <c r="AE423" s="51"/>
      <c r="AF423" s="51"/>
      <c r="AG423" s="51"/>
      <c r="AH423" s="51"/>
      <c r="AI423" s="51"/>
      <c r="AJ423" s="51"/>
      <c r="AK423" s="51"/>
      <c r="AL423" s="51"/>
      <c r="AM423" s="51"/>
      <c r="AN423" s="2"/>
      <c r="AO423" s="3"/>
      <c r="AP423" s="3"/>
      <c r="AQ423" s="3"/>
      <c r="AR423" s="3"/>
    </row>
    <row r="424" spans="1:44" x14ac:dyDescent="0.3">
      <c r="A424" s="14" t="s">
        <v>595</v>
      </c>
      <c r="B424" s="15"/>
      <c r="C424" s="15"/>
      <c r="D424" s="80">
        <v>1.5</v>
      </c>
      <c r="E424" s="78"/>
      <c r="F424" s="15"/>
      <c r="G424" s="15"/>
      <c r="H424" s="16" t="s">
        <v>595</v>
      </c>
      <c r="I424" s="66"/>
      <c r="J424" s="66"/>
      <c r="K424" s="16"/>
      <c r="L424" s="81"/>
      <c r="M424" s="82">
        <v>7384.67822265625</v>
      </c>
      <c r="N424" s="82">
        <v>919.54559326171875</v>
      </c>
      <c r="O424" s="76"/>
      <c r="P424" s="83"/>
      <c r="Q424" s="83"/>
      <c r="R424" s="84"/>
      <c r="S424" s="51">
        <v>1</v>
      </c>
      <c r="T424" s="51">
        <v>0</v>
      </c>
      <c r="U424" s="52">
        <v>0</v>
      </c>
      <c r="V424" s="52">
        <v>2.8570999999999999E-2</v>
      </c>
      <c r="W424" s="52">
        <v>0</v>
      </c>
      <c r="X424" s="52">
        <v>0.56606500000000004</v>
      </c>
      <c r="Y424" s="52">
        <v>0</v>
      </c>
      <c r="Z424" s="52">
        <v>0</v>
      </c>
      <c r="AA424" s="79">
        <v>424</v>
      </c>
      <c r="AB424" s="79"/>
      <c r="AC424" s="85"/>
      <c r="AD424" s="51"/>
      <c r="AE424" s="51"/>
      <c r="AF424" s="51"/>
      <c r="AG424" s="51"/>
      <c r="AH424" s="51"/>
      <c r="AI424" s="51"/>
      <c r="AJ424" s="51"/>
      <c r="AK424" s="51"/>
      <c r="AL424" s="51"/>
      <c r="AM424" s="51"/>
      <c r="AN424" s="2"/>
      <c r="AO424" s="3"/>
      <c r="AP424" s="3"/>
      <c r="AQ424" s="3"/>
      <c r="AR424" s="3"/>
    </row>
    <row r="425" spans="1:44" x14ac:dyDescent="0.3">
      <c r="A425" s="14" t="s">
        <v>596</v>
      </c>
      <c r="B425" s="15"/>
      <c r="C425" s="15"/>
      <c r="D425" s="80">
        <v>1.5236565973504126</v>
      </c>
      <c r="E425" s="78"/>
      <c r="F425" s="15"/>
      <c r="G425" s="15"/>
      <c r="H425" s="16" t="s">
        <v>596</v>
      </c>
      <c r="I425" s="66"/>
      <c r="J425" s="66"/>
      <c r="K425" s="16"/>
      <c r="L425" s="81"/>
      <c r="M425" s="82">
        <v>2453.90234375</v>
      </c>
      <c r="N425" s="82">
        <v>1687.65673828125</v>
      </c>
      <c r="O425" s="76"/>
      <c r="P425" s="83"/>
      <c r="Q425" s="83"/>
      <c r="R425" s="84"/>
      <c r="S425" s="51">
        <v>0</v>
      </c>
      <c r="T425" s="51">
        <v>2</v>
      </c>
      <c r="U425" s="52">
        <v>267.33333299999998</v>
      </c>
      <c r="V425" s="52">
        <v>9.59E-4</v>
      </c>
      <c r="W425" s="52">
        <v>1.768E-3</v>
      </c>
      <c r="X425" s="52">
        <v>0.59873399999999999</v>
      </c>
      <c r="Y425" s="52">
        <v>0</v>
      </c>
      <c r="Z425" s="52">
        <v>0</v>
      </c>
      <c r="AA425" s="79">
        <v>425</v>
      </c>
      <c r="AB425" s="79"/>
      <c r="AC425" s="85"/>
      <c r="AD425" s="51"/>
      <c r="AE425" s="51"/>
      <c r="AF425" s="51"/>
      <c r="AG425" s="51"/>
      <c r="AH425" s="51"/>
      <c r="AI425" s="51"/>
      <c r="AJ425" s="102" t="s">
        <v>654</v>
      </c>
      <c r="AK425" s="102" t="s">
        <v>654</v>
      </c>
      <c r="AL425" s="102" t="s">
        <v>654</v>
      </c>
      <c r="AM425" s="102" t="s">
        <v>654</v>
      </c>
      <c r="AN425" s="2"/>
      <c r="AO425" s="3"/>
      <c r="AP425" s="3"/>
      <c r="AQ425" s="3"/>
      <c r="AR425" s="3"/>
    </row>
    <row r="426" spans="1:44" x14ac:dyDescent="0.3">
      <c r="A426" s="14" t="s">
        <v>597</v>
      </c>
      <c r="B426" s="15"/>
      <c r="C426" s="15"/>
      <c r="D426" s="80">
        <v>1.5</v>
      </c>
      <c r="E426" s="78"/>
      <c r="F426" s="15"/>
      <c r="G426" s="15"/>
      <c r="H426" s="16" t="s">
        <v>597</v>
      </c>
      <c r="I426" s="66"/>
      <c r="J426" s="66"/>
      <c r="K426" s="16"/>
      <c r="L426" s="81"/>
      <c r="M426" s="82">
        <v>7310.30078125</v>
      </c>
      <c r="N426" s="82">
        <v>8165.546875</v>
      </c>
      <c r="O426" s="76"/>
      <c r="P426" s="83"/>
      <c r="Q426" s="83"/>
      <c r="R426" s="84"/>
      <c r="S426" s="51">
        <v>0</v>
      </c>
      <c r="T426" s="51">
        <v>1</v>
      </c>
      <c r="U426" s="52">
        <v>0</v>
      </c>
      <c r="V426" s="52">
        <v>7.2599999999999997E-4</v>
      </c>
      <c r="W426" s="52">
        <v>3.2600000000000001E-4</v>
      </c>
      <c r="X426" s="52">
        <v>0.35511700000000002</v>
      </c>
      <c r="Y426" s="52">
        <v>0</v>
      </c>
      <c r="Z426" s="52">
        <v>0</v>
      </c>
      <c r="AA426" s="79">
        <v>426</v>
      </c>
      <c r="AB426" s="79"/>
      <c r="AC426" s="85"/>
      <c r="AD426" s="51"/>
      <c r="AE426" s="51"/>
      <c r="AF426" s="51"/>
      <c r="AG426" s="51"/>
      <c r="AH426" s="51"/>
      <c r="AI426" s="51"/>
      <c r="AJ426" s="102" t="s">
        <v>654</v>
      </c>
      <c r="AK426" s="102" t="s">
        <v>654</v>
      </c>
      <c r="AL426" s="102" t="s">
        <v>654</v>
      </c>
      <c r="AM426" s="102" t="s">
        <v>654</v>
      </c>
      <c r="AN426" s="2"/>
      <c r="AO426" s="3"/>
      <c r="AP426" s="3"/>
      <c r="AQ426" s="3"/>
      <c r="AR426" s="3"/>
    </row>
    <row r="427" spans="1:44" x14ac:dyDescent="0.3">
      <c r="A427" s="14" t="s">
        <v>598</v>
      </c>
      <c r="B427" s="15"/>
      <c r="C427" s="15"/>
      <c r="D427" s="80">
        <v>1.5</v>
      </c>
      <c r="E427" s="78"/>
      <c r="F427" s="15"/>
      <c r="G427" s="15"/>
      <c r="H427" s="16" t="s">
        <v>598</v>
      </c>
      <c r="I427" s="66"/>
      <c r="J427" s="66"/>
      <c r="K427" s="16"/>
      <c r="L427" s="81"/>
      <c r="M427" s="82">
        <v>7291.67041015625</v>
      </c>
      <c r="N427" s="82">
        <v>5975.876953125</v>
      </c>
      <c r="O427" s="76"/>
      <c r="P427" s="83"/>
      <c r="Q427" s="83"/>
      <c r="R427" s="84"/>
      <c r="S427" s="51">
        <v>0</v>
      </c>
      <c r="T427" s="51">
        <v>1</v>
      </c>
      <c r="U427" s="52">
        <v>0</v>
      </c>
      <c r="V427" s="52">
        <v>7.2599999999999997E-4</v>
      </c>
      <c r="W427" s="52">
        <v>3.2600000000000001E-4</v>
      </c>
      <c r="X427" s="52">
        <v>0.35511700000000002</v>
      </c>
      <c r="Y427" s="52">
        <v>0</v>
      </c>
      <c r="Z427" s="52">
        <v>0</v>
      </c>
      <c r="AA427" s="79">
        <v>427</v>
      </c>
      <c r="AB427" s="79"/>
      <c r="AC427" s="85"/>
      <c r="AD427" s="51"/>
      <c r="AE427" s="51"/>
      <c r="AF427" s="51"/>
      <c r="AG427" s="51"/>
      <c r="AH427" s="51"/>
      <c r="AI427" s="51"/>
      <c r="AJ427" s="102" t="s">
        <v>654</v>
      </c>
      <c r="AK427" s="102" t="s">
        <v>654</v>
      </c>
      <c r="AL427" s="102" t="s">
        <v>654</v>
      </c>
      <c r="AM427" s="102" t="s">
        <v>654</v>
      </c>
      <c r="AN427" s="2"/>
      <c r="AO427" s="3"/>
      <c r="AP427" s="3"/>
      <c r="AQ427" s="3"/>
      <c r="AR427" s="3"/>
    </row>
    <row r="428" spans="1:44" x14ac:dyDescent="0.3">
      <c r="A428" s="14" t="s">
        <v>599</v>
      </c>
      <c r="B428" s="15"/>
      <c r="C428" s="15"/>
      <c r="D428" s="80">
        <v>1.5</v>
      </c>
      <c r="E428" s="78"/>
      <c r="F428" s="15"/>
      <c r="G428" s="15"/>
      <c r="H428" s="16" t="s">
        <v>599</v>
      </c>
      <c r="I428" s="66"/>
      <c r="J428" s="66"/>
      <c r="K428" s="16"/>
      <c r="L428" s="81"/>
      <c r="M428" s="82">
        <v>977.31658935546875</v>
      </c>
      <c r="N428" s="82">
        <v>736.72149658203125</v>
      </c>
      <c r="O428" s="76"/>
      <c r="P428" s="83"/>
      <c r="Q428" s="83"/>
      <c r="R428" s="84"/>
      <c r="S428" s="51">
        <v>0</v>
      </c>
      <c r="T428" s="51">
        <v>1</v>
      </c>
      <c r="U428" s="52">
        <v>0</v>
      </c>
      <c r="V428" s="52">
        <v>9.5699999999999995E-4</v>
      </c>
      <c r="W428" s="52">
        <v>1.756E-3</v>
      </c>
      <c r="X428" s="52">
        <v>0.33994099999999999</v>
      </c>
      <c r="Y428" s="52">
        <v>0</v>
      </c>
      <c r="Z428" s="52">
        <v>0</v>
      </c>
      <c r="AA428" s="79">
        <v>428</v>
      </c>
      <c r="AB428" s="79"/>
      <c r="AC428" s="85"/>
      <c r="AD428" s="51"/>
      <c r="AE428" s="51"/>
      <c r="AF428" s="51"/>
      <c r="AG428" s="51"/>
      <c r="AH428" s="51"/>
      <c r="AI428" s="51"/>
      <c r="AJ428" s="102" t="s">
        <v>654</v>
      </c>
      <c r="AK428" s="102" t="s">
        <v>654</v>
      </c>
      <c r="AL428" s="102" t="s">
        <v>654</v>
      </c>
      <c r="AM428" s="102" t="s">
        <v>654</v>
      </c>
      <c r="AN428" s="2"/>
      <c r="AO428" s="3"/>
      <c r="AP428" s="3"/>
      <c r="AQ428" s="3"/>
      <c r="AR428" s="3"/>
    </row>
    <row r="429" spans="1:44" x14ac:dyDescent="0.3">
      <c r="A429" s="14" t="s">
        <v>600</v>
      </c>
      <c r="B429" s="15"/>
      <c r="C429" s="15"/>
      <c r="D429" s="80">
        <v>1.6948704658821878</v>
      </c>
      <c r="E429" s="78"/>
      <c r="F429" s="15"/>
      <c r="G429" s="15"/>
      <c r="H429" s="16" t="s">
        <v>600</v>
      </c>
      <c r="I429" s="66"/>
      <c r="J429" s="66"/>
      <c r="K429" s="16"/>
      <c r="L429" s="81"/>
      <c r="M429" s="82">
        <v>8713.466796875</v>
      </c>
      <c r="N429" s="82">
        <v>9654.20703125</v>
      </c>
      <c r="O429" s="76"/>
      <c r="P429" s="83"/>
      <c r="Q429" s="83"/>
      <c r="R429" s="84"/>
      <c r="S429" s="51">
        <v>0</v>
      </c>
      <c r="T429" s="51">
        <v>6</v>
      </c>
      <c r="U429" s="52">
        <v>2202.149801</v>
      </c>
      <c r="V429" s="52">
        <v>1.0629999999999999E-3</v>
      </c>
      <c r="W429" s="52">
        <v>4.1320000000000003E-3</v>
      </c>
      <c r="X429" s="52">
        <v>1.2643089999999999</v>
      </c>
      <c r="Y429" s="52">
        <v>0.13333333333333333</v>
      </c>
      <c r="Z429" s="52">
        <v>0</v>
      </c>
      <c r="AA429" s="79">
        <v>429</v>
      </c>
      <c r="AB429" s="79"/>
      <c r="AC429" s="85"/>
      <c r="AD429" s="51"/>
      <c r="AE429" s="51"/>
      <c r="AF429" s="51"/>
      <c r="AG429" s="51"/>
      <c r="AH429" s="51"/>
      <c r="AI429" s="51"/>
      <c r="AJ429" s="102" t="s">
        <v>654</v>
      </c>
      <c r="AK429" s="102" t="s">
        <v>654</v>
      </c>
      <c r="AL429" s="102" t="s">
        <v>654</v>
      </c>
      <c r="AM429" s="102" t="s">
        <v>654</v>
      </c>
      <c r="AN429" s="2"/>
      <c r="AO429" s="3"/>
      <c r="AP429" s="3"/>
      <c r="AQ429" s="3"/>
      <c r="AR429" s="3"/>
    </row>
    <row r="430" spans="1:44" x14ac:dyDescent="0.3">
      <c r="A430" s="14" t="s">
        <v>601</v>
      </c>
      <c r="B430" s="15"/>
      <c r="C430" s="15"/>
      <c r="D430" s="80">
        <v>1.5</v>
      </c>
      <c r="E430" s="78"/>
      <c r="F430" s="15"/>
      <c r="G430" s="15"/>
      <c r="H430" s="16" t="s">
        <v>601</v>
      </c>
      <c r="I430" s="66"/>
      <c r="J430" s="66"/>
      <c r="K430" s="16"/>
      <c r="L430" s="81"/>
      <c r="M430" s="82">
        <v>9072.2333984375</v>
      </c>
      <c r="N430" s="82">
        <v>1235.535888671875</v>
      </c>
      <c r="O430" s="76"/>
      <c r="P430" s="83"/>
      <c r="Q430" s="83"/>
      <c r="R430" s="84"/>
      <c r="S430" s="51">
        <v>0</v>
      </c>
      <c r="T430" s="51">
        <v>1</v>
      </c>
      <c r="U430" s="52">
        <v>0</v>
      </c>
      <c r="V430" s="52">
        <v>1</v>
      </c>
      <c r="W430" s="52">
        <v>0</v>
      </c>
      <c r="X430" s="52">
        <v>0.99999899999999997</v>
      </c>
      <c r="Y430" s="52">
        <v>0</v>
      </c>
      <c r="Z430" s="52">
        <v>0</v>
      </c>
      <c r="AA430" s="79">
        <v>430</v>
      </c>
      <c r="AB430" s="79"/>
      <c r="AC430" s="85"/>
      <c r="AD430" s="51"/>
      <c r="AE430" s="51"/>
      <c r="AF430" s="51"/>
      <c r="AG430" s="51"/>
      <c r="AH430" s="51"/>
      <c r="AI430" s="51"/>
      <c r="AJ430" s="102" t="s">
        <v>654</v>
      </c>
      <c r="AK430" s="102" t="s">
        <v>654</v>
      </c>
      <c r="AL430" s="102" t="s">
        <v>654</v>
      </c>
      <c r="AM430" s="102" t="s">
        <v>654</v>
      </c>
      <c r="AN430" s="2"/>
      <c r="AO430" s="3"/>
      <c r="AP430" s="3"/>
      <c r="AQ430" s="3"/>
      <c r="AR430" s="3"/>
    </row>
    <row r="431" spans="1:44" x14ac:dyDescent="0.3">
      <c r="A431" s="14" t="s">
        <v>602</v>
      </c>
      <c r="B431" s="15"/>
      <c r="C431" s="15"/>
      <c r="D431" s="80">
        <v>1.5</v>
      </c>
      <c r="E431" s="78"/>
      <c r="F431" s="15"/>
      <c r="G431" s="15"/>
      <c r="H431" s="16" t="s">
        <v>602</v>
      </c>
      <c r="I431" s="66"/>
      <c r="J431" s="66"/>
      <c r="K431" s="16"/>
      <c r="L431" s="81"/>
      <c r="M431" s="82">
        <v>9340.83984375</v>
      </c>
      <c r="N431" s="82">
        <v>344.82815551757813</v>
      </c>
      <c r="O431" s="76"/>
      <c r="P431" s="83"/>
      <c r="Q431" s="83"/>
      <c r="R431" s="84"/>
      <c r="S431" s="51">
        <v>1</v>
      </c>
      <c r="T431" s="51">
        <v>0</v>
      </c>
      <c r="U431" s="52">
        <v>0</v>
      </c>
      <c r="V431" s="52">
        <v>1</v>
      </c>
      <c r="W431" s="52">
        <v>0</v>
      </c>
      <c r="X431" s="52">
        <v>0.99999899999999997</v>
      </c>
      <c r="Y431" s="52">
        <v>0</v>
      </c>
      <c r="Z431" s="52">
        <v>0</v>
      </c>
      <c r="AA431" s="79">
        <v>431</v>
      </c>
      <c r="AB431" s="79"/>
      <c r="AC431" s="85"/>
      <c r="AD431" s="51"/>
      <c r="AE431" s="51"/>
      <c r="AF431" s="51"/>
      <c r="AG431" s="51"/>
      <c r="AH431" s="51"/>
      <c r="AI431" s="51"/>
      <c r="AJ431" s="51"/>
      <c r="AK431" s="51"/>
      <c r="AL431" s="51"/>
      <c r="AM431" s="51"/>
      <c r="AN431" s="2"/>
      <c r="AO431" s="3"/>
      <c r="AP431" s="3"/>
      <c r="AQ431" s="3"/>
      <c r="AR431" s="3"/>
    </row>
    <row r="432" spans="1:44" x14ac:dyDescent="0.3">
      <c r="A432" s="14" t="s">
        <v>603</v>
      </c>
      <c r="B432" s="15"/>
      <c r="C432" s="15"/>
      <c r="D432" s="80">
        <v>1.5</v>
      </c>
      <c r="E432" s="78"/>
      <c r="F432" s="15"/>
      <c r="G432" s="15"/>
      <c r="H432" s="16" t="s">
        <v>603</v>
      </c>
      <c r="I432" s="66"/>
      <c r="J432" s="66"/>
      <c r="K432" s="16"/>
      <c r="L432" s="81"/>
      <c r="M432" s="82">
        <v>9421.4287109375</v>
      </c>
      <c r="N432" s="82">
        <v>3735.281982421875</v>
      </c>
      <c r="O432" s="76"/>
      <c r="P432" s="83"/>
      <c r="Q432" s="83"/>
      <c r="R432" s="84"/>
      <c r="S432" s="51">
        <v>0</v>
      </c>
      <c r="T432" s="51">
        <v>1</v>
      </c>
      <c r="U432" s="52">
        <v>0</v>
      </c>
      <c r="V432" s="52">
        <v>1</v>
      </c>
      <c r="W432" s="52">
        <v>0</v>
      </c>
      <c r="X432" s="52">
        <v>0.99999899999999997</v>
      </c>
      <c r="Y432" s="52">
        <v>0</v>
      </c>
      <c r="Z432" s="52">
        <v>0</v>
      </c>
      <c r="AA432" s="79">
        <v>432</v>
      </c>
      <c r="AB432" s="79"/>
      <c r="AC432" s="85"/>
      <c r="AD432" s="51"/>
      <c r="AE432" s="51"/>
      <c r="AF432" s="51"/>
      <c r="AG432" s="51"/>
      <c r="AH432" s="51"/>
      <c r="AI432" s="51"/>
      <c r="AJ432" s="102" t="s">
        <v>654</v>
      </c>
      <c r="AK432" s="102" t="s">
        <v>654</v>
      </c>
      <c r="AL432" s="102" t="s">
        <v>654</v>
      </c>
      <c r="AM432" s="102" t="s">
        <v>654</v>
      </c>
      <c r="AN432" s="2"/>
      <c r="AO432" s="3"/>
      <c r="AP432" s="3"/>
      <c r="AQ432" s="3"/>
      <c r="AR432" s="3"/>
    </row>
    <row r="433" spans="1:44" x14ac:dyDescent="0.3">
      <c r="A433" s="14" t="s">
        <v>604</v>
      </c>
      <c r="B433" s="15"/>
      <c r="C433" s="15"/>
      <c r="D433" s="80">
        <v>1.5</v>
      </c>
      <c r="E433" s="78"/>
      <c r="F433" s="15"/>
      <c r="G433" s="15"/>
      <c r="H433" s="16" t="s">
        <v>604</v>
      </c>
      <c r="I433" s="66"/>
      <c r="J433" s="66"/>
      <c r="K433" s="16"/>
      <c r="L433" s="81"/>
      <c r="M433" s="82">
        <v>9629.599609375</v>
      </c>
      <c r="N433" s="82">
        <v>2585.976318359375</v>
      </c>
      <c r="O433" s="76"/>
      <c r="P433" s="83"/>
      <c r="Q433" s="83"/>
      <c r="R433" s="84"/>
      <c r="S433" s="51">
        <v>1</v>
      </c>
      <c r="T433" s="51">
        <v>0</v>
      </c>
      <c r="U433" s="52">
        <v>0</v>
      </c>
      <c r="V433" s="52">
        <v>1</v>
      </c>
      <c r="W433" s="52">
        <v>0</v>
      </c>
      <c r="X433" s="52">
        <v>0.99999899999999997</v>
      </c>
      <c r="Y433" s="52">
        <v>0</v>
      </c>
      <c r="Z433" s="52">
        <v>0</v>
      </c>
      <c r="AA433" s="79">
        <v>433</v>
      </c>
      <c r="AB433" s="79"/>
      <c r="AC433" s="85"/>
      <c r="AD433" s="51"/>
      <c r="AE433" s="51"/>
      <c r="AF433" s="51"/>
      <c r="AG433" s="51"/>
      <c r="AH433" s="51"/>
      <c r="AI433" s="51"/>
      <c r="AJ433" s="51"/>
      <c r="AK433" s="51"/>
      <c r="AL433" s="51"/>
      <c r="AM433" s="51"/>
      <c r="AN433" s="2"/>
      <c r="AO433" s="3"/>
      <c r="AP433" s="3"/>
      <c r="AQ433" s="3"/>
      <c r="AR433" s="3"/>
    </row>
    <row r="434" spans="1:44" x14ac:dyDescent="0.3">
      <c r="A434" s="14" t="s">
        <v>605</v>
      </c>
      <c r="B434" s="15"/>
      <c r="C434" s="15"/>
      <c r="D434" s="80">
        <v>1.5</v>
      </c>
      <c r="E434" s="78"/>
      <c r="F434" s="15"/>
      <c r="G434" s="15"/>
      <c r="H434" s="16" t="s">
        <v>605</v>
      </c>
      <c r="I434" s="66"/>
      <c r="J434" s="66"/>
      <c r="K434" s="16"/>
      <c r="L434" s="81"/>
      <c r="M434" s="82">
        <v>7716.90673828125</v>
      </c>
      <c r="N434" s="82">
        <v>4252.4482421875</v>
      </c>
      <c r="O434" s="76"/>
      <c r="P434" s="83"/>
      <c r="Q434" s="83"/>
      <c r="R434" s="84"/>
      <c r="S434" s="51">
        <v>0</v>
      </c>
      <c r="T434" s="51">
        <v>1</v>
      </c>
      <c r="U434" s="52">
        <v>0</v>
      </c>
      <c r="V434" s="52">
        <v>7.2599999999999997E-4</v>
      </c>
      <c r="W434" s="52">
        <v>3.2600000000000001E-4</v>
      </c>
      <c r="X434" s="52">
        <v>0.35511700000000002</v>
      </c>
      <c r="Y434" s="52">
        <v>0</v>
      </c>
      <c r="Z434" s="52">
        <v>0</v>
      </c>
      <c r="AA434" s="79">
        <v>434</v>
      </c>
      <c r="AB434" s="79"/>
      <c r="AC434" s="85"/>
      <c r="AD434" s="51"/>
      <c r="AE434" s="51"/>
      <c r="AF434" s="51"/>
      <c r="AG434" s="51"/>
      <c r="AH434" s="51"/>
      <c r="AI434" s="51"/>
      <c r="AJ434" s="102" t="s">
        <v>654</v>
      </c>
      <c r="AK434" s="102" t="s">
        <v>654</v>
      </c>
      <c r="AL434" s="102" t="s">
        <v>654</v>
      </c>
      <c r="AM434" s="102" t="s">
        <v>654</v>
      </c>
      <c r="AN434" s="2"/>
      <c r="AO434" s="3"/>
      <c r="AP434" s="3"/>
      <c r="AQ434" s="3"/>
      <c r="AR434" s="3"/>
    </row>
    <row r="435" spans="1:44" x14ac:dyDescent="0.3">
      <c r="A435" s="14" t="s">
        <v>606</v>
      </c>
      <c r="B435" s="15"/>
      <c r="C435" s="15"/>
      <c r="D435" s="80">
        <v>1.5</v>
      </c>
      <c r="E435" s="78"/>
      <c r="F435" s="15"/>
      <c r="G435" s="15"/>
      <c r="H435" s="16" t="s">
        <v>606</v>
      </c>
      <c r="I435" s="66"/>
      <c r="J435" s="66"/>
      <c r="K435" s="16"/>
      <c r="L435" s="81"/>
      <c r="M435" s="82">
        <v>2240.703125</v>
      </c>
      <c r="N435" s="82">
        <v>906.72601318359375</v>
      </c>
      <c r="O435" s="76"/>
      <c r="P435" s="83"/>
      <c r="Q435" s="83"/>
      <c r="R435" s="84"/>
      <c r="S435" s="51">
        <v>0</v>
      </c>
      <c r="T435" s="51">
        <v>1</v>
      </c>
      <c r="U435" s="52">
        <v>0</v>
      </c>
      <c r="V435" s="52">
        <v>9.5699999999999995E-4</v>
      </c>
      <c r="W435" s="52">
        <v>1.756E-3</v>
      </c>
      <c r="X435" s="52">
        <v>0.33994099999999999</v>
      </c>
      <c r="Y435" s="52">
        <v>0</v>
      </c>
      <c r="Z435" s="52">
        <v>0</v>
      </c>
      <c r="AA435" s="79">
        <v>435</v>
      </c>
      <c r="AB435" s="79"/>
      <c r="AC435" s="85"/>
      <c r="AD435" s="51"/>
      <c r="AE435" s="51"/>
      <c r="AF435" s="51"/>
      <c r="AG435" s="51"/>
      <c r="AH435" s="51"/>
      <c r="AI435" s="51"/>
      <c r="AJ435" s="102" t="s">
        <v>654</v>
      </c>
      <c r="AK435" s="102" t="s">
        <v>654</v>
      </c>
      <c r="AL435" s="102" t="s">
        <v>654</v>
      </c>
      <c r="AM435" s="102" t="s">
        <v>654</v>
      </c>
      <c r="AN435" s="2"/>
      <c r="AO435" s="3"/>
      <c r="AP435" s="3"/>
      <c r="AQ435" s="3"/>
      <c r="AR435" s="3"/>
    </row>
    <row r="436" spans="1:44" x14ac:dyDescent="0.3">
      <c r="A436" s="14" t="s">
        <v>607</v>
      </c>
      <c r="B436" s="15"/>
      <c r="C436" s="15"/>
      <c r="D436" s="80">
        <v>1.5</v>
      </c>
      <c r="E436" s="78"/>
      <c r="F436" s="15"/>
      <c r="G436" s="15"/>
      <c r="H436" s="16" t="s">
        <v>607</v>
      </c>
      <c r="I436" s="66"/>
      <c r="J436" s="66"/>
      <c r="K436" s="16"/>
      <c r="L436" s="81"/>
      <c r="M436" s="82">
        <v>1305.69677734375</v>
      </c>
      <c r="N436" s="82">
        <v>521.74053955078125</v>
      </c>
      <c r="O436" s="76"/>
      <c r="P436" s="83"/>
      <c r="Q436" s="83"/>
      <c r="R436" s="84"/>
      <c r="S436" s="51">
        <v>0</v>
      </c>
      <c r="T436" s="51">
        <v>1</v>
      </c>
      <c r="U436" s="52">
        <v>0</v>
      </c>
      <c r="V436" s="52">
        <v>9.5699999999999995E-4</v>
      </c>
      <c r="W436" s="52">
        <v>1.756E-3</v>
      </c>
      <c r="X436" s="52">
        <v>0.33994099999999999</v>
      </c>
      <c r="Y436" s="52">
        <v>0</v>
      </c>
      <c r="Z436" s="52">
        <v>0</v>
      </c>
      <c r="AA436" s="79">
        <v>436</v>
      </c>
      <c r="AB436" s="79"/>
      <c r="AC436" s="85"/>
      <c r="AD436" s="51"/>
      <c r="AE436" s="51"/>
      <c r="AF436" s="51"/>
      <c r="AG436" s="51"/>
      <c r="AH436" s="51"/>
      <c r="AI436" s="51"/>
      <c r="AJ436" s="102" t="s">
        <v>654</v>
      </c>
      <c r="AK436" s="102" t="s">
        <v>654</v>
      </c>
      <c r="AL436" s="102" t="s">
        <v>654</v>
      </c>
      <c r="AM436" s="102" t="s">
        <v>654</v>
      </c>
      <c r="AN436" s="2"/>
      <c r="AO436" s="3"/>
      <c r="AP436" s="3"/>
      <c r="AQ436" s="3"/>
      <c r="AR436" s="3"/>
    </row>
    <row r="437" spans="1:44" x14ac:dyDescent="0.3">
      <c r="A437" s="14" t="s">
        <v>608</v>
      </c>
      <c r="B437" s="15"/>
      <c r="C437" s="15"/>
      <c r="D437" s="80">
        <v>1.5</v>
      </c>
      <c r="E437" s="78"/>
      <c r="F437" s="15"/>
      <c r="G437" s="15"/>
      <c r="H437" s="16" t="s">
        <v>608</v>
      </c>
      <c r="I437" s="66"/>
      <c r="J437" s="66"/>
      <c r="K437" s="16"/>
      <c r="L437" s="81"/>
      <c r="M437" s="82">
        <v>720.876708984375</v>
      </c>
      <c r="N437" s="82">
        <v>8841.0908203125</v>
      </c>
      <c r="O437" s="76"/>
      <c r="P437" s="83"/>
      <c r="Q437" s="83"/>
      <c r="R437" s="84"/>
      <c r="S437" s="51">
        <v>0</v>
      </c>
      <c r="T437" s="51">
        <v>2</v>
      </c>
      <c r="U437" s="52">
        <v>0</v>
      </c>
      <c r="V437" s="52">
        <v>9.7300000000000002E-4</v>
      </c>
      <c r="W437" s="52">
        <v>2.6870000000000002E-3</v>
      </c>
      <c r="X437" s="52">
        <v>0.48755300000000001</v>
      </c>
      <c r="Y437" s="52">
        <v>0.5</v>
      </c>
      <c r="Z437" s="52">
        <v>0</v>
      </c>
      <c r="AA437" s="79">
        <v>437</v>
      </c>
      <c r="AB437" s="79"/>
      <c r="AC437" s="85"/>
      <c r="AD437" s="51"/>
      <c r="AE437" s="51"/>
      <c r="AF437" s="51"/>
      <c r="AG437" s="51"/>
      <c r="AH437" s="51"/>
      <c r="AI437" s="51"/>
      <c r="AJ437" s="102" t="s">
        <v>654</v>
      </c>
      <c r="AK437" s="102" t="s">
        <v>654</v>
      </c>
      <c r="AL437" s="102" t="s">
        <v>654</v>
      </c>
      <c r="AM437" s="102" t="s">
        <v>654</v>
      </c>
      <c r="AN437" s="2"/>
      <c r="AO437" s="3"/>
      <c r="AP437" s="3"/>
      <c r="AQ437" s="3"/>
      <c r="AR437" s="3"/>
    </row>
    <row r="438" spans="1:44" x14ac:dyDescent="0.3">
      <c r="A438" s="14" t="s">
        <v>609</v>
      </c>
      <c r="B438" s="15"/>
      <c r="C438" s="15"/>
      <c r="D438" s="80">
        <v>1.5713237561903008</v>
      </c>
      <c r="E438" s="78"/>
      <c r="F438" s="15"/>
      <c r="G438" s="15"/>
      <c r="H438" s="16" t="s">
        <v>609</v>
      </c>
      <c r="I438" s="66"/>
      <c r="J438" s="66"/>
      <c r="K438" s="16"/>
      <c r="L438" s="81"/>
      <c r="M438" s="82">
        <v>460.04058837890625</v>
      </c>
      <c r="N438" s="82">
        <v>2218.131591796875</v>
      </c>
      <c r="O438" s="76"/>
      <c r="P438" s="83"/>
      <c r="Q438" s="83"/>
      <c r="R438" s="84"/>
      <c r="S438" s="51">
        <v>0</v>
      </c>
      <c r="T438" s="51">
        <v>2</v>
      </c>
      <c r="U438" s="52">
        <v>806</v>
      </c>
      <c r="V438" s="52">
        <v>9.59E-4</v>
      </c>
      <c r="W438" s="52">
        <v>1.7600000000000001E-3</v>
      </c>
      <c r="X438" s="52">
        <v>0.73180599999999996</v>
      </c>
      <c r="Y438" s="52">
        <v>0</v>
      </c>
      <c r="Z438" s="52">
        <v>0</v>
      </c>
      <c r="AA438" s="79">
        <v>438</v>
      </c>
      <c r="AB438" s="79"/>
      <c r="AC438" s="85"/>
      <c r="AD438" s="51"/>
      <c r="AE438" s="51"/>
      <c r="AF438" s="51"/>
      <c r="AG438" s="51"/>
      <c r="AH438" s="51"/>
      <c r="AI438" s="51"/>
      <c r="AJ438" s="102" t="s">
        <v>654</v>
      </c>
      <c r="AK438" s="102" t="s">
        <v>654</v>
      </c>
      <c r="AL438" s="102" t="s">
        <v>654</v>
      </c>
      <c r="AM438" s="102" t="s">
        <v>654</v>
      </c>
      <c r="AN438" s="2"/>
      <c r="AO438" s="3"/>
      <c r="AP438" s="3"/>
      <c r="AQ438" s="3"/>
      <c r="AR438" s="3"/>
    </row>
    <row r="439" spans="1:44" x14ac:dyDescent="0.3">
      <c r="A439" s="14" t="s">
        <v>610</v>
      </c>
      <c r="B439" s="15"/>
      <c r="C439" s="15"/>
      <c r="D439" s="80">
        <v>1.5</v>
      </c>
      <c r="E439" s="78"/>
      <c r="F439" s="15"/>
      <c r="G439" s="15"/>
      <c r="H439" s="16" t="s">
        <v>610</v>
      </c>
      <c r="I439" s="66"/>
      <c r="J439" s="66"/>
      <c r="K439" s="16"/>
      <c r="L439" s="81"/>
      <c r="M439" s="82">
        <v>1041.2913818359375</v>
      </c>
      <c r="N439" s="82">
        <v>632.7152099609375</v>
      </c>
      <c r="O439" s="76"/>
      <c r="P439" s="83"/>
      <c r="Q439" s="83"/>
      <c r="R439" s="84"/>
      <c r="S439" s="51">
        <v>1</v>
      </c>
      <c r="T439" s="51">
        <v>0</v>
      </c>
      <c r="U439" s="52">
        <v>0</v>
      </c>
      <c r="V439" s="52">
        <v>6.9200000000000002E-4</v>
      </c>
      <c r="W439" s="52">
        <v>8.2999999999999998E-5</v>
      </c>
      <c r="X439" s="52">
        <v>0.46101700000000001</v>
      </c>
      <c r="Y439" s="52">
        <v>0</v>
      </c>
      <c r="Z439" s="52">
        <v>0</v>
      </c>
      <c r="AA439" s="79">
        <v>439</v>
      </c>
      <c r="AB439" s="79"/>
      <c r="AC439" s="85"/>
      <c r="AD439" s="51"/>
      <c r="AE439" s="51"/>
      <c r="AF439" s="51"/>
      <c r="AG439" s="51"/>
      <c r="AH439" s="51"/>
      <c r="AI439" s="51"/>
      <c r="AJ439" s="51"/>
      <c r="AK439" s="51"/>
      <c r="AL439" s="51"/>
      <c r="AM439" s="51"/>
      <c r="AN439" s="2"/>
      <c r="AO439" s="3"/>
      <c r="AP439" s="3"/>
      <c r="AQ439" s="3"/>
      <c r="AR439" s="3"/>
    </row>
    <row r="440" spans="1:44" x14ac:dyDescent="0.3">
      <c r="A440" s="14" t="s">
        <v>611</v>
      </c>
      <c r="B440" s="15"/>
      <c r="C440" s="15"/>
      <c r="D440" s="80">
        <v>1.5</v>
      </c>
      <c r="E440" s="78"/>
      <c r="F440" s="15"/>
      <c r="G440" s="15"/>
      <c r="H440" s="16" t="s">
        <v>611</v>
      </c>
      <c r="I440" s="66"/>
      <c r="J440" s="66"/>
      <c r="K440" s="16"/>
      <c r="L440" s="81"/>
      <c r="M440" s="82">
        <v>2718.21435546875</v>
      </c>
      <c r="N440" s="82">
        <v>2224.814208984375</v>
      </c>
      <c r="O440" s="76"/>
      <c r="P440" s="83"/>
      <c r="Q440" s="83"/>
      <c r="R440" s="84"/>
      <c r="S440" s="51">
        <v>0</v>
      </c>
      <c r="T440" s="51">
        <v>1</v>
      </c>
      <c r="U440" s="52">
        <v>0</v>
      </c>
      <c r="V440" s="52">
        <v>9.5699999999999995E-4</v>
      </c>
      <c r="W440" s="52">
        <v>1.756E-3</v>
      </c>
      <c r="X440" s="52">
        <v>0.33994099999999999</v>
      </c>
      <c r="Y440" s="52">
        <v>0</v>
      </c>
      <c r="Z440" s="52">
        <v>0</v>
      </c>
      <c r="AA440" s="79">
        <v>440</v>
      </c>
      <c r="AB440" s="79"/>
      <c r="AC440" s="85"/>
      <c r="AD440" s="51"/>
      <c r="AE440" s="51"/>
      <c r="AF440" s="51"/>
      <c r="AG440" s="51"/>
      <c r="AH440" s="51"/>
      <c r="AI440" s="51"/>
      <c r="AJ440" s="102" t="s">
        <v>654</v>
      </c>
      <c r="AK440" s="102" t="s">
        <v>654</v>
      </c>
      <c r="AL440" s="102" t="s">
        <v>654</v>
      </c>
      <c r="AM440" s="102" t="s">
        <v>654</v>
      </c>
      <c r="AN440" s="2"/>
      <c r="AO440" s="3"/>
      <c r="AP440" s="3"/>
      <c r="AQ440" s="3"/>
      <c r="AR440" s="3"/>
    </row>
    <row r="441" spans="1:44" x14ac:dyDescent="0.3">
      <c r="A441" s="14" t="s">
        <v>612</v>
      </c>
      <c r="B441" s="15"/>
      <c r="C441" s="15"/>
      <c r="D441" s="80">
        <v>1.5</v>
      </c>
      <c r="E441" s="78"/>
      <c r="F441" s="15"/>
      <c r="G441" s="15"/>
      <c r="H441" s="16" t="s">
        <v>612</v>
      </c>
      <c r="I441" s="66"/>
      <c r="J441" s="66"/>
      <c r="K441" s="16"/>
      <c r="L441" s="81"/>
      <c r="M441" s="82">
        <v>7895.6533203125</v>
      </c>
      <c r="N441" s="82">
        <v>9529.318359375</v>
      </c>
      <c r="O441" s="76"/>
      <c r="P441" s="83"/>
      <c r="Q441" s="83"/>
      <c r="R441" s="84"/>
      <c r="S441" s="51">
        <v>0</v>
      </c>
      <c r="T441" s="51">
        <v>1</v>
      </c>
      <c r="U441" s="52">
        <v>0</v>
      </c>
      <c r="V441" s="52">
        <v>7.2599999999999997E-4</v>
      </c>
      <c r="W441" s="52">
        <v>3.2600000000000001E-4</v>
      </c>
      <c r="X441" s="52">
        <v>0.35511700000000002</v>
      </c>
      <c r="Y441" s="52">
        <v>0</v>
      </c>
      <c r="Z441" s="52">
        <v>0</v>
      </c>
      <c r="AA441" s="79">
        <v>441</v>
      </c>
      <c r="AB441" s="79"/>
      <c r="AC441" s="85"/>
      <c r="AD441" s="51"/>
      <c r="AE441" s="51"/>
      <c r="AF441" s="51"/>
      <c r="AG441" s="51"/>
      <c r="AH441" s="51"/>
      <c r="AI441" s="51"/>
      <c r="AJ441" s="102" t="s">
        <v>654</v>
      </c>
      <c r="AK441" s="102" t="s">
        <v>654</v>
      </c>
      <c r="AL441" s="102" t="s">
        <v>654</v>
      </c>
      <c r="AM441" s="102" t="s">
        <v>654</v>
      </c>
      <c r="AN441" s="2"/>
      <c r="AO441" s="3"/>
      <c r="AP441" s="3"/>
      <c r="AQ441" s="3"/>
      <c r="AR441" s="3"/>
    </row>
    <row r="442" spans="1:44" x14ac:dyDescent="0.3">
      <c r="A442" s="14" t="s">
        <v>613</v>
      </c>
      <c r="B442" s="15"/>
      <c r="C442" s="15"/>
      <c r="D442" s="80">
        <v>1.5</v>
      </c>
      <c r="E442" s="78"/>
      <c r="F442" s="15"/>
      <c r="G442" s="15"/>
      <c r="H442" s="16" t="s">
        <v>613</v>
      </c>
      <c r="I442" s="66"/>
      <c r="J442" s="66"/>
      <c r="K442" s="16"/>
      <c r="L442" s="81"/>
      <c r="M442" s="82">
        <v>9710.1708984375</v>
      </c>
      <c r="N442" s="82">
        <v>3735.298828125</v>
      </c>
      <c r="O442" s="76"/>
      <c r="P442" s="83"/>
      <c r="Q442" s="83"/>
      <c r="R442" s="84"/>
      <c r="S442" s="51">
        <v>0</v>
      </c>
      <c r="T442" s="51">
        <v>1</v>
      </c>
      <c r="U442" s="52">
        <v>0</v>
      </c>
      <c r="V442" s="52">
        <v>5.8E-4</v>
      </c>
      <c r="W442" s="52">
        <v>1.5E-5</v>
      </c>
      <c r="X442" s="52">
        <v>0.43475900000000001</v>
      </c>
      <c r="Y442" s="52">
        <v>0</v>
      </c>
      <c r="Z442" s="52">
        <v>0</v>
      </c>
      <c r="AA442" s="79">
        <v>442</v>
      </c>
      <c r="AB442" s="79"/>
      <c r="AC442" s="85"/>
      <c r="AD442" s="51"/>
      <c r="AE442" s="51"/>
      <c r="AF442" s="51"/>
      <c r="AG442" s="51"/>
      <c r="AH442" s="51"/>
      <c r="AI442" s="51"/>
      <c r="AJ442" s="102" t="s">
        <v>654</v>
      </c>
      <c r="AK442" s="102" t="s">
        <v>654</v>
      </c>
      <c r="AL442" s="102" t="s">
        <v>654</v>
      </c>
      <c r="AM442" s="102" t="s">
        <v>654</v>
      </c>
      <c r="AN442" s="2"/>
      <c r="AO442" s="3"/>
      <c r="AP442" s="3"/>
      <c r="AQ442" s="3"/>
      <c r="AR442" s="3"/>
    </row>
    <row r="443" spans="1:44" x14ac:dyDescent="0.3">
      <c r="A443" s="14" t="s">
        <v>614</v>
      </c>
      <c r="B443" s="15"/>
      <c r="C443" s="15"/>
      <c r="D443" s="80">
        <v>1.5</v>
      </c>
      <c r="E443" s="78"/>
      <c r="F443" s="15"/>
      <c r="G443" s="15"/>
      <c r="H443" s="16" t="s">
        <v>614</v>
      </c>
      <c r="I443" s="66"/>
      <c r="J443" s="66"/>
      <c r="K443" s="16"/>
      <c r="L443" s="81"/>
      <c r="M443" s="82">
        <v>7445.7822265625</v>
      </c>
      <c r="N443" s="82">
        <v>9084.6533203125</v>
      </c>
      <c r="O443" s="76"/>
      <c r="P443" s="83"/>
      <c r="Q443" s="83"/>
      <c r="R443" s="84"/>
      <c r="S443" s="51">
        <v>0</v>
      </c>
      <c r="T443" s="51">
        <v>1</v>
      </c>
      <c r="U443" s="52">
        <v>0</v>
      </c>
      <c r="V443" s="52">
        <v>7.2599999999999997E-4</v>
      </c>
      <c r="W443" s="52">
        <v>3.2600000000000001E-4</v>
      </c>
      <c r="X443" s="52">
        <v>0.35511700000000002</v>
      </c>
      <c r="Y443" s="52">
        <v>0</v>
      </c>
      <c r="Z443" s="52">
        <v>0</v>
      </c>
      <c r="AA443" s="79">
        <v>443</v>
      </c>
      <c r="AB443" s="79"/>
      <c r="AC443" s="85"/>
      <c r="AD443" s="51"/>
      <c r="AE443" s="51"/>
      <c r="AF443" s="51"/>
      <c r="AG443" s="51"/>
      <c r="AH443" s="51"/>
      <c r="AI443" s="51"/>
      <c r="AJ443" s="102" t="s">
        <v>654</v>
      </c>
      <c r="AK443" s="102" t="s">
        <v>654</v>
      </c>
      <c r="AL443" s="102" t="s">
        <v>654</v>
      </c>
      <c r="AM443" s="102" t="s">
        <v>654</v>
      </c>
      <c r="AN443" s="2"/>
      <c r="AO443" s="3"/>
      <c r="AP443" s="3"/>
      <c r="AQ443" s="3"/>
      <c r="AR443" s="3"/>
    </row>
    <row r="444" spans="1:44" x14ac:dyDescent="0.3">
      <c r="A444" s="86" t="s">
        <v>615</v>
      </c>
      <c r="B444" s="87"/>
      <c r="C444" s="87"/>
      <c r="D444" s="88">
        <v>1.5</v>
      </c>
      <c r="E444" s="89"/>
      <c r="F444" s="87"/>
      <c r="G444" s="87"/>
      <c r="H444" s="90" t="s">
        <v>615</v>
      </c>
      <c r="I444" s="91"/>
      <c r="J444" s="91"/>
      <c r="K444" s="90"/>
      <c r="L444" s="92"/>
      <c r="M444" s="93">
        <v>537.1422119140625</v>
      </c>
      <c r="N444" s="93">
        <v>8387.8115234375</v>
      </c>
      <c r="O444" s="94"/>
      <c r="P444" s="95"/>
      <c r="Q444" s="95"/>
      <c r="R444" s="96"/>
      <c r="S444" s="51">
        <v>0</v>
      </c>
      <c r="T444" s="51">
        <v>2</v>
      </c>
      <c r="U444" s="52">
        <v>0</v>
      </c>
      <c r="V444" s="52">
        <v>9.7300000000000002E-4</v>
      </c>
      <c r="W444" s="52">
        <v>2.6870000000000002E-3</v>
      </c>
      <c r="X444" s="52">
        <v>0.48755300000000001</v>
      </c>
      <c r="Y444" s="52">
        <v>0.5</v>
      </c>
      <c r="Z444" s="52">
        <v>0</v>
      </c>
      <c r="AA444" s="97">
        <v>444</v>
      </c>
      <c r="AB444" s="97"/>
      <c r="AC444" s="98"/>
      <c r="AD444" s="51"/>
      <c r="AE444" s="51"/>
      <c r="AF444" s="51"/>
      <c r="AG444" s="51"/>
      <c r="AH444" s="51"/>
      <c r="AI444" s="51"/>
      <c r="AJ444" s="102" t="s">
        <v>654</v>
      </c>
      <c r="AK444" s="102" t="s">
        <v>654</v>
      </c>
      <c r="AL444" s="102" t="s">
        <v>654</v>
      </c>
      <c r="AM444" s="102" t="s">
        <v>654</v>
      </c>
      <c r="AN444" s="2"/>
      <c r="AO444" s="3"/>
      <c r="AP444" s="3"/>
      <c r="AQ444" s="3"/>
      <c r="AR444"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44"/>
    <dataValidation allowBlank="1" errorTitle="Invalid Vertex Visibility" error="You have entered an unrecognized vertex visibility.  Try selecting from the drop-down list instead." sqref="AN3"/>
    <dataValidation allowBlank="1" showErrorMessage="1" sqref="AN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4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4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4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4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44"/>
    <dataValidation allowBlank="1" showInputMessage="1" errorTitle="Invalid Vertex Image Key" promptTitle="Vertex Tooltip" prompt="Enter optional text that will pop up when the mouse is hovered over the vertex." sqref="K3:K44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4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4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44"/>
    <dataValidation allowBlank="1" showInputMessage="1" promptTitle="Vertex Label Fill Color" prompt="To select an optional fill color for the Label shape, right-click and select Select Color on the right-click menu." sqref="I3:I444"/>
    <dataValidation allowBlank="1" showInputMessage="1" errorTitle="Invalid Vertex Image Key" promptTitle="Vertex Image File" prompt="Enter the path to an image file.  Hover over the column header for examples." sqref="F3:F444"/>
    <dataValidation allowBlank="1" showInputMessage="1" promptTitle="Vertex Color" prompt="To select an optional vertex color, right-click and select Select Color on the right-click menu." sqref="B3:B444"/>
    <dataValidation allowBlank="1" showInputMessage="1" errorTitle="Invalid Vertex Opacity" error="The optional vertex opacity must be a whole number between 0 and 10." promptTitle="Vertex Opacity" prompt="Enter an optional vertex opacity between 0 (transparent) and 100 (opaque)." sqref="E3:E444"/>
    <dataValidation type="list" allowBlank="1" showInputMessage="1" showErrorMessage="1" errorTitle="Invalid Vertex Shape" error="You have entered an invalid vertex shape.  Try selecting from the drop-down list instead." promptTitle="Vertex Shape" prompt="Select an optional vertex shape." sqref="C3:C44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4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44">
      <formula1>ValidVertexLabelPositions</formula1>
    </dataValidation>
    <dataValidation allowBlank="1" showInputMessage="1" showErrorMessage="1" promptTitle="Vertex Name" prompt="Enter the name of the vertex." sqref="A3:A444"/>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29"/>
  <sheetViews>
    <sheetView workbookViewId="0">
      <pane ySplit="2" topLeftCell="A3" activePane="bottomLeft" state="frozen"/>
      <selection pane="bottomLeft" activeCell="A2" sqref="A2:AF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21875" bestFit="1" customWidth="1"/>
    <col min="26" max="26" width="14.33203125" bestFit="1" customWidth="1"/>
    <col min="27" max="27" width="14.5546875" bestFit="1" customWidth="1"/>
    <col min="28" max="28" width="12.5546875" bestFit="1" customWidth="1"/>
    <col min="29" max="29" width="14.5546875" bestFit="1" customWidth="1"/>
    <col min="30" max="30" width="13.44140625" bestFit="1" customWidth="1"/>
    <col min="31" max="31" width="16.21875" bestFit="1" customWidth="1"/>
    <col min="32" max="32" width="10.77734375" bestFit="1" customWidth="1"/>
  </cols>
  <sheetData>
    <row r="1" spans="1:32" x14ac:dyDescent="0.3">
      <c r="B1" s="67" t="s">
        <v>39</v>
      </c>
      <c r="C1" s="68"/>
      <c r="D1" s="68"/>
      <c r="E1" s="69"/>
      <c r="F1" s="66" t="s">
        <v>43</v>
      </c>
      <c r="G1" s="70" t="s">
        <v>44</v>
      </c>
      <c r="H1" s="71"/>
      <c r="I1" s="72" t="s">
        <v>40</v>
      </c>
      <c r="J1" s="73"/>
      <c r="K1" s="74" t="s">
        <v>42</v>
      </c>
      <c r="L1" s="75"/>
      <c r="M1" s="75"/>
      <c r="N1" s="75"/>
      <c r="O1" s="75"/>
      <c r="P1" s="75"/>
      <c r="Q1" s="75"/>
      <c r="R1" s="75"/>
      <c r="S1" s="75"/>
      <c r="T1" s="75"/>
      <c r="U1" s="75"/>
      <c r="V1" s="75"/>
      <c r="W1" s="75"/>
      <c r="X1" s="75"/>
    </row>
    <row r="2" spans="1:32"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627</v>
      </c>
      <c r="Z2" s="13" t="s">
        <v>629</v>
      </c>
      <c r="AA2" s="13" t="s">
        <v>631</v>
      </c>
      <c r="AB2" s="13" t="s">
        <v>638</v>
      </c>
      <c r="AC2" s="13" t="s">
        <v>640</v>
      </c>
      <c r="AD2" s="13" t="s">
        <v>643</v>
      </c>
      <c r="AE2" s="13" t="s">
        <v>644</v>
      </c>
      <c r="AF2" s="13" t="s">
        <v>646</v>
      </c>
    </row>
    <row r="3" spans="1:32" x14ac:dyDescent="0.3">
      <c r="A3" s="113" t="s">
        <v>659</v>
      </c>
      <c r="B3" s="114" t="s">
        <v>686</v>
      </c>
      <c r="C3" s="114" t="s">
        <v>56</v>
      </c>
      <c r="D3" s="103"/>
      <c r="E3" s="103"/>
      <c r="F3" s="104"/>
      <c r="G3" s="105"/>
      <c r="H3" s="105"/>
      <c r="I3" s="106">
        <v>3</v>
      </c>
      <c r="J3" s="107"/>
      <c r="K3" s="108"/>
      <c r="L3" s="108"/>
      <c r="M3" s="108"/>
      <c r="N3" s="108"/>
      <c r="O3" s="108"/>
      <c r="P3" s="108"/>
      <c r="Q3" s="108"/>
      <c r="R3" s="108"/>
      <c r="S3" s="108"/>
      <c r="T3" s="108"/>
      <c r="U3" s="108"/>
      <c r="V3" s="108"/>
      <c r="W3" s="109"/>
      <c r="X3" s="109"/>
      <c r="Y3" s="110"/>
      <c r="Z3" s="110"/>
      <c r="AA3" s="110"/>
      <c r="AB3" s="110"/>
      <c r="AC3" s="110"/>
      <c r="AD3" s="110"/>
      <c r="AE3" s="110"/>
      <c r="AF3" s="110"/>
    </row>
    <row r="4" spans="1:32" x14ac:dyDescent="0.3">
      <c r="A4" s="113" t="s">
        <v>660</v>
      </c>
      <c r="B4" s="114" t="s">
        <v>687</v>
      </c>
      <c r="C4" s="114" t="s">
        <v>56</v>
      </c>
      <c r="D4" s="87"/>
      <c r="E4" s="87"/>
      <c r="F4" s="90"/>
      <c r="G4" s="94"/>
      <c r="H4" s="94"/>
      <c r="I4" s="97">
        <v>4</v>
      </c>
      <c r="J4" s="97"/>
      <c r="K4" s="111"/>
      <c r="L4" s="111"/>
      <c r="M4" s="111"/>
      <c r="N4" s="111"/>
      <c r="O4" s="111"/>
      <c r="P4" s="111"/>
      <c r="Q4" s="111"/>
      <c r="R4" s="111"/>
      <c r="S4" s="111"/>
      <c r="T4" s="111"/>
      <c r="U4" s="111"/>
      <c r="V4" s="111"/>
      <c r="W4" s="112"/>
      <c r="X4" s="112"/>
      <c r="Y4" s="110"/>
      <c r="Z4" s="110"/>
      <c r="AA4" s="110"/>
      <c r="AB4" s="110"/>
      <c r="AC4" s="110"/>
      <c r="AD4" s="110"/>
      <c r="AE4" s="110"/>
      <c r="AF4" s="110"/>
    </row>
    <row r="5" spans="1:32" x14ac:dyDescent="0.3">
      <c r="A5" s="113" t="s">
        <v>661</v>
      </c>
      <c r="B5" s="114" t="s">
        <v>688</v>
      </c>
      <c r="C5" s="114" t="s">
        <v>56</v>
      </c>
      <c r="D5" s="87"/>
      <c r="E5" s="87"/>
      <c r="F5" s="90"/>
      <c r="G5" s="94"/>
      <c r="H5" s="94"/>
      <c r="I5" s="97">
        <v>5</v>
      </c>
      <c r="J5" s="97"/>
      <c r="K5" s="111"/>
      <c r="L5" s="111"/>
      <c r="M5" s="111"/>
      <c r="N5" s="111"/>
      <c r="O5" s="111"/>
      <c r="P5" s="111"/>
      <c r="Q5" s="111"/>
      <c r="R5" s="111"/>
      <c r="S5" s="111"/>
      <c r="T5" s="111"/>
      <c r="U5" s="111"/>
      <c r="V5" s="111"/>
      <c r="W5" s="112"/>
      <c r="X5" s="112"/>
      <c r="Y5" s="110"/>
      <c r="Z5" s="110"/>
      <c r="AA5" s="110"/>
      <c r="AB5" s="110"/>
      <c r="AC5" s="110"/>
      <c r="AD5" s="110"/>
      <c r="AE5" s="110"/>
      <c r="AF5" s="110"/>
    </row>
    <row r="6" spans="1:32" x14ac:dyDescent="0.3">
      <c r="A6" s="113" t="s">
        <v>662</v>
      </c>
      <c r="B6" s="114" t="s">
        <v>689</v>
      </c>
      <c r="C6" s="114" t="s">
        <v>56</v>
      </c>
      <c r="D6" s="87"/>
      <c r="E6" s="87"/>
      <c r="F6" s="90"/>
      <c r="G6" s="94"/>
      <c r="H6" s="94"/>
      <c r="I6" s="97">
        <v>6</v>
      </c>
      <c r="J6" s="97"/>
      <c r="K6" s="111"/>
      <c r="L6" s="111"/>
      <c r="M6" s="111"/>
      <c r="N6" s="111"/>
      <c r="O6" s="111"/>
      <c r="P6" s="111"/>
      <c r="Q6" s="111"/>
      <c r="R6" s="111"/>
      <c r="S6" s="111"/>
      <c r="T6" s="111"/>
      <c r="U6" s="111"/>
      <c r="V6" s="111"/>
      <c r="W6" s="112"/>
      <c r="X6" s="112"/>
      <c r="Y6" s="110"/>
      <c r="Z6" s="110"/>
      <c r="AA6" s="110"/>
      <c r="AB6" s="110"/>
      <c r="AC6" s="110"/>
      <c r="AD6" s="110"/>
      <c r="AE6" s="110"/>
      <c r="AF6" s="110"/>
    </row>
    <row r="7" spans="1:32" x14ac:dyDescent="0.3">
      <c r="A7" s="113" t="s">
        <v>663</v>
      </c>
      <c r="B7" s="114" t="s">
        <v>690</v>
      </c>
      <c r="C7" s="114" t="s">
        <v>56</v>
      </c>
      <c r="D7" s="87"/>
      <c r="E7" s="87"/>
      <c r="F7" s="90"/>
      <c r="G7" s="94"/>
      <c r="H7" s="94"/>
      <c r="I7" s="97">
        <v>7</v>
      </c>
      <c r="J7" s="97"/>
      <c r="K7" s="111"/>
      <c r="L7" s="111"/>
      <c r="M7" s="111"/>
      <c r="N7" s="111"/>
      <c r="O7" s="111"/>
      <c r="P7" s="111"/>
      <c r="Q7" s="111"/>
      <c r="R7" s="111"/>
      <c r="S7" s="111"/>
      <c r="T7" s="111"/>
      <c r="U7" s="111"/>
      <c r="V7" s="111"/>
      <c r="W7" s="112"/>
      <c r="X7" s="112"/>
      <c r="Y7" s="110"/>
      <c r="Z7" s="110"/>
      <c r="AA7" s="110"/>
      <c r="AB7" s="110"/>
      <c r="AC7" s="110"/>
      <c r="AD7" s="110"/>
      <c r="AE7" s="110"/>
      <c r="AF7" s="110"/>
    </row>
    <row r="8" spans="1:32" x14ac:dyDescent="0.3">
      <c r="A8" s="113" t="s">
        <v>664</v>
      </c>
      <c r="B8" s="114" t="s">
        <v>691</v>
      </c>
      <c r="C8" s="114" t="s">
        <v>56</v>
      </c>
      <c r="D8" s="87"/>
      <c r="E8" s="87"/>
      <c r="F8" s="90"/>
      <c r="G8" s="94"/>
      <c r="H8" s="94"/>
      <c r="I8" s="97">
        <v>8</v>
      </c>
      <c r="J8" s="97"/>
      <c r="K8" s="111"/>
      <c r="L8" s="111"/>
      <c r="M8" s="111"/>
      <c r="N8" s="111"/>
      <c r="O8" s="111"/>
      <c r="P8" s="111"/>
      <c r="Q8" s="111"/>
      <c r="R8" s="111"/>
      <c r="S8" s="111"/>
      <c r="T8" s="111"/>
      <c r="U8" s="111"/>
      <c r="V8" s="111"/>
      <c r="W8" s="112"/>
      <c r="X8" s="112"/>
      <c r="Y8" s="110"/>
      <c r="Z8" s="110"/>
      <c r="AA8" s="110"/>
      <c r="AB8" s="110"/>
      <c r="AC8" s="110"/>
      <c r="AD8" s="110"/>
      <c r="AE8" s="110"/>
      <c r="AF8" s="110"/>
    </row>
    <row r="9" spans="1:32" x14ac:dyDescent="0.3">
      <c r="A9" s="113" t="s">
        <v>665</v>
      </c>
      <c r="B9" s="114" t="s">
        <v>692</v>
      </c>
      <c r="C9" s="114" t="s">
        <v>56</v>
      </c>
      <c r="D9" s="87"/>
      <c r="E9" s="87"/>
      <c r="F9" s="90"/>
      <c r="G9" s="94"/>
      <c r="H9" s="94"/>
      <c r="I9" s="97">
        <v>9</v>
      </c>
      <c r="J9" s="97"/>
      <c r="K9" s="111"/>
      <c r="L9" s="111"/>
      <c r="M9" s="111"/>
      <c r="N9" s="111"/>
      <c r="O9" s="111"/>
      <c r="P9" s="111"/>
      <c r="Q9" s="111"/>
      <c r="R9" s="111"/>
      <c r="S9" s="111"/>
      <c r="T9" s="111"/>
      <c r="U9" s="111"/>
      <c r="V9" s="111"/>
      <c r="W9" s="112"/>
      <c r="X9" s="112"/>
      <c r="Y9" s="110"/>
      <c r="Z9" s="110"/>
      <c r="AA9" s="110"/>
      <c r="AB9" s="110"/>
      <c r="AC9" s="110"/>
      <c r="AD9" s="110"/>
      <c r="AE9" s="110"/>
      <c r="AF9" s="110"/>
    </row>
    <row r="10" spans="1:32" ht="14.25" customHeight="1" x14ac:dyDescent="0.3">
      <c r="A10" s="113" t="s">
        <v>666</v>
      </c>
      <c r="B10" s="114" t="s">
        <v>693</v>
      </c>
      <c r="C10" s="114" t="s">
        <v>56</v>
      </c>
      <c r="D10" s="87"/>
      <c r="E10" s="87"/>
      <c r="F10" s="90"/>
      <c r="G10" s="94"/>
      <c r="H10" s="94"/>
      <c r="I10" s="97">
        <v>10</v>
      </c>
      <c r="J10" s="97"/>
      <c r="K10" s="111"/>
      <c r="L10" s="111"/>
      <c r="M10" s="111"/>
      <c r="N10" s="111"/>
      <c r="O10" s="111"/>
      <c r="P10" s="111"/>
      <c r="Q10" s="111"/>
      <c r="R10" s="111"/>
      <c r="S10" s="111"/>
      <c r="T10" s="111"/>
      <c r="U10" s="111"/>
      <c r="V10" s="111"/>
      <c r="W10" s="112"/>
      <c r="X10" s="112"/>
      <c r="Y10" s="110"/>
      <c r="Z10" s="110"/>
      <c r="AA10" s="110"/>
      <c r="AB10" s="110"/>
      <c r="AC10" s="110"/>
      <c r="AD10" s="110"/>
      <c r="AE10" s="110"/>
      <c r="AF10" s="110"/>
    </row>
    <row r="11" spans="1:32" x14ac:dyDescent="0.3">
      <c r="A11" s="113" t="s">
        <v>667</v>
      </c>
      <c r="B11" s="114" t="s">
        <v>694</v>
      </c>
      <c r="C11" s="114" t="s">
        <v>56</v>
      </c>
      <c r="D11" s="87"/>
      <c r="E11" s="87"/>
      <c r="F11" s="90"/>
      <c r="G11" s="94"/>
      <c r="H11" s="94"/>
      <c r="I11" s="97">
        <v>11</v>
      </c>
      <c r="J11" s="97"/>
      <c r="K11" s="111"/>
      <c r="L11" s="111"/>
      <c r="M11" s="111"/>
      <c r="N11" s="111"/>
      <c r="O11" s="111"/>
      <c r="P11" s="111"/>
      <c r="Q11" s="111"/>
      <c r="R11" s="111"/>
      <c r="S11" s="111"/>
      <c r="T11" s="111"/>
      <c r="U11" s="111"/>
      <c r="V11" s="111"/>
      <c r="W11" s="112"/>
      <c r="X11" s="112"/>
      <c r="Y11" s="110"/>
      <c r="Z11" s="110"/>
      <c r="AA11" s="110"/>
      <c r="AB11" s="110"/>
      <c r="AC11" s="110"/>
      <c r="AD11" s="110"/>
      <c r="AE11" s="110"/>
      <c r="AF11" s="110"/>
    </row>
    <row r="12" spans="1:32" x14ac:dyDescent="0.3">
      <c r="A12" s="113" t="s">
        <v>668</v>
      </c>
      <c r="B12" s="114" t="s">
        <v>695</v>
      </c>
      <c r="C12" s="114" t="s">
        <v>56</v>
      </c>
      <c r="D12" s="87"/>
      <c r="E12" s="87"/>
      <c r="F12" s="90"/>
      <c r="G12" s="94"/>
      <c r="H12" s="94"/>
      <c r="I12" s="97">
        <v>12</v>
      </c>
      <c r="J12" s="97"/>
      <c r="K12" s="111"/>
      <c r="L12" s="111"/>
      <c r="M12" s="111"/>
      <c r="N12" s="111"/>
      <c r="O12" s="111"/>
      <c r="P12" s="111"/>
      <c r="Q12" s="111"/>
      <c r="R12" s="111"/>
      <c r="S12" s="111"/>
      <c r="T12" s="111"/>
      <c r="U12" s="111"/>
      <c r="V12" s="111"/>
      <c r="W12" s="112"/>
      <c r="X12" s="112"/>
      <c r="Y12" s="110"/>
      <c r="Z12" s="110"/>
      <c r="AA12" s="110"/>
      <c r="AB12" s="110"/>
      <c r="AC12" s="110"/>
      <c r="AD12" s="110"/>
      <c r="AE12" s="110"/>
      <c r="AF12" s="110"/>
    </row>
    <row r="13" spans="1:32" x14ac:dyDescent="0.3">
      <c r="A13" s="113" t="s">
        <v>669</v>
      </c>
      <c r="B13" s="114" t="s">
        <v>696</v>
      </c>
      <c r="C13" s="114" t="s">
        <v>56</v>
      </c>
      <c r="D13" s="87"/>
      <c r="E13" s="87"/>
      <c r="F13" s="90"/>
      <c r="G13" s="94"/>
      <c r="H13" s="94"/>
      <c r="I13" s="97">
        <v>13</v>
      </c>
      <c r="J13" s="97"/>
      <c r="K13" s="111"/>
      <c r="L13" s="111"/>
      <c r="M13" s="111"/>
      <c r="N13" s="111"/>
      <c r="O13" s="111"/>
      <c r="P13" s="111"/>
      <c r="Q13" s="111"/>
      <c r="R13" s="111"/>
      <c r="S13" s="111"/>
      <c r="T13" s="111"/>
      <c r="U13" s="111"/>
      <c r="V13" s="111"/>
      <c r="W13" s="112"/>
      <c r="X13" s="112"/>
      <c r="Y13" s="110"/>
      <c r="Z13" s="110"/>
      <c r="AA13" s="110"/>
      <c r="AB13" s="110"/>
      <c r="AC13" s="110"/>
      <c r="AD13" s="110"/>
      <c r="AE13" s="110"/>
      <c r="AF13" s="110"/>
    </row>
    <row r="14" spans="1:32" x14ac:dyDescent="0.3">
      <c r="A14" s="113" t="s">
        <v>670</v>
      </c>
      <c r="B14" s="114" t="s">
        <v>697</v>
      </c>
      <c r="C14" s="114" t="s">
        <v>56</v>
      </c>
      <c r="D14" s="87"/>
      <c r="E14" s="87"/>
      <c r="F14" s="90"/>
      <c r="G14" s="94"/>
      <c r="H14" s="94"/>
      <c r="I14" s="97">
        <v>14</v>
      </c>
      <c r="J14" s="97"/>
      <c r="K14" s="111"/>
      <c r="L14" s="111"/>
      <c r="M14" s="111"/>
      <c r="N14" s="111"/>
      <c r="O14" s="111"/>
      <c r="P14" s="111"/>
      <c r="Q14" s="111"/>
      <c r="R14" s="111"/>
      <c r="S14" s="111"/>
      <c r="T14" s="111"/>
      <c r="U14" s="111"/>
      <c r="V14" s="111"/>
      <c r="W14" s="112"/>
      <c r="X14" s="112"/>
      <c r="Y14" s="110"/>
      <c r="Z14" s="110"/>
      <c r="AA14" s="110"/>
      <c r="AB14" s="110"/>
      <c r="AC14" s="110"/>
      <c r="AD14" s="110"/>
      <c r="AE14" s="110"/>
      <c r="AF14" s="110"/>
    </row>
    <row r="15" spans="1:32" x14ac:dyDescent="0.3">
      <c r="A15" s="113" t="s">
        <v>671</v>
      </c>
      <c r="B15" s="114" t="s">
        <v>686</v>
      </c>
      <c r="C15" s="114" t="s">
        <v>59</v>
      </c>
      <c r="D15" s="87"/>
      <c r="E15" s="87"/>
      <c r="F15" s="90"/>
      <c r="G15" s="94"/>
      <c r="H15" s="94"/>
      <c r="I15" s="97">
        <v>15</v>
      </c>
      <c r="J15" s="97"/>
      <c r="K15" s="111"/>
      <c r="L15" s="111"/>
      <c r="M15" s="111"/>
      <c r="N15" s="111"/>
      <c r="O15" s="111"/>
      <c r="P15" s="111"/>
      <c r="Q15" s="111"/>
      <c r="R15" s="111"/>
      <c r="S15" s="111"/>
      <c r="T15" s="111"/>
      <c r="U15" s="111"/>
      <c r="V15" s="111"/>
      <c r="W15" s="112"/>
      <c r="X15" s="112"/>
      <c r="Y15" s="110"/>
      <c r="Z15" s="110"/>
      <c r="AA15" s="110"/>
      <c r="AB15" s="110"/>
      <c r="AC15" s="110"/>
      <c r="AD15" s="110"/>
      <c r="AE15" s="110"/>
      <c r="AF15" s="110"/>
    </row>
    <row r="16" spans="1:32" x14ac:dyDescent="0.3">
      <c r="A16" s="113" t="s">
        <v>672</v>
      </c>
      <c r="B16" s="114" t="s">
        <v>687</v>
      </c>
      <c r="C16" s="114" t="s">
        <v>59</v>
      </c>
      <c r="D16" s="87"/>
      <c r="E16" s="87"/>
      <c r="F16" s="90"/>
      <c r="G16" s="94"/>
      <c r="H16" s="94"/>
      <c r="I16" s="97">
        <v>16</v>
      </c>
      <c r="J16" s="97"/>
      <c r="K16" s="111"/>
      <c r="L16" s="111"/>
      <c r="M16" s="111"/>
      <c r="N16" s="111"/>
      <c r="O16" s="111"/>
      <c r="P16" s="111"/>
      <c r="Q16" s="111"/>
      <c r="R16" s="111"/>
      <c r="S16" s="111"/>
      <c r="T16" s="111"/>
      <c r="U16" s="111"/>
      <c r="V16" s="111"/>
      <c r="W16" s="112"/>
      <c r="X16" s="112"/>
      <c r="Y16" s="110"/>
      <c r="Z16" s="110"/>
      <c r="AA16" s="110"/>
      <c r="AB16" s="110"/>
      <c r="AC16" s="110"/>
      <c r="AD16" s="110"/>
      <c r="AE16" s="110"/>
      <c r="AF16" s="110"/>
    </row>
    <row r="17" spans="1:32" x14ac:dyDescent="0.3">
      <c r="A17" s="113" t="s">
        <v>673</v>
      </c>
      <c r="B17" s="114" t="s">
        <v>688</v>
      </c>
      <c r="C17" s="114" t="s">
        <v>59</v>
      </c>
      <c r="D17" s="87"/>
      <c r="E17" s="87"/>
      <c r="F17" s="90"/>
      <c r="G17" s="94"/>
      <c r="H17" s="94"/>
      <c r="I17" s="97">
        <v>17</v>
      </c>
      <c r="J17" s="97"/>
      <c r="K17" s="111"/>
      <c r="L17" s="111"/>
      <c r="M17" s="111"/>
      <c r="N17" s="111"/>
      <c r="O17" s="111"/>
      <c r="P17" s="111"/>
      <c r="Q17" s="111"/>
      <c r="R17" s="111"/>
      <c r="S17" s="111"/>
      <c r="T17" s="111"/>
      <c r="U17" s="111"/>
      <c r="V17" s="111"/>
      <c r="W17" s="112"/>
      <c r="X17" s="112"/>
      <c r="Y17" s="110"/>
      <c r="Z17" s="110"/>
      <c r="AA17" s="110"/>
      <c r="AB17" s="110"/>
      <c r="AC17" s="110"/>
      <c r="AD17" s="110"/>
      <c r="AE17" s="110"/>
      <c r="AF17" s="110"/>
    </row>
    <row r="18" spans="1:32" x14ac:dyDescent="0.3">
      <c r="A18" s="113" t="s">
        <v>674</v>
      </c>
      <c r="B18" s="114" t="s">
        <v>689</v>
      </c>
      <c r="C18" s="114" t="s">
        <v>59</v>
      </c>
      <c r="D18" s="87"/>
      <c r="E18" s="87"/>
      <c r="F18" s="90"/>
      <c r="G18" s="94"/>
      <c r="H18" s="94"/>
      <c r="I18" s="97">
        <v>18</v>
      </c>
      <c r="J18" s="97"/>
      <c r="K18" s="111"/>
      <c r="L18" s="111"/>
      <c r="M18" s="111"/>
      <c r="N18" s="111"/>
      <c r="O18" s="111"/>
      <c r="P18" s="111"/>
      <c r="Q18" s="111"/>
      <c r="R18" s="111"/>
      <c r="S18" s="111"/>
      <c r="T18" s="111"/>
      <c r="U18" s="111"/>
      <c r="V18" s="111"/>
      <c r="W18" s="112"/>
      <c r="X18" s="112"/>
      <c r="Y18" s="110"/>
      <c r="Z18" s="110"/>
      <c r="AA18" s="110"/>
      <c r="AB18" s="110"/>
      <c r="AC18" s="110"/>
      <c r="AD18" s="110"/>
      <c r="AE18" s="110"/>
      <c r="AF18" s="110"/>
    </row>
    <row r="19" spans="1:32" x14ac:dyDescent="0.3">
      <c r="A19" s="113" t="s">
        <v>675</v>
      </c>
      <c r="B19" s="114" t="s">
        <v>690</v>
      </c>
      <c r="C19" s="114" t="s">
        <v>59</v>
      </c>
      <c r="D19" s="87"/>
      <c r="E19" s="87"/>
      <c r="F19" s="90"/>
      <c r="G19" s="94"/>
      <c r="H19" s="94"/>
      <c r="I19" s="97">
        <v>19</v>
      </c>
      <c r="J19" s="97"/>
      <c r="K19" s="111"/>
      <c r="L19" s="111"/>
      <c r="M19" s="111"/>
      <c r="N19" s="111"/>
      <c r="O19" s="111"/>
      <c r="P19" s="111"/>
      <c r="Q19" s="111"/>
      <c r="R19" s="111"/>
      <c r="S19" s="111"/>
      <c r="T19" s="111"/>
      <c r="U19" s="111"/>
      <c r="V19" s="111"/>
      <c r="W19" s="112"/>
      <c r="X19" s="112"/>
      <c r="Y19" s="110"/>
      <c r="Z19" s="110"/>
      <c r="AA19" s="110"/>
      <c r="AB19" s="110"/>
      <c r="AC19" s="110"/>
      <c r="AD19" s="110"/>
      <c r="AE19" s="110"/>
      <c r="AF19" s="110"/>
    </row>
    <row r="20" spans="1:32" x14ac:dyDescent="0.3">
      <c r="A20" s="113" t="s">
        <v>676</v>
      </c>
      <c r="B20" s="114" t="s">
        <v>691</v>
      </c>
      <c r="C20" s="114" t="s">
        <v>59</v>
      </c>
      <c r="D20" s="87"/>
      <c r="E20" s="87"/>
      <c r="F20" s="90"/>
      <c r="G20" s="94"/>
      <c r="H20" s="94"/>
      <c r="I20" s="97">
        <v>20</v>
      </c>
      <c r="J20" s="97"/>
      <c r="K20" s="111"/>
      <c r="L20" s="111"/>
      <c r="M20" s="111"/>
      <c r="N20" s="111"/>
      <c r="O20" s="111"/>
      <c r="P20" s="111"/>
      <c r="Q20" s="111"/>
      <c r="R20" s="111"/>
      <c r="S20" s="111"/>
      <c r="T20" s="111"/>
      <c r="U20" s="111"/>
      <c r="V20" s="111"/>
      <c r="W20" s="112"/>
      <c r="X20" s="112"/>
      <c r="Y20" s="110"/>
      <c r="Z20" s="110"/>
      <c r="AA20" s="110"/>
      <c r="AB20" s="110"/>
      <c r="AC20" s="110"/>
      <c r="AD20" s="110"/>
      <c r="AE20" s="110"/>
      <c r="AF20" s="110"/>
    </row>
    <row r="21" spans="1:32" x14ac:dyDescent="0.3">
      <c r="A21" s="113" t="s">
        <v>677</v>
      </c>
      <c r="B21" s="114" t="s">
        <v>692</v>
      </c>
      <c r="C21" s="114" t="s">
        <v>59</v>
      </c>
      <c r="D21" s="87"/>
      <c r="E21" s="87"/>
      <c r="F21" s="90"/>
      <c r="G21" s="94"/>
      <c r="H21" s="94"/>
      <c r="I21" s="97">
        <v>21</v>
      </c>
      <c r="J21" s="97"/>
      <c r="K21" s="111"/>
      <c r="L21" s="111"/>
      <c r="M21" s="111"/>
      <c r="N21" s="111"/>
      <c r="O21" s="111"/>
      <c r="P21" s="111"/>
      <c r="Q21" s="111"/>
      <c r="R21" s="111"/>
      <c r="S21" s="111"/>
      <c r="T21" s="111"/>
      <c r="U21" s="111"/>
      <c r="V21" s="111"/>
      <c r="W21" s="112"/>
      <c r="X21" s="112"/>
      <c r="Y21" s="110"/>
      <c r="Z21" s="110"/>
      <c r="AA21" s="110"/>
      <c r="AB21" s="110"/>
      <c r="AC21" s="110"/>
      <c r="AD21" s="110"/>
      <c r="AE21" s="110"/>
      <c r="AF21" s="110"/>
    </row>
    <row r="22" spans="1:32" x14ac:dyDescent="0.3">
      <c r="A22" s="113" t="s">
        <v>678</v>
      </c>
      <c r="B22" s="114" t="s">
        <v>693</v>
      </c>
      <c r="C22" s="114" t="s">
        <v>59</v>
      </c>
      <c r="D22" s="87"/>
      <c r="E22" s="87"/>
      <c r="F22" s="90"/>
      <c r="G22" s="94"/>
      <c r="H22" s="94"/>
      <c r="I22" s="97">
        <v>22</v>
      </c>
      <c r="J22" s="97"/>
      <c r="K22" s="111"/>
      <c r="L22" s="111"/>
      <c r="M22" s="111"/>
      <c r="N22" s="111"/>
      <c r="O22" s="111"/>
      <c r="P22" s="111"/>
      <c r="Q22" s="111"/>
      <c r="R22" s="111"/>
      <c r="S22" s="111"/>
      <c r="T22" s="111"/>
      <c r="U22" s="111"/>
      <c r="V22" s="111"/>
      <c r="W22" s="112"/>
      <c r="X22" s="112"/>
      <c r="Y22" s="110"/>
      <c r="Z22" s="110"/>
      <c r="AA22" s="110"/>
      <c r="AB22" s="110"/>
      <c r="AC22" s="110"/>
      <c r="AD22" s="110"/>
      <c r="AE22" s="110"/>
      <c r="AF22" s="110"/>
    </row>
    <row r="23" spans="1:32" x14ac:dyDescent="0.3">
      <c r="A23" s="113" t="s">
        <v>679</v>
      </c>
      <c r="B23" s="114" t="s">
        <v>694</v>
      </c>
      <c r="C23" s="114" t="s">
        <v>59</v>
      </c>
      <c r="D23" s="87"/>
      <c r="E23" s="87"/>
      <c r="F23" s="90"/>
      <c r="G23" s="94"/>
      <c r="H23" s="94"/>
      <c r="I23" s="97">
        <v>23</v>
      </c>
      <c r="J23" s="97"/>
      <c r="K23" s="111"/>
      <c r="L23" s="111"/>
      <c r="M23" s="111"/>
      <c r="N23" s="111"/>
      <c r="O23" s="111"/>
      <c r="P23" s="111"/>
      <c r="Q23" s="111"/>
      <c r="R23" s="111"/>
      <c r="S23" s="111"/>
      <c r="T23" s="111"/>
      <c r="U23" s="111"/>
      <c r="V23" s="111"/>
      <c r="W23" s="112"/>
      <c r="X23" s="112"/>
      <c r="Y23" s="110"/>
      <c r="Z23" s="110"/>
      <c r="AA23" s="110"/>
      <c r="AB23" s="110"/>
      <c r="AC23" s="110"/>
      <c r="AD23" s="110"/>
      <c r="AE23" s="110"/>
      <c r="AF23" s="110"/>
    </row>
    <row r="24" spans="1:32" x14ac:dyDescent="0.3">
      <c r="A24" s="113" t="s">
        <v>680</v>
      </c>
      <c r="B24" s="114" t="s">
        <v>695</v>
      </c>
      <c r="C24" s="114" t="s">
        <v>59</v>
      </c>
      <c r="D24" s="87"/>
      <c r="E24" s="87"/>
      <c r="F24" s="90"/>
      <c r="G24" s="94"/>
      <c r="H24" s="94"/>
      <c r="I24" s="97">
        <v>24</v>
      </c>
      <c r="J24" s="97"/>
      <c r="K24" s="111"/>
      <c r="L24" s="111"/>
      <c r="M24" s="111"/>
      <c r="N24" s="111"/>
      <c r="O24" s="111"/>
      <c r="P24" s="111"/>
      <c r="Q24" s="111"/>
      <c r="R24" s="111"/>
      <c r="S24" s="111"/>
      <c r="T24" s="111"/>
      <c r="U24" s="111"/>
      <c r="V24" s="111"/>
      <c r="W24" s="112"/>
      <c r="X24" s="112"/>
      <c r="Y24" s="110"/>
      <c r="Z24" s="110"/>
      <c r="AA24" s="110"/>
      <c r="AB24" s="110"/>
      <c r="AC24" s="110"/>
      <c r="AD24" s="110"/>
      <c r="AE24" s="110"/>
      <c r="AF24" s="110"/>
    </row>
    <row r="25" spans="1:32" x14ac:dyDescent="0.3">
      <c r="A25" s="113" t="s">
        <v>681</v>
      </c>
      <c r="B25" s="114" t="s">
        <v>696</v>
      </c>
      <c r="C25" s="114" t="s">
        <v>59</v>
      </c>
      <c r="D25" s="87"/>
      <c r="E25" s="87"/>
      <c r="F25" s="90"/>
      <c r="G25" s="94"/>
      <c r="H25" s="94"/>
      <c r="I25" s="97">
        <v>25</v>
      </c>
      <c r="J25" s="97"/>
      <c r="K25" s="111"/>
      <c r="L25" s="111"/>
      <c r="M25" s="111"/>
      <c r="N25" s="111"/>
      <c r="O25" s="111"/>
      <c r="P25" s="111"/>
      <c r="Q25" s="111"/>
      <c r="R25" s="111"/>
      <c r="S25" s="111"/>
      <c r="T25" s="111"/>
      <c r="U25" s="111"/>
      <c r="V25" s="111"/>
      <c r="W25" s="112"/>
      <c r="X25" s="112"/>
      <c r="Y25" s="110"/>
      <c r="Z25" s="110"/>
      <c r="AA25" s="110"/>
      <c r="AB25" s="110"/>
      <c r="AC25" s="110"/>
      <c r="AD25" s="110"/>
      <c r="AE25" s="110"/>
      <c r="AF25" s="110"/>
    </row>
    <row r="26" spans="1:32" x14ac:dyDescent="0.3">
      <c r="A26" s="113" t="s">
        <v>682</v>
      </c>
      <c r="B26" s="114" t="s">
        <v>697</v>
      </c>
      <c r="C26" s="114" t="s">
        <v>59</v>
      </c>
      <c r="D26" s="87"/>
      <c r="E26" s="87"/>
      <c r="F26" s="90"/>
      <c r="G26" s="94"/>
      <c r="H26" s="94"/>
      <c r="I26" s="97">
        <v>26</v>
      </c>
      <c r="J26" s="97"/>
      <c r="K26" s="111"/>
      <c r="L26" s="111"/>
      <c r="M26" s="111"/>
      <c r="N26" s="111"/>
      <c r="O26" s="111"/>
      <c r="P26" s="111"/>
      <c r="Q26" s="111"/>
      <c r="R26" s="111"/>
      <c r="S26" s="111"/>
      <c r="T26" s="111"/>
      <c r="U26" s="111"/>
      <c r="V26" s="111"/>
      <c r="W26" s="112"/>
      <c r="X26" s="112"/>
      <c r="Y26" s="110"/>
      <c r="Z26" s="110"/>
      <c r="AA26" s="110"/>
      <c r="AB26" s="110"/>
      <c r="AC26" s="110"/>
      <c r="AD26" s="110"/>
      <c r="AE26" s="110"/>
      <c r="AF26" s="110"/>
    </row>
    <row r="27" spans="1:32" x14ac:dyDescent="0.3">
      <c r="A27" s="113" t="s">
        <v>683</v>
      </c>
      <c r="B27" s="114" t="s">
        <v>686</v>
      </c>
      <c r="C27" s="114" t="s">
        <v>61</v>
      </c>
      <c r="D27" s="87"/>
      <c r="E27" s="87"/>
      <c r="F27" s="90"/>
      <c r="G27" s="94"/>
      <c r="H27" s="94"/>
      <c r="I27" s="97">
        <v>27</v>
      </c>
      <c r="J27" s="97"/>
      <c r="K27" s="111"/>
      <c r="L27" s="111"/>
      <c r="M27" s="111"/>
      <c r="N27" s="111"/>
      <c r="O27" s="111"/>
      <c r="P27" s="111"/>
      <c r="Q27" s="111"/>
      <c r="R27" s="111"/>
      <c r="S27" s="111"/>
      <c r="T27" s="111"/>
      <c r="U27" s="111"/>
      <c r="V27" s="111"/>
      <c r="W27" s="112"/>
      <c r="X27" s="112"/>
      <c r="Y27" s="110"/>
      <c r="Z27" s="110"/>
      <c r="AA27" s="110"/>
      <c r="AB27" s="110"/>
      <c r="AC27" s="110"/>
      <c r="AD27" s="110"/>
      <c r="AE27" s="110"/>
      <c r="AF27" s="110"/>
    </row>
    <row r="28" spans="1:32" x14ac:dyDescent="0.3">
      <c r="A28" s="113" t="s">
        <v>684</v>
      </c>
      <c r="B28" s="114" t="s">
        <v>687</v>
      </c>
      <c r="C28" s="114" t="s">
        <v>61</v>
      </c>
      <c r="D28" s="87"/>
      <c r="E28" s="87"/>
      <c r="F28" s="90"/>
      <c r="G28" s="94"/>
      <c r="H28" s="94"/>
      <c r="I28" s="97">
        <v>28</v>
      </c>
      <c r="J28" s="97"/>
      <c r="K28" s="111"/>
      <c r="L28" s="111"/>
      <c r="M28" s="111"/>
      <c r="N28" s="111"/>
      <c r="O28" s="111"/>
      <c r="P28" s="111"/>
      <c r="Q28" s="111"/>
      <c r="R28" s="111"/>
      <c r="S28" s="111"/>
      <c r="T28" s="111"/>
      <c r="U28" s="111"/>
      <c r="V28" s="111"/>
      <c r="W28" s="112"/>
      <c r="X28" s="112"/>
      <c r="Y28" s="110"/>
      <c r="Z28" s="110"/>
      <c r="AA28" s="110"/>
      <c r="AB28" s="110"/>
      <c r="AC28" s="110"/>
      <c r="AD28" s="110"/>
      <c r="AE28" s="110"/>
      <c r="AF28" s="110"/>
    </row>
    <row r="29" spans="1:32" x14ac:dyDescent="0.3">
      <c r="A29" s="113" t="s">
        <v>685</v>
      </c>
      <c r="B29" s="114" t="s">
        <v>688</v>
      </c>
      <c r="C29" s="114" t="s">
        <v>61</v>
      </c>
      <c r="D29" s="87"/>
      <c r="E29" s="87"/>
      <c r="F29" s="90"/>
      <c r="G29" s="94"/>
      <c r="H29" s="94"/>
      <c r="I29" s="97">
        <v>29</v>
      </c>
      <c r="J29" s="97"/>
      <c r="K29" s="111"/>
      <c r="L29" s="111"/>
      <c r="M29" s="111"/>
      <c r="N29" s="111"/>
      <c r="O29" s="111"/>
      <c r="P29" s="111"/>
      <c r="Q29" s="111"/>
      <c r="R29" s="111"/>
      <c r="S29" s="111"/>
      <c r="T29" s="111"/>
      <c r="U29" s="111"/>
      <c r="V29" s="111"/>
      <c r="W29" s="112"/>
      <c r="X29" s="112"/>
      <c r="Y29" s="110"/>
      <c r="Z29" s="110"/>
      <c r="AA29" s="110"/>
      <c r="AB29" s="110"/>
      <c r="AC29" s="110"/>
      <c r="AD29" s="110"/>
      <c r="AE29" s="110"/>
      <c r="AF29" s="110"/>
    </row>
  </sheetData>
  <dataConsolidate/>
  <dataValidations count="8">
    <dataValidation allowBlank="1" showInputMessage="1" promptTitle="Group Vertex Color" prompt="To select a color to use for all vertices in the group, right-click and select Select Color on the right-click menu." sqref="B3:B29"/>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29">
      <formula1>ValidGroupShapes</formula1>
    </dataValidation>
    <dataValidation allowBlank="1" showInputMessage="1" showErrorMessage="1" promptTitle="Group Name" prompt="Enter the name of the group." sqref="A3:A29"/>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29">
      <formula1>ValidBooleansDefaultFalse</formula1>
    </dataValidation>
    <dataValidation allowBlank="1" sqref="K3:K29"/>
    <dataValidation allowBlank="1" showInputMessage="1" showErrorMessage="1" errorTitle="Invalid Group Collapsed" error="You have entered an unrecognized &quot;group collapsed.&quot;  Try selecting from the drop-down list instead." promptTitle="Group Label" prompt="Enter an optional group label." sqref="F3:F29"/>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29"/>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29">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443"/>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ht="14.4" customHeight="1" x14ac:dyDescent="0.3">
      <c r="A1" s="11" t="s">
        <v>144</v>
      </c>
      <c r="B1" s="11" t="s">
        <v>5</v>
      </c>
      <c r="C1" s="11" t="s">
        <v>147</v>
      </c>
    </row>
    <row r="2" spans="1:3" x14ac:dyDescent="0.3">
      <c r="A2" s="77" t="s">
        <v>659</v>
      </c>
      <c r="B2" s="100" t="s">
        <v>615</v>
      </c>
      <c r="C2" s="77">
        <f>VLOOKUP(GroupVertices[[#This Row],[Vertex]], Vertices[], MATCH("ID", Vertices[#Headers], 0), FALSE)</f>
        <v>444</v>
      </c>
    </row>
    <row r="3" spans="1:3" x14ac:dyDescent="0.3">
      <c r="A3" s="77" t="s">
        <v>659</v>
      </c>
      <c r="B3" s="100" t="s">
        <v>185</v>
      </c>
      <c r="C3" s="77">
        <f>VLOOKUP(GroupVertices[[#This Row],[Vertex]], Vertices[], MATCH("ID", Vertices[#Headers], 0), FALSE)</f>
        <v>14</v>
      </c>
    </row>
    <row r="4" spans="1:3" x14ac:dyDescent="0.3">
      <c r="A4" s="77" t="s">
        <v>659</v>
      </c>
      <c r="B4" s="100" t="s">
        <v>611</v>
      </c>
      <c r="C4" s="77">
        <f>VLOOKUP(GroupVertices[[#This Row],[Vertex]], Vertices[], MATCH("ID", Vertices[#Headers], 0), FALSE)</f>
        <v>440</v>
      </c>
    </row>
    <row r="5" spans="1:3" x14ac:dyDescent="0.3">
      <c r="A5" s="77" t="s">
        <v>659</v>
      </c>
      <c r="B5" s="100" t="s">
        <v>609</v>
      </c>
      <c r="C5" s="77">
        <f>VLOOKUP(GroupVertices[[#This Row],[Vertex]], Vertices[], MATCH("ID", Vertices[#Headers], 0), FALSE)</f>
        <v>438</v>
      </c>
    </row>
    <row r="6" spans="1:3" x14ac:dyDescent="0.3">
      <c r="A6" s="77" t="s">
        <v>659</v>
      </c>
      <c r="B6" s="100" t="s">
        <v>610</v>
      </c>
      <c r="C6" s="77">
        <f>VLOOKUP(GroupVertices[[#This Row],[Vertex]], Vertices[], MATCH("ID", Vertices[#Headers], 0), FALSE)</f>
        <v>439</v>
      </c>
    </row>
    <row r="7" spans="1:3" x14ac:dyDescent="0.3">
      <c r="A7" s="77" t="s">
        <v>659</v>
      </c>
      <c r="B7" s="100" t="s">
        <v>608</v>
      </c>
      <c r="C7" s="77">
        <f>VLOOKUP(GroupVertices[[#This Row],[Vertex]], Vertices[], MATCH("ID", Vertices[#Headers], 0), FALSE)</f>
        <v>437</v>
      </c>
    </row>
    <row r="8" spans="1:3" x14ac:dyDescent="0.3">
      <c r="A8" s="77" t="s">
        <v>659</v>
      </c>
      <c r="B8" s="100" t="s">
        <v>607</v>
      </c>
      <c r="C8" s="77">
        <f>VLOOKUP(GroupVertices[[#This Row],[Vertex]], Vertices[], MATCH("ID", Vertices[#Headers], 0), FALSE)</f>
        <v>436</v>
      </c>
    </row>
    <row r="9" spans="1:3" x14ac:dyDescent="0.3">
      <c r="A9" s="77" t="s">
        <v>659</v>
      </c>
      <c r="B9" s="100" t="s">
        <v>606</v>
      </c>
      <c r="C9" s="77">
        <f>VLOOKUP(GroupVertices[[#This Row],[Vertex]], Vertices[], MATCH("ID", Vertices[#Headers], 0), FALSE)</f>
        <v>435</v>
      </c>
    </row>
    <row r="10" spans="1:3" x14ac:dyDescent="0.3">
      <c r="A10" s="77" t="s">
        <v>659</v>
      </c>
      <c r="B10" s="100" t="s">
        <v>599</v>
      </c>
      <c r="C10" s="77">
        <f>VLOOKUP(GroupVertices[[#This Row],[Vertex]], Vertices[], MATCH("ID", Vertices[#Headers], 0), FALSE)</f>
        <v>428</v>
      </c>
    </row>
    <row r="11" spans="1:3" x14ac:dyDescent="0.3">
      <c r="A11" s="77" t="s">
        <v>659</v>
      </c>
      <c r="B11" s="100" t="s">
        <v>596</v>
      </c>
      <c r="C11" s="77">
        <f>VLOOKUP(GroupVertices[[#This Row],[Vertex]], Vertices[], MATCH("ID", Vertices[#Headers], 0), FALSE)</f>
        <v>425</v>
      </c>
    </row>
    <row r="12" spans="1:3" x14ac:dyDescent="0.3">
      <c r="A12" s="77" t="s">
        <v>659</v>
      </c>
      <c r="B12" s="100" t="s">
        <v>542</v>
      </c>
      <c r="C12" s="77">
        <f>VLOOKUP(GroupVertices[[#This Row],[Vertex]], Vertices[], MATCH("ID", Vertices[#Headers], 0), FALSE)</f>
        <v>371</v>
      </c>
    </row>
    <row r="13" spans="1:3" x14ac:dyDescent="0.3">
      <c r="A13" s="77" t="s">
        <v>659</v>
      </c>
      <c r="B13" s="100" t="s">
        <v>575</v>
      </c>
      <c r="C13" s="77">
        <f>VLOOKUP(GroupVertices[[#This Row],[Vertex]], Vertices[], MATCH("ID", Vertices[#Headers], 0), FALSE)</f>
        <v>404</v>
      </c>
    </row>
    <row r="14" spans="1:3" x14ac:dyDescent="0.3">
      <c r="A14" s="77" t="s">
        <v>659</v>
      </c>
      <c r="B14" s="100" t="s">
        <v>576</v>
      </c>
      <c r="C14" s="77">
        <f>VLOOKUP(GroupVertices[[#This Row],[Vertex]], Vertices[], MATCH("ID", Vertices[#Headers], 0), FALSE)</f>
        <v>405</v>
      </c>
    </row>
    <row r="15" spans="1:3" x14ac:dyDescent="0.3">
      <c r="A15" s="77" t="s">
        <v>659</v>
      </c>
      <c r="B15" s="100" t="s">
        <v>572</v>
      </c>
      <c r="C15" s="77">
        <f>VLOOKUP(GroupVertices[[#This Row],[Vertex]], Vertices[], MATCH("ID", Vertices[#Headers], 0), FALSE)</f>
        <v>401</v>
      </c>
    </row>
    <row r="16" spans="1:3" x14ac:dyDescent="0.3">
      <c r="A16" s="77" t="s">
        <v>659</v>
      </c>
      <c r="B16" s="100" t="s">
        <v>569</v>
      </c>
      <c r="C16" s="77">
        <f>VLOOKUP(GroupVertices[[#This Row],[Vertex]], Vertices[], MATCH("ID", Vertices[#Headers], 0), FALSE)</f>
        <v>398</v>
      </c>
    </row>
    <row r="17" spans="1:3" x14ac:dyDescent="0.3">
      <c r="A17" s="77" t="s">
        <v>659</v>
      </c>
      <c r="B17" s="100" t="s">
        <v>570</v>
      </c>
      <c r="C17" s="77">
        <f>VLOOKUP(GroupVertices[[#This Row],[Vertex]], Vertices[], MATCH("ID", Vertices[#Headers], 0), FALSE)</f>
        <v>399</v>
      </c>
    </row>
    <row r="18" spans="1:3" x14ac:dyDescent="0.3">
      <c r="A18" s="77" t="s">
        <v>659</v>
      </c>
      <c r="B18" s="100" t="s">
        <v>563</v>
      </c>
      <c r="C18" s="77">
        <f>VLOOKUP(GroupVertices[[#This Row],[Vertex]], Vertices[], MATCH("ID", Vertices[#Headers], 0), FALSE)</f>
        <v>392</v>
      </c>
    </row>
    <row r="19" spans="1:3" x14ac:dyDescent="0.3">
      <c r="A19" s="77" t="s">
        <v>659</v>
      </c>
      <c r="B19" s="100" t="s">
        <v>562</v>
      </c>
      <c r="C19" s="77">
        <f>VLOOKUP(GroupVertices[[#This Row],[Vertex]], Vertices[], MATCH("ID", Vertices[#Headers], 0), FALSE)</f>
        <v>391</v>
      </c>
    </row>
    <row r="20" spans="1:3" x14ac:dyDescent="0.3">
      <c r="A20" s="77" t="s">
        <v>659</v>
      </c>
      <c r="B20" s="100" t="s">
        <v>561</v>
      </c>
      <c r="C20" s="77">
        <f>VLOOKUP(GroupVertices[[#This Row],[Vertex]], Vertices[], MATCH("ID", Vertices[#Headers], 0), FALSE)</f>
        <v>390</v>
      </c>
    </row>
    <row r="21" spans="1:3" x14ac:dyDescent="0.3">
      <c r="A21" s="77" t="s">
        <v>659</v>
      </c>
      <c r="B21" s="100" t="s">
        <v>559</v>
      </c>
      <c r="C21" s="77">
        <f>VLOOKUP(GroupVertices[[#This Row],[Vertex]], Vertices[], MATCH("ID", Vertices[#Headers], 0), FALSE)</f>
        <v>388</v>
      </c>
    </row>
    <row r="22" spans="1:3" x14ac:dyDescent="0.3">
      <c r="A22" s="77" t="s">
        <v>659</v>
      </c>
      <c r="B22" s="100" t="s">
        <v>558</v>
      </c>
      <c r="C22" s="77">
        <f>VLOOKUP(GroupVertices[[#This Row],[Vertex]], Vertices[], MATCH("ID", Vertices[#Headers], 0), FALSE)</f>
        <v>387</v>
      </c>
    </row>
    <row r="23" spans="1:3" x14ac:dyDescent="0.3">
      <c r="A23" s="77" t="s">
        <v>659</v>
      </c>
      <c r="B23" s="100" t="s">
        <v>556</v>
      </c>
      <c r="C23" s="77">
        <f>VLOOKUP(GroupVertices[[#This Row],[Vertex]], Vertices[], MATCH("ID", Vertices[#Headers], 0), FALSE)</f>
        <v>385</v>
      </c>
    </row>
    <row r="24" spans="1:3" x14ac:dyDescent="0.3">
      <c r="A24" s="77" t="s">
        <v>659</v>
      </c>
      <c r="B24" s="100" t="s">
        <v>553</v>
      </c>
      <c r="C24" s="77">
        <f>VLOOKUP(GroupVertices[[#This Row],[Vertex]], Vertices[], MATCH("ID", Vertices[#Headers], 0), FALSE)</f>
        <v>382</v>
      </c>
    </row>
    <row r="25" spans="1:3" x14ac:dyDescent="0.3">
      <c r="A25" s="77" t="s">
        <v>659</v>
      </c>
      <c r="B25" s="100" t="s">
        <v>549</v>
      </c>
      <c r="C25" s="77">
        <f>VLOOKUP(GroupVertices[[#This Row],[Vertex]], Vertices[], MATCH("ID", Vertices[#Headers], 0), FALSE)</f>
        <v>378</v>
      </c>
    </row>
    <row r="26" spans="1:3" x14ac:dyDescent="0.3">
      <c r="A26" s="77" t="s">
        <v>659</v>
      </c>
      <c r="B26" s="100" t="s">
        <v>548</v>
      </c>
      <c r="C26" s="77">
        <f>VLOOKUP(GroupVertices[[#This Row],[Vertex]], Vertices[], MATCH("ID", Vertices[#Headers], 0), FALSE)</f>
        <v>377</v>
      </c>
    </row>
    <row r="27" spans="1:3" x14ac:dyDescent="0.3">
      <c r="A27" s="77" t="s">
        <v>659</v>
      </c>
      <c r="B27" s="100" t="s">
        <v>547</v>
      </c>
      <c r="C27" s="77">
        <f>VLOOKUP(GroupVertices[[#This Row],[Vertex]], Vertices[], MATCH("ID", Vertices[#Headers], 0), FALSE)</f>
        <v>376</v>
      </c>
    </row>
    <row r="28" spans="1:3" x14ac:dyDescent="0.3">
      <c r="A28" s="77" t="s">
        <v>659</v>
      </c>
      <c r="B28" s="100" t="s">
        <v>250</v>
      </c>
      <c r="C28" s="77">
        <f>VLOOKUP(GroupVertices[[#This Row],[Vertex]], Vertices[], MATCH("ID", Vertices[#Headers], 0), FALSE)</f>
        <v>79</v>
      </c>
    </row>
    <row r="29" spans="1:3" x14ac:dyDescent="0.3">
      <c r="A29" s="77" t="s">
        <v>659</v>
      </c>
      <c r="B29" s="100" t="s">
        <v>541</v>
      </c>
      <c r="C29" s="77">
        <f>VLOOKUP(GroupVertices[[#This Row],[Vertex]], Vertices[], MATCH("ID", Vertices[#Headers], 0), FALSE)</f>
        <v>370</v>
      </c>
    </row>
    <row r="30" spans="1:3" x14ac:dyDescent="0.3">
      <c r="A30" s="77" t="s">
        <v>659</v>
      </c>
      <c r="B30" s="100" t="s">
        <v>539</v>
      </c>
      <c r="C30" s="77">
        <f>VLOOKUP(GroupVertices[[#This Row],[Vertex]], Vertices[], MATCH("ID", Vertices[#Headers], 0), FALSE)</f>
        <v>368</v>
      </c>
    </row>
    <row r="31" spans="1:3" x14ac:dyDescent="0.3">
      <c r="A31" s="77" t="s">
        <v>659</v>
      </c>
      <c r="B31" s="100" t="s">
        <v>531</v>
      </c>
      <c r="C31" s="77">
        <f>VLOOKUP(GroupVertices[[#This Row],[Vertex]], Vertices[], MATCH("ID", Vertices[#Headers], 0), FALSE)</f>
        <v>360</v>
      </c>
    </row>
    <row r="32" spans="1:3" x14ac:dyDescent="0.3">
      <c r="A32" s="77" t="s">
        <v>659</v>
      </c>
      <c r="B32" s="100" t="s">
        <v>532</v>
      </c>
      <c r="C32" s="77">
        <f>VLOOKUP(GroupVertices[[#This Row],[Vertex]], Vertices[], MATCH("ID", Vertices[#Headers], 0), FALSE)</f>
        <v>361</v>
      </c>
    </row>
    <row r="33" spans="1:3" x14ac:dyDescent="0.3">
      <c r="A33" s="77" t="s">
        <v>659</v>
      </c>
      <c r="B33" s="100" t="s">
        <v>526</v>
      </c>
      <c r="C33" s="77">
        <f>VLOOKUP(GroupVertices[[#This Row],[Vertex]], Vertices[], MATCH("ID", Vertices[#Headers], 0), FALSE)</f>
        <v>355</v>
      </c>
    </row>
    <row r="34" spans="1:3" x14ac:dyDescent="0.3">
      <c r="A34" s="77" t="s">
        <v>659</v>
      </c>
      <c r="B34" s="100" t="s">
        <v>523</v>
      </c>
      <c r="C34" s="77">
        <f>VLOOKUP(GroupVertices[[#This Row],[Vertex]], Vertices[], MATCH("ID", Vertices[#Headers], 0), FALSE)</f>
        <v>352</v>
      </c>
    </row>
    <row r="35" spans="1:3" x14ac:dyDescent="0.3">
      <c r="A35" s="77" t="s">
        <v>659</v>
      </c>
      <c r="B35" s="100" t="s">
        <v>517</v>
      </c>
      <c r="C35" s="77">
        <f>VLOOKUP(GroupVertices[[#This Row],[Vertex]], Vertices[], MATCH("ID", Vertices[#Headers], 0), FALSE)</f>
        <v>346</v>
      </c>
    </row>
    <row r="36" spans="1:3" x14ac:dyDescent="0.3">
      <c r="A36" s="77" t="s">
        <v>659</v>
      </c>
      <c r="B36" s="100" t="s">
        <v>510</v>
      </c>
      <c r="C36" s="77">
        <f>VLOOKUP(GroupVertices[[#This Row],[Vertex]], Vertices[], MATCH("ID", Vertices[#Headers], 0), FALSE)</f>
        <v>339</v>
      </c>
    </row>
    <row r="37" spans="1:3" x14ac:dyDescent="0.3">
      <c r="A37" s="77" t="s">
        <v>659</v>
      </c>
      <c r="B37" s="100" t="s">
        <v>509</v>
      </c>
      <c r="C37" s="77">
        <f>VLOOKUP(GroupVertices[[#This Row],[Vertex]], Vertices[], MATCH("ID", Vertices[#Headers], 0), FALSE)</f>
        <v>338</v>
      </c>
    </row>
    <row r="38" spans="1:3" x14ac:dyDescent="0.3">
      <c r="A38" s="77" t="s">
        <v>659</v>
      </c>
      <c r="B38" s="100" t="s">
        <v>508</v>
      </c>
      <c r="C38" s="77">
        <f>VLOOKUP(GroupVertices[[#This Row],[Vertex]], Vertices[], MATCH("ID", Vertices[#Headers], 0), FALSE)</f>
        <v>337</v>
      </c>
    </row>
    <row r="39" spans="1:3" x14ac:dyDescent="0.3">
      <c r="A39" s="77" t="s">
        <v>659</v>
      </c>
      <c r="B39" s="100" t="s">
        <v>503</v>
      </c>
      <c r="C39" s="77">
        <f>VLOOKUP(GroupVertices[[#This Row],[Vertex]], Vertices[], MATCH("ID", Vertices[#Headers], 0), FALSE)</f>
        <v>332</v>
      </c>
    </row>
    <row r="40" spans="1:3" x14ac:dyDescent="0.3">
      <c r="A40" s="77" t="s">
        <v>659</v>
      </c>
      <c r="B40" s="100" t="s">
        <v>502</v>
      </c>
      <c r="C40" s="77">
        <f>VLOOKUP(GroupVertices[[#This Row],[Vertex]], Vertices[], MATCH("ID", Vertices[#Headers], 0), FALSE)</f>
        <v>331</v>
      </c>
    </row>
    <row r="41" spans="1:3" x14ac:dyDescent="0.3">
      <c r="A41" s="77" t="s">
        <v>659</v>
      </c>
      <c r="B41" s="100" t="s">
        <v>498</v>
      </c>
      <c r="C41" s="77">
        <f>VLOOKUP(GroupVertices[[#This Row],[Vertex]], Vertices[], MATCH("ID", Vertices[#Headers], 0), FALSE)</f>
        <v>327</v>
      </c>
    </row>
    <row r="42" spans="1:3" x14ac:dyDescent="0.3">
      <c r="A42" s="77" t="s">
        <v>659</v>
      </c>
      <c r="B42" s="100" t="s">
        <v>497</v>
      </c>
      <c r="C42" s="77">
        <f>VLOOKUP(GroupVertices[[#This Row],[Vertex]], Vertices[], MATCH("ID", Vertices[#Headers], 0), FALSE)</f>
        <v>326</v>
      </c>
    </row>
    <row r="43" spans="1:3" x14ac:dyDescent="0.3">
      <c r="A43" s="77" t="s">
        <v>659</v>
      </c>
      <c r="B43" s="100" t="s">
        <v>496</v>
      </c>
      <c r="C43" s="77">
        <f>VLOOKUP(GroupVertices[[#This Row],[Vertex]], Vertices[], MATCH("ID", Vertices[#Headers], 0), FALSE)</f>
        <v>325</v>
      </c>
    </row>
    <row r="44" spans="1:3" x14ac:dyDescent="0.3">
      <c r="A44" s="77" t="s">
        <v>659</v>
      </c>
      <c r="B44" s="100" t="s">
        <v>495</v>
      </c>
      <c r="C44" s="77">
        <f>VLOOKUP(GroupVertices[[#This Row],[Vertex]], Vertices[], MATCH("ID", Vertices[#Headers], 0), FALSE)</f>
        <v>324</v>
      </c>
    </row>
    <row r="45" spans="1:3" x14ac:dyDescent="0.3">
      <c r="A45" s="77" t="s">
        <v>659</v>
      </c>
      <c r="B45" s="100" t="s">
        <v>492</v>
      </c>
      <c r="C45" s="77">
        <f>VLOOKUP(GroupVertices[[#This Row],[Vertex]], Vertices[], MATCH("ID", Vertices[#Headers], 0), FALSE)</f>
        <v>321</v>
      </c>
    </row>
    <row r="46" spans="1:3" x14ac:dyDescent="0.3">
      <c r="A46" s="77" t="s">
        <v>659</v>
      </c>
      <c r="B46" s="100" t="s">
        <v>491</v>
      </c>
      <c r="C46" s="77">
        <f>VLOOKUP(GroupVertices[[#This Row],[Vertex]], Vertices[], MATCH("ID", Vertices[#Headers], 0), FALSE)</f>
        <v>320</v>
      </c>
    </row>
    <row r="47" spans="1:3" x14ac:dyDescent="0.3">
      <c r="A47" s="77" t="s">
        <v>659</v>
      </c>
      <c r="B47" s="100" t="s">
        <v>486</v>
      </c>
      <c r="C47" s="77">
        <f>VLOOKUP(GroupVertices[[#This Row],[Vertex]], Vertices[], MATCH("ID", Vertices[#Headers], 0), FALSE)</f>
        <v>315</v>
      </c>
    </row>
    <row r="48" spans="1:3" x14ac:dyDescent="0.3">
      <c r="A48" s="77" t="s">
        <v>659</v>
      </c>
      <c r="B48" s="100" t="s">
        <v>485</v>
      </c>
      <c r="C48" s="77">
        <f>VLOOKUP(GroupVertices[[#This Row],[Vertex]], Vertices[], MATCH("ID", Vertices[#Headers], 0), FALSE)</f>
        <v>314</v>
      </c>
    </row>
    <row r="49" spans="1:3" x14ac:dyDescent="0.3">
      <c r="A49" s="77" t="s">
        <v>659</v>
      </c>
      <c r="B49" s="100" t="s">
        <v>481</v>
      </c>
      <c r="C49" s="77">
        <f>VLOOKUP(GroupVertices[[#This Row],[Vertex]], Vertices[], MATCH("ID", Vertices[#Headers], 0), FALSE)</f>
        <v>310</v>
      </c>
    </row>
    <row r="50" spans="1:3" x14ac:dyDescent="0.3">
      <c r="A50" s="77" t="s">
        <v>659</v>
      </c>
      <c r="B50" s="100" t="s">
        <v>480</v>
      </c>
      <c r="C50" s="77">
        <f>VLOOKUP(GroupVertices[[#This Row],[Vertex]], Vertices[], MATCH("ID", Vertices[#Headers], 0), FALSE)</f>
        <v>309</v>
      </c>
    </row>
    <row r="51" spans="1:3" x14ac:dyDescent="0.3">
      <c r="A51" s="77" t="s">
        <v>659</v>
      </c>
      <c r="B51" s="100" t="s">
        <v>479</v>
      </c>
      <c r="C51" s="77">
        <f>VLOOKUP(GroupVertices[[#This Row],[Vertex]], Vertices[], MATCH("ID", Vertices[#Headers], 0), FALSE)</f>
        <v>308</v>
      </c>
    </row>
    <row r="52" spans="1:3" x14ac:dyDescent="0.3">
      <c r="A52" s="77" t="s">
        <v>659</v>
      </c>
      <c r="B52" s="100" t="s">
        <v>476</v>
      </c>
      <c r="C52" s="77">
        <f>VLOOKUP(GroupVertices[[#This Row],[Vertex]], Vertices[], MATCH("ID", Vertices[#Headers], 0), FALSE)</f>
        <v>305</v>
      </c>
    </row>
    <row r="53" spans="1:3" x14ac:dyDescent="0.3">
      <c r="A53" s="77" t="s">
        <v>659</v>
      </c>
      <c r="B53" s="100" t="s">
        <v>475</v>
      </c>
      <c r="C53" s="77">
        <f>VLOOKUP(GroupVertices[[#This Row],[Vertex]], Vertices[], MATCH("ID", Vertices[#Headers], 0), FALSE)</f>
        <v>304</v>
      </c>
    </row>
    <row r="54" spans="1:3" x14ac:dyDescent="0.3">
      <c r="A54" s="77" t="s">
        <v>659</v>
      </c>
      <c r="B54" s="100" t="s">
        <v>474</v>
      </c>
      <c r="C54" s="77">
        <f>VLOOKUP(GroupVertices[[#This Row],[Vertex]], Vertices[], MATCH("ID", Vertices[#Headers], 0), FALSE)</f>
        <v>303</v>
      </c>
    </row>
    <row r="55" spans="1:3" x14ac:dyDescent="0.3">
      <c r="A55" s="77" t="s">
        <v>659</v>
      </c>
      <c r="B55" s="100" t="s">
        <v>473</v>
      </c>
      <c r="C55" s="77">
        <f>VLOOKUP(GroupVertices[[#This Row],[Vertex]], Vertices[], MATCH("ID", Vertices[#Headers], 0), FALSE)</f>
        <v>302</v>
      </c>
    </row>
    <row r="56" spans="1:3" x14ac:dyDescent="0.3">
      <c r="A56" s="77" t="s">
        <v>659</v>
      </c>
      <c r="B56" s="100" t="s">
        <v>448</v>
      </c>
      <c r="C56" s="77">
        <f>VLOOKUP(GroupVertices[[#This Row],[Vertex]], Vertices[], MATCH("ID", Vertices[#Headers], 0), FALSE)</f>
        <v>277</v>
      </c>
    </row>
    <row r="57" spans="1:3" x14ac:dyDescent="0.3">
      <c r="A57" s="77" t="s">
        <v>659</v>
      </c>
      <c r="B57" s="100" t="s">
        <v>447</v>
      </c>
      <c r="C57" s="77">
        <f>VLOOKUP(GroupVertices[[#This Row],[Vertex]], Vertices[], MATCH("ID", Vertices[#Headers], 0), FALSE)</f>
        <v>276</v>
      </c>
    </row>
    <row r="58" spans="1:3" x14ac:dyDescent="0.3">
      <c r="A58" s="77" t="s">
        <v>659</v>
      </c>
      <c r="B58" s="100" t="s">
        <v>446</v>
      </c>
      <c r="C58" s="77">
        <f>VLOOKUP(GroupVertices[[#This Row],[Vertex]], Vertices[], MATCH("ID", Vertices[#Headers], 0), FALSE)</f>
        <v>275</v>
      </c>
    </row>
    <row r="59" spans="1:3" x14ac:dyDescent="0.3">
      <c r="A59" s="77" t="s">
        <v>659</v>
      </c>
      <c r="B59" s="100" t="s">
        <v>444</v>
      </c>
      <c r="C59" s="77">
        <f>VLOOKUP(GroupVertices[[#This Row],[Vertex]], Vertices[], MATCH("ID", Vertices[#Headers], 0), FALSE)</f>
        <v>273</v>
      </c>
    </row>
    <row r="60" spans="1:3" x14ac:dyDescent="0.3">
      <c r="A60" s="77" t="s">
        <v>659</v>
      </c>
      <c r="B60" s="100" t="s">
        <v>431</v>
      </c>
      <c r="C60" s="77">
        <f>VLOOKUP(GroupVertices[[#This Row],[Vertex]], Vertices[], MATCH("ID", Vertices[#Headers], 0), FALSE)</f>
        <v>260</v>
      </c>
    </row>
    <row r="61" spans="1:3" x14ac:dyDescent="0.3">
      <c r="A61" s="77" t="s">
        <v>659</v>
      </c>
      <c r="B61" s="100" t="s">
        <v>426</v>
      </c>
      <c r="C61" s="77">
        <f>VLOOKUP(GroupVertices[[#This Row],[Vertex]], Vertices[], MATCH("ID", Vertices[#Headers], 0), FALSE)</f>
        <v>255</v>
      </c>
    </row>
    <row r="62" spans="1:3" x14ac:dyDescent="0.3">
      <c r="A62" s="77" t="s">
        <v>659</v>
      </c>
      <c r="B62" s="100" t="s">
        <v>424</v>
      </c>
      <c r="C62" s="77">
        <f>VLOOKUP(GroupVertices[[#This Row],[Vertex]], Vertices[], MATCH("ID", Vertices[#Headers], 0), FALSE)</f>
        <v>253</v>
      </c>
    </row>
    <row r="63" spans="1:3" x14ac:dyDescent="0.3">
      <c r="A63" s="77" t="s">
        <v>659</v>
      </c>
      <c r="B63" s="100" t="s">
        <v>421</v>
      </c>
      <c r="C63" s="77">
        <f>VLOOKUP(GroupVertices[[#This Row],[Vertex]], Vertices[], MATCH("ID", Vertices[#Headers], 0), FALSE)</f>
        <v>250</v>
      </c>
    </row>
    <row r="64" spans="1:3" x14ac:dyDescent="0.3">
      <c r="A64" s="77" t="s">
        <v>659</v>
      </c>
      <c r="B64" s="100" t="s">
        <v>419</v>
      </c>
      <c r="C64" s="77">
        <f>VLOOKUP(GroupVertices[[#This Row],[Vertex]], Vertices[], MATCH("ID", Vertices[#Headers], 0), FALSE)</f>
        <v>248</v>
      </c>
    </row>
    <row r="65" spans="1:3" x14ac:dyDescent="0.3">
      <c r="A65" s="77" t="s">
        <v>659</v>
      </c>
      <c r="B65" s="100" t="s">
        <v>417</v>
      </c>
      <c r="C65" s="77">
        <f>VLOOKUP(GroupVertices[[#This Row],[Vertex]], Vertices[], MATCH("ID", Vertices[#Headers], 0), FALSE)</f>
        <v>246</v>
      </c>
    </row>
    <row r="66" spans="1:3" x14ac:dyDescent="0.3">
      <c r="A66" s="77" t="s">
        <v>659</v>
      </c>
      <c r="B66" s="100" t="s">
        <v>412</v>
      </c>
      <c r="C66" s="77">
        <f>VLOOKUP(GroupVertices[[#This Row],[Vertex]], Vertices[], MATCH("ID", Vertices[#Headers], 0), FALSE)</f>
        <v>241</v>
      </c>
    </row>
    <row r="67" spans="1:3" x14ac:dyDescent="0.3">
      <c r="A67" s="77" t="s">
        <v>659</v>
      </c>
      <c r="B67" s="100" t="s">
        <v>410</v>
      </c>
      <c r="C67" s="77">
        <f>VLOOKUP(GroupVertices[[#This Row],[Vertex]], Vertices[], MATCH("ID", Vertices[#Headers], 0), FALSE)</f>
        <v>239</v>
      </c>
    </row>
    <row r="68" spans="1:3" x14ac:dyDescent="0.3">
      <c r="A68" s="77" t="s">
        <v>659</v>
      </c>
      <c r="B68" s="100" t="s">
        <v>277</v>
      </c>
      <c r="C68" s="77">
        <f>VLOOKUP(GroupVertices[[#This Row],[Vertex]], Vertices[], MATCH("ID", Vertices[#Headers], 0), FALSE)</f>
        <v>106</v>
      </c>
    </row>
    <row r="69" spans="1:3" x14ac:dyDescent="0.3">
      <c r="A69" s="77" t="s">
        <v>659</v>
      </c>
      <c r="B69" s="100" t="s">
        <v>409</v>
      </c>
      <c r="C69" s="77">
        <f>VLOOKUP(GroupVertices[[#This Row],[Vertex]], Vertices[], MATCH("ID", Vertices[#Headers], 0), FALSE)</f>
        <v>238</v>
      </c>
    </row>
    <row r="70" spans="1:3" x14ac:dyDescent="0.3">
      <c r="A70" s="77" t="s">
        <v>659</v>
      </c>
      <c r="B70" s="100" t="s">
        <v>407</v>
      </c>
      <c r="C70" s="77">
        <f>VLOOKUP(GroupVertices[[#This Row],[Vertex]], Vertices[], MATCH("ID", Vertices[#Headers], 0), FALSE)</f>
        <v>236</v>
      </c>
    </row>
    <row r="71" spans="1:3" x14ac:dyDescent="0.3">
      <c r="A71" s="77" t="s">
        <v>659</v>
      </c>
      <c r="B71" s="100" t="s">
        <v>365</v>
      </c>
      <c r="C71" s="77">
        <f>VLOOKUP(GroupVertices[[#This Row],[Vertex]], Vertices[], MATCH("ID", Vertices[#Headers], 0), FALSE)</f>
        <v>194</v>
      </c>
    </row>
    <row r="72" spans="1:3" x14ac:dyDescent="0.3">
      <c r="A72" s="77" t="s">
        <v>659</v>
      </c>
      <c r="B72" s="100" t="s">
        <v>404</v>
      </c>
      <c r="C72" s="77">
        <f>VLOOKUP(GroupVertices[[#This Row],[Vertex]], Vertices[], MATCH("ID", Vertices[#Headers], 0), FALSE)</f>
        <v>233</v>
      </c>
    </row>
    <row r="73" spans="1:3" x14ac:dyDescent="0.3">
      <c r="A73" s="77" t="s">
        <v>659</v>
      </c>
      <c r="B73" s="100" t="s">
        <v>403</v>
      </c>
      <c r="C73" s="77">
        <f>VLOOKUP(GroupVertices[[#This Row],[Vertex]], Vertices[], MATCH("ID", Vertices[#Headers], 0), FALSE)</f>
        <v>232</v>
      </c>
    </row>
    <row r="74" spans="1:3" x14ac:dyDescent="0.3">
      <c r="A74" s="77" t="s">
        <v>659</v>
      </c>
      <c r="B74" s="100" t="s">
        <v>291</v>
      </c>
      <c r="C74" s="77">
        <f>VLOOKUP(GroupVertices[[#This Row],[Vertex]], Vertices[], MATCH("ID", Vertices[#Headers], 0), FALSE)</f>
        <v>120</v>
      </c>
    </row>
    <row r="75" spans="1:3" x14ac:dyDescent="0.3">
      <c r="A75" s="77" t="s">
        <v>659</v>
      </c>
      <c r="B75" s="100" t="s">
        <v>402</v>
      </c>
      <c r="C75" s="77">
        <f>VLOOKUP(GroupVertices[[#This Row],[Vertex]], Vertices[], MATCH("ID", Vertices[#Headers], 0), FALSE)</f>
        <v>231</v>
      </c>
    </row>
    <row r="76" spans="1:3" x14ac:dyDescent="0.3">
      <c r="A76" s="77" t="s">
        <v>659</v>
      </c>
      <c r="B76" s="100" t="s">
        <v>396</v>
      </c>
      <c r="C76" s="77">
        <f>VLOOKUP(GroupVertices[[#This Row],[Vertex]], Vertices[], MATCH("ID", Vertices[#Headers], 0), FALSE)</f>
        <v>225</v>
      </c>
    </row>
    <row r="77" spans="1:3" x14ac:dyDescent="0.3">
      <c r="A77" s="77" t="s">
        <v>659</v>
      </c>
      <c r="B77" s="100" t="s">
        <v>395</v>
      </c>
      <c r="C77" s="77">
        <f>VLOOKUP(GroupVertices[[#This Row],[Vertex]], Vertices[], MATCH("ID", Vertices[#Headers], 0), FALSE)</f>
        <v>224</v>
      </c>
    </row>
    <row r="78" spans="1:3" x14ac:dyDescent="0.3">
      <c r="A78" s="77" t="s">
        <v>659</v>
      </c>
      <c r="B78" s="100" t="s">
        <v>390</v>
      </c>
      <c r="C78" s="77">
        <f>VLOOKUP(GroupVertices[[#This Row],[Vertex]], Vertices[], MATCH("ID", Vertices[#Headers], 0), FALSE)</f>
        <v>219</v>
      </c>
    </row>
    <row r="79" spans="1:3" x14ac:dyDescent="0.3">
      <c r="A79" s="77" t="s">
        <v>659</v>
      </c>
      <c r="B79" s="100" t="s">
        <v>384</v>
      </c>
      <c r="C79" s="77">
        <f>VLOOKUP(GroupVertices[[#This Row],[Vertex]], Vertices[], MATCH("ID", Vertices[#Headers], 0), FALSE)</f>
        <v>213</v>
      </c>
    </row>
    <row r="80" spans="1:3" x14ac:dyDescent="0.3">
      <c r="A80" s="77" t="s">
        <v>659</v>
      </c>
      <c r="B80" s="100" t="s">
        <v>389</v>
      </c>
      <c r="C80" s="77">
        <f>VLOOKUP(GroupVertices[[#This Row],[Vertex]], Vertices[], MATCH("ID", Vertices[#Headers], 0), FALSE)</f>
        <v>218</v>
      </c>
    </row>
    <row r="81" spans="1:3" x14ac:dyDescent="0.3">
      <c r="A81" s="77" t="s">
        <v>659</v>
      </c>
      <c r="B81" s="100" t="s">
        <v>386</v>
      </c>
      <c r="C81" s="77">
        <f>VLOOKUP(GroupVertices[[#This Row],[Vertex]], Vertices[], MATCH("ID", Vertices[#Headers], 0), FALSE)</f>
        <v>215</v>
      </c>
    </row>
    <row r="82" spans="1:3" x14ac:dyDescent="0.3">
      <c r="A82" s="77" t="s">
        <v>659</v>
      </c>
      <c r="B82" s="100" t="s">
        <v>281</v>
      </c>
      <c r="C82" s="77">
        <f>VLOOKUP(GroupVertices[[#This Row],[Vertex]], Vertices[], MATCH("ID", Vertices[#Headers], 0), FALSE)</f>
        <v>110</v>
      </c>
    </row>
    <row r="83" spans="1:3" x14ac:dyDescent="0.3">
      <c r="A83" s="77" t="s">
        <v>659</v>
      </c>
      <c r="B83" s="100" t="s">
        <v>385</v>
      </c>
      <c r="C83" s="77">
        <f>VLOOKUP(GroupVertices[[#This Row],[Vertex]], Vertices[], MATCH("ID", Vertices[#Headers], 0), FALSE)</f>
        <v>214</v>
      </c>
    </row>
    <row r="84" spans="1:3" x14ac:dyDescent="0.3">
      <c r="A84" s="77" t="s">
        <v>659</v>
      </c>
      <c r="B84" s="100" t="s">
        <v>383</v>
      </c>
      <c r="C84" s="77">
        <f>VLOOKUP(GroupVertices[[#This Row],[Vertex]], Vertices[], MATCH("ID", Vertices[#Headers], 0), FALSE)</f>
        <v>212</v>
      </c>
    </row>
    <row r="85" spans="1:3" x14ac:dyDescent="0.3">
      <c r="A85" s="77" t="s">
        <v>659</v>
      </c>
      <c r="B85" s="100" t="s">
        <v>382</v>
      </c>
      <c r="C85" s="77">
        <f>VLOOKUP(GroupVertices[[#This Row],[Vertex]], Vertices[], MATCH("ID", Vertices[#Headers], 0), FALSE)</f>
        <v>211</v>
      </c>
    </row>
    <row r="86" spans="1:3" x14ac:dyDescent="0.3">
      <c r="A86" s="77" t="s">
        <v>659</v>
      </c>
      <c r="B86" s="100" t="s">
        <v>381</v>
      </c>
      <c r="C86" s="77">
        <f>VLOOKUP(GroupVertices[[#This Row],[Vertex]], Vertices[], MATCH("ID", Vertices[#Headers], 0), FALSE)</f>
        <v>210</v>
      </c>
    </row>
    <row r="87" spans="1:3" x14ac:dyDescent="0.3">
      <c r="A87" s="77" t="s">
        <v>659</v>
      </c>
      <c r="B87" s="100" t="s">
        <v>378</v>
      </c>
      <c r="C87" s="77">
        <f>VLOOKUP(GroupVertices[[#This Row],[Vertex]], Vertices[], MATCH("ID", Vertices[#Headers], 0), FALSE)</f>
        <v>207</v>
      </c>
    </row>
    <row r="88" spans="1:3" x14ac:dyDescent="0.3">
      <c r="A88" s="77" t="s">
        <v>659</v>
      </c>
      <c r="B88" s="100" t="s">
        <v>377</v>
      </c>
      <c r="C88" s="77">
        <f>VLOOKUP(GroupVertices[[#This Row],[Vertex]], Vertices[], MATCH("ID", Vertices[#Headers], 0), FALSE)</f>
        <v>206</v>
      </c>
    </row>
    <row r="89" spans="1:3" x14ac:dyDescent="0.3">
      <c r="A89" s="77" t="s">
        <v>659</v>
      </c>
      <c r="B89" s="100" t="s">
        <v>376</v>
      </c>
      <c r="C89" s="77">
        <f>VLOOKUP(GroupVertices[[#This Row],[Vertex]], Vertices[], MATCH("ID", Vertices[#Headers], 0), FALSE)</f>
        <v>205</v>
      </c>
    </row>
    <row r="90" spans="1:3" x14ac:dyDescent="0.3">
      <c r="A90" s="77" t="s">
        <v>659</v>
      </c>
      <c r="B90" s="100" t="s">
        <v>375</v>
      </c>
      <c r="C90" s="77">
        <f>VLOOKUP(GroupVertices[[#This Row],[Vertex]], Vertices[], MATCH("ID", Vertices[#Headers], 0), FALSE)</f>
        <v>204</v>
      </c>
    </row>
    <row r="91" spans="1:3" x14ac:dyDescent="0.3">
      <c r="A91" s="77" t="s">
        <v>659</v>
      </c>
      <c r="B91" s="100" t="s">
        <v>367</v>
      </c>
      <c r="C91" s="77">
        <f>VLOOKUP(GroupVertices[[#This Row],[Vertex]], Vertices[], MATCH("ID", Vertices[#Headers], 0), FALSE)</f>
        <v>196</v>
      </c>
    </row>
    <row r="92" spans="1:3" x14ac:dyDescent="0.3">
      <c r="A92" s="77" t="s">
        <v>659</v>
      </c>
      <c r="B92" s="100" t="s">
        <v>366</v>
      </c>
      <c r="C92" s="77">
        <f>VLOOKUP(GroupVertices[[#This Row],[Vertex]], Vertices[], MATCH("ID", Vertices[#Headers], 0), FALSE)</f>
        <v>195</v>
      </c>
    </row>
    <row r="93" spans="1:3" x14ac:dyDescent="0.3">
      <c r="A93" s="77" t="s">
        <v>659</v>
      </c>
      <c r="B93" s="100" t="s">
        <v>235</v>
      </c>
      <c r="C93" s="77">
        <f>VLOOKUP(GroupVertices[[#This Row],[Vertex]], Vertices[], MATCH("ID", Vertices[#Headers], 0), FALSE)</f>
        <v>64</v>
      </c>
    </row>
    <row r="94" spans="1:3" x14ac:dyDescent="0.3">
      <c r="A94" s="77" t="s">
        <v>659</v>
      </c>
      <c r="B94" s="100" t="s">
        <v>364</v>
      </c>
      <c r="C94" s="77">
        <f>VLOOKUP(GroupVertices[[#This Row],[Vertex]], Vertices[], MATCH("ID", Vertices[#Headers], 0), FALSE)</f>
        <v>193</v>
      </c>
    </row>
    <row r="95" spans="1:3" x14ac:dyDescent="0.3">
      <c r="A95" s="77" t="s">
        <v>659</v>
      </c>
      <c r="B95" s="100" t="s">
        <v>362</v>
      </c>
      <c r="C95" s="77">
        <f>VLOOKUP(GroupVertices[[#This Row],[Vertex]], Vertices[], MATCH("ID", Vertices[#Headers], 0), FALSE)</f>
        <v>191</v>
      </c>
    </row>
    <row r="96" spans="1:3" x14ac:dyDescent="0.3">
      <c r="A96" s="77" t="s">
        <v>659</v>
      </c>
      <c r="B96" s="100" t="s">
        <v>361</v>
      </c>
      <c r="C96" s="77">
        <f>VLOOKUP(GroupVertices[[#This Row],[Vertex]], Vertices[], MATCH("ID", Vertices[#Headers], 0), FALSE)</f>
        <v>190</v>
      </c>
    </row>
    <row r="97" spans="1:3" x14ac:dyDescent="0.3">
      <c r="A97" s="77" t="s">
        <v>659</v>
      </c>
      <c r="B97" s="100" t="s">
        <v>357</v>
      </c>
      <c r="C97" s="77">
        <f>VLOOKUP(GroupVertices[[#This Row],[Vertex]], Vertices[], MATCH("ID", Vertices[#Headers], 0), FALSE)</f>
        <v>186</v>
      </c>
    </row>
    <row r="98" spans="1:3" x14ac:dyDescent="0.3">
      <c r="A98" s="77" t="s">
        <v>659</v>
      </c>
      <c r="B98" s="100" t="s">
        <v>356</v>
      </c>
      <c r="C98" s="77">
        <f>VLOOKUP(GroupVertices[[#This Row],[Vertex]], Vertices[], MATCH("ID", Vertices[#Headers], 0), FALSE)</f>
        <v>185</v>
      </c>
    </row>
    <row r="99" spans="1:3" x14ac:dyDescent="0.3">
      <c r="A99" s="77" t="s">
        <v>659</v>
      </c>
      <c r="B99" s="100" t="s">
        <v>352</v>
      </c>
      <c r="C99" s="77">
        <f>VLOOKUP(GroupVertices[[#This Row],[Vertex]], Vertices[], MATCH("ID", Vertices[#Headers], 0), FALSE)</f>
        <v>181</v>
      </c>
    </row>
    <row r="100" spans="1:3" x14ac:dyDescent="0.3">
      <c r="A100" s="77" t="s">
        <v>659</v>
      </c>
      <c r="B100" s="100" t="s">
        <v>351</v>
      </c>
      <c r="C100" s="77">
        <f>VLOOKUP(GroupVertices[[#This Row],[Vertex]], Vertices[], MATCH("ID", Vertices[#Headers], 0), FALSE)</f>
        <v>180</v>
      </c>
    </row>
    <row r="101" spans="1:3" x14ac:dyDescent="0.3">
      <c r="A101" s="77" t="s">
        <v>659</v>
      </c>
      <c r="B101" s="100" t="s">
        <v>350</v>
      </c>
      <c r="C101" s="77">
        <f>VLOOKUP(GroupVertices[[#This Row],[Vertex]], Vertices[], MATCH("ID", Vertices[#Headers], 0), FALSE)</f>
        <v>179</v>
      </c>
    </row>
    <row r="102" spans="1:3" x14ac:dyDescent="0.3">
      <c r="A102" s="77" t="s">
        <v>659</v>
      </c>
      <c r="B102" s="100" t="s">
        <v>347</v>
      </c>
      <c r="C102" s="77">
        <f>VLOOKUP(GroupVertices[[#This Row],[Vertex]], Vertices[], MATCH("ID", Vertices[#Headers], 0), FALSE)</f>
        <v>176</v>
      </c>
    </row>
    <row r="103" spans="1:3" x14ac:dyDescent="0.3">
      <c r="A103" s="77" t="s">
        <v>659</v>
      </c>
      <c r="B103" s="100" t="s">
        <v>340</v>
      </c>
      <c r="C103" s="77">
        <f>VLOOKUP(GroupVertices[[#This Row],[Vertex]], Vertices[], MATCH("ID", Vertices[#Headers], 0), FALSE)</f>
        <v>169</v>
      </c>
    </row>
    <row r="104" spans="1:3" x14ac:dyDescent="0.3">
      <c r="A104" s="77" t="s">
        <v>659</v>
      </c>
      <c r="B104" s="100" t="s">
        <v>337</v>
      </c>
      <c r="C104" s="77">
        <f>VLOOKUP(GroupVertices[[#This Row],[Vertex]], Vertices[], MATCH("ID", Vertices[#Headers], 0), FALSE)</f>
        <v>166</v>
      </c>
    </row>
    <row r="105" spans="1:3" x14ac:dyDescent="0.3">
      <c r="A105" s="77" t="s">
        <v>659</v>
      </c>
      <c r="B105" s="100" t="s">
        <v>292</v>
      </c>
      <c r="C105" s="77">
        <f>VLOOKUP(GroupVertices[[#This Row],[Vertex]], Vertices[], MATCH("ID", Vertices[#Headers], 0), FALSE)</f>
        <v>121</v>
      </c>
    </row>
    <row r="106" spans="1:3" x14ac:dyDescent="0.3">
      <c r="A106" s="77" t="s">
        <v>659</v>
      </c>
      <c r="B106" s="100" t="s">
        <v>336</v>
      </c>
      <c r="C106" s="77">
        <f>VLOOKUP(GroupVertices[[#This Row],[Vertex]], Vertices[], MATCH("ID", Vertices[#Headers], 0), FALSE)</f>
        <v>165</v>
      </c>
    </row>
    <row r="107" spans="1:3" x14ac:dyDescent="0.3">
      <c r="A107" s="77" t="s">
        <v>659</v>
      </c>
      <c r="B107" s="100" t="s">
        <v>335</v>
      </c>
      <c r="C107" s="77">
        <f>VLOOKUP(GroupVertices[[#This Row],[Vertex]], Vertices[], MATCH("ID", Vertices[#Headers], 0), FALSE)</f>
        <v>164</v>
      </c>
    </row>
    <row r="108" spans="1:3" x14ac:dyDescent="0.3">
      <c r="A108" s="77" t="s">
        <v>659</v>
      </c>
      <c r="B108" s="100" t="s">
        <v>333</v>
      </c>
      <c r="C108" s="77">
        <f>VLOOKUP(GroupVertices[[#This Row],[Vertex]], Vertices[], MATCH("ID", Vertices[#Headers], 0), FALSE)</f>
        <v>162</v>
      </c>
    </row>
    <row r="109" spans="1:3" x14ac:dyDescent="0.3">
      <c r="A109" s="77" t="s">
        <v>659</v>
      </c>
      <c r="B109" s="100" t="s">
        <v>331</v>
      </c>
      <c r="C109" s="77">
        <f>VLOOKUP(GroupVertices[[#This Row],[Vertex]], Vertices[], MATCH("ID", Vertices[#Headers], 0), FALSE)</f>
        <v>160</v>
      </c>
    </row>
    <row r="110" spans="1:3" x14ac:dyDescent="0.3">
      <c r="A110" s="77" t="s">
        <v>659</v>
      </c>
      <c r="B110" s="100" t="s">
        <v>324</v>
      </c>
      <c r="C110" s="77">
        <f>VLOOKUP(GroupVertices[[#This Row],[Vertex]], Vertices[], MATCH("ID", Vertices[#Headers], 0), FALSE)</f>
        <v>153</v>
      </c>
    </row>
    <row r="111" spans="1:3" x14ac:dyDescent="0.3">
      <c r="A111" s="77" t="s">
        <v>659</v>
      </c>
      <c r="B111" s="100" t="s">
        <v>325</v>
      </c>
      <c r="C111" s="77">
        <f>VLOOKUP(GroupVertices[[#This Row],[Vertex]], Vertices[], MATCH("ID", Vertices[#Headers], 0), FALSE)</f>
        <v>154</v>
      </c>
    </row>
    <row r="112" spans="1:3" x14ac:dyDescent="0.3">
      <c r="A112" s="77" t="s">
        <v>659</v>
      </c>
      <c r="B112" s="100" t="s">
        <v>323</v>
      </c>
      <c r="C112" s="77">
        <f>VLOOKUP(GroupVertices[[#This Row],[Vertex]], Vertices[], MATCH("ID", Vertices[#Headers], 0), FALSE)</f>
        <v>152</v>
      </c>
    </row>
    <row r="113" spans="1:3" x14ac:dyDescent="0.3">
      <c r="A113" s="77" t="s">
        <v>659</v>
      </c>
      <c r="B113" s="100" t="s">
        <v>263</v>
      </c>
      <c r="C113" s="77">
        <f>VLOOKUP(GroupVertices[[#This Row],[Vertex]], Vertices[], MATCH("ID", Vertices[#Headers], 0), FALSE)</f>
        <v>92</v>
      </c>
    </row>
    <row r="114" spans="1:3" x14ac:dyDescent="0.3">
      <c r="A114" s="77" t="s">
        <v>659</v>
      </c>
      <c r="B114" s="100" t="s">
        <v>320</v>
      </c>
      <c r="C114" s="77">
        <f>VLOOKUP(GroupVertices[[#This Row],[Vertex]], Vertices[], MATCH("ID", Vertices[#Headers], 0), FALSE)</f>
        <v>149</v>
      </c>
    </row>
    <row r="115" spans="1:3" x14ac:dyDescent="0.3">
      <c r="A115" s="77" t="s">
        <v>659</v>
      </c>
      <c r="B115" s="100" t="s">
        <v>316</v>
      </c>
      <c r="C115" s="77">
        <f>VLOOKUP(GroupVertices[[#This Row],[Vertex]], Vertices[], MATCH("ID", Vertices[#Headers], 0), FALSE)</f>
        <v>145</v>
      </c>
    </row>
    <row r="116" spans="1:3" x14ac:dyDescent="0.3">
      <c r="A116" s="77" t="s">
        <v>659</v>
      </c>
      <c r="B116" s="100" t="s">
        <v>313</v>
      </c>
      <c r="C116" s="77">
        <f>VLOOKUP(GroupVertices[[#This Row],[Vertex]], Vertices[], MATCH("ID", Vertices[#Headers], 0), FALSE)</f>
        <v>142</v>
      </c>
    </row>
    <row r="117" spans="1:3" x14ac:dyDescent="0.3">
      <c r="A117" s="77" t="s">
        <v>659</v>
      </c>
      <c r="B117" s="100" t="s">
        <v>312</v>
      </c>
      <c r="C117" s="77">
        <f>VLOOKUP(GroupVertices[[#This Row],[Vertex]], Vertices[], MATCH("ID", Vertices[#Headers], 0), FALSE)</f>
        <v>141</v>
      </c>
    </row>
    <row r="118" spans="1:3" x14ac:dyDescent="0.3">
      <c r="A118" s="77" t="s">
        <v>659</v>
      </c>
      <c r="B118" s="100" t="s">
        <v>311</v>
      </c>
      <c r="C118" s="77">
        <f>VLOOKUP(GroupVertices[[#This Row],[Vertex]], Vertices[], MATCH("ID", Vertices[#Headers], 0), FALSE)</f>
        <v>140</v>
      </c>
    </row>
    <row r="119" spans="1:3" x14ac:dyDescent="0.3">
      <c r="A119" s="77" t="s">
        <v>659</v>
      </c>
      <c r="B119" s="100" t="s">
        <v>301</v>
      </c>
      <c r="C119" s="77">
        <f>VLOOKUP(GroupVertices[[#This Row],[Vertex]], Vertices[], MATCH("ID", Vertices[#Headers], 0), FALSE)</f>
        <v>130</v>
      </c>
    </row>
    <row r="120" spans="1:3" x14ac:dyDescent="0.3">
      <c r="A120" s="77" t="s">
        <v>659</v>
      </c>
      <c r="B120" s="100" t="s">
        <v>264</v>
      </c>
      <c r="C120" s="77">
        <f>VLOOKUP(GroupVertices[[#This Row],[Vertex]], Vertices[], MATCH("ID", Vertices[#Headers], 0), FALSE)</f>
        <v>93</v>
      </c>
    </row>
    <row r="121" spans="1:3" x14ac:dyDescent="0.3">
      <c r="A121" s="77" t="s">
        <v>659</v>
      </c>
      <c r="B121" s="100" t="s">
        <v>287</v>
      </c>
      <c r="C121" s="77">
        <f>VLOOKUP(GroupVertices[[#This Row],[Vertex]], Vertices[], MATCH("ID", Vertices[#Headers], 0), FALSE)</f>
        <v>116</v>
      </c>
    </row>
    <row r="122" spans="1:3" x14ac:dyDescent="0.3">
      <c r="A122" s="77" t="s">
        <v>659</v>
      </c>
      <c r="B122" s="100" t="s">
        <v>278</v>
      </c>
      <c r="C122" s="77">
        <f>VLOOKUP(GroupVertices[[#This Row],[Vertex]], Vertices[], MATCH("ID", Vertices[#Headers], 0), FALSE)</f>
        <v>107</v>
      </c>
    </row>
    <row r="123" spans="1:3" x14ac:dyDescent="0.3">
      <c r="A123" s="77" t="s">
        <v>659</v>
      </c>
      <c r="B123" s="100" t="s">
        <v>273</v>
      </c>
      <c r="C123" s="77">
        <f>VLOOKUP(GroupVertices[[#This Row],[Vertex]], Vertices[], MATCH("ID", Vertices[#Headers], 0), FALSE)</f>
        <v>102</v>
      </c>
    </row>
    <row r="124" spans="1:3" x14ac:dyDescent="0.3">
      <c r="A124" s="77" t="s">
        <v>659</v>
      </c>
      <c r="B124" s="100" t="s">
        <v>271</v>
      </c>
      <c r="C124" s="77">
        <f>VLOOKUP(GroupVertices[[#This Row],[Vertex]], Vertices[], MATCH("ID", Vertices[#Headers], 0), FALSE)</f>
        <v>100</v>
      </c>
    </row>
    <row r="125" spans="1:3" x14ac:dyDescent="0.3">
      <c r="A125" s="77" t="s">
        <v>659</v>
      </c>
      <c r="B125" s="100" t="s">
        <v>265</v>
      </c>
      <c r="C125" s="77">
        <f>VLOOKUP(GroupVertices[[#This Row],[Vertex]], Vertices[], MATCH("ID", Vertices[#Headers], 0), FALSE)</f>
        <v>94</v>
      </c>
    </row>
    <row r="126" spans="1:3" x14ac:dyDescent="0.3">
      <c r="A126" s="77" t="s">
        <v>659</v>
      </c>
      <c r="B126" s="100" t="s">
        <v>255</v>
      </c>
      <c r="C126" s="77">
        <f>VLOOKUP(GroupVertices[[#This Row],[Vertex]], Vertices[], MATCH("ID", Vertices[#Headers], 0), FALSE)</f>
        <v>84</v>
      </c>
    </row>
    <row r="127" spans="1:3" x14ac:dyDescent="0.3">
      <c r="A127" s="77" t="s">
        <v>659</v>
      </c>
      <c r="B127" s="100" t="s">
        <v>251</v>
      </c>
      <c r="C127" s="77">
        <f>VLOOKUP(GroupVertices[[#This Row],[Vertex]], Vertices[], MATCH("ID", Vertices[#Headers], 0), FALSE)</f>
        <v>80</v>
      </c>
    </row>
    <row r="128" spans="1:3" x14ac:dyDescent="0.3">
      <c r="A128" s="77" t="s">
        <v>659</v>
      </c>
      <c r="B128" s="100" t="s">
        <v>233</v>
      </c>
      <c r="C128" s="77">
        <f>VLOOKUP(GroupVertices[[#This Row],[Vertex]], Vertices[], MATCH("ID", Vertices[#Headers], 0), FALSE)</f>
        <v>62</v>
      </c>
    </row>
    <row r="129" spans="1:3" x14ac:dyDescent="0.3">
      <c r="A129" s="77" t="s">
        <v>659</v>
      </c>
      <c r="B129" s="100" t="s">
        <v>245</v>
      </c>
      <c r="C129" s="77">
        <f>VLOOKUP(GroupVertices[[#This Row],[Vertex]], Vertices[], MATCH("ID", Vertices[#Headers], 0), FALSE)</f>
        <v>74</v>
      </c>
    </row>
    <row r="130" spans="1:3" x14ac:dyDescent="0.3">
      <c r="A130" s="77" t="s">
        <v>659</v>
      </c>
      <c r="B130" s="100" t="s">
        <v>242</v>
      </c>
      <c r="C130" s="77">
        <f>VLOOKUP(GroupVertices[[#This Row],[Vertex]], Vertices[], MATCH("ID", Vertices[#Headers], 0), FALSE)</f>
        <v>71</v>
      </c>
    </row>
    <row r="131" spans="1:3" x14ac:dyDescent="0.3">
      <c r="A131" s="77" t="s">
        <v>659</v>
      </c>
      <c r="B131" s="100" t="s">
        <v>234</v>
      </c>
      <c r="C131" s="77">
        <f>VLOOKUP(GroupVertices[[#This Row],[Vertex]], Vertices[], MATCH("ID", Vertices[#Headers], 0), FALSE)</f>
        <v>63</v>
      </c>
    </row>
    <row r="132" spans="1:3" x14ac:dyDescent="0.3">
      <c r="A132" s="77" t="s">
        <v>659</v>
      </c>
      <c r="B132" s="100" t="s">
        <v>232</v>
      </c>
      <c r="C132" s="77">
        <f>VLOOKUP(GroupVertices[[#This Row],[Vertex]], Vertices[], MATCH("ID", Vertices[#Headers], 0), FALSE)</f>
        <v>61</v>
      </c>
    </row>
    <row r="133" spans="1:3" x14ac:dyDescent="0.3">
      <c r="A133" s="77" t="s">
        <v>659</v>
      </c>
      <c r="B133" s="100" t="s">
        <v>228</v>
      </c>
      <c r="C133" s="77">
        <f>VLOOKUP(GroupVertices[[#This Row],[Vertex]], Vertices[], MATCH("ID", Vertices[#Headers], 0), FALSE)</f>
        <v>57</v>
      </c>
    </row>
    <row r="134" spans="1:3" x14ac:dyDescent="0.3">
      <c r="A134" s="77" t="s">
        <v>659</v>
      </c>
      <c r="B134" s="100" t="s">
        <v>225</v>
      </c>
      <c r="C134" s="77">
        <f>VLOOKUP(GroupVertices[[#This Row],[Vertex]], Vertices[], MATCH("ID", Vertices[#Headers], 0), FALSE)</f>
        <v>54</v>
      </c>
    </row>
    <row r="135" spans="1:3" x14ac:dyDescent="0.3">
      <c r="A135" s="77" t="s">
        <v>659</v>
      </c>
      <c r="B135" s="100" t="s">
        <v>216</v>
      </c>
      <c r="C135" s="77">
        <f>VLOOKUP(GroupVertices[[#This Row],[Vertex]], Vertices[], MATCH("ID", Vertices[#Headers], 0), FALSE)</f>
        <v>45</v>
      </c>
    </row>
    <row r="136" spans="1:3" x14ac:dyDescent="0.3">
      <c r="A136" s="77" t="s">
        <v>660</v>
      </c>
      <c r="B136" s="100" t="s">
        <v>182</v>
      </c>
      <c r="C136" s="77">
        <f>VLOOKUP(GroupVertices[[#This Row],[Vertex]], Vertices[], MATCH("ID", Vertices[#Headers], 0), FALSE)</f>
        <v>11</v>
      </c>
    </row>
    <row r="137" spans="1:3" x14ac:dyDescent="0.3">
      <c r="A137" s="77" t="s">
        <v>660</v>
      </c>
      <c r="B137" s="100" t="s">
        <v>181</v>
      </c>
      <c r="C137" s="77">
        <f>VLOOKUP(GroupVertices[[#This Row],[Vertex]], Vertices[], MATCH("ID", Vertices[#Headers], 0), FALSE)</f>
        <v>10</v>
      </c>
    </row>
    <row r="138" spans="1:3" x14ac:dyDescent="0.3">
      <c r="A138" s="77" t="s">
        <v>660</v>
      </c>
      <c r="B138" s="100" t="s">
        <v>215</v>
      </c>
      <c r="C138" s="77">
        <f>VLOOKUP(GroupVertices[[#This Row],[Vertex]], Vertices[], MATCH("ID", Vertices[#Headers], 0), FALSE)</f>
        <v>44</v>
      </c>
    </row>
    <row r="139" spans="1:3" x14ac:dyDescent="0.3">
      <c r="A139" s="77" t="s">
        <v>660</v>
      </c>
      <c r="B139" s="100" t="s">
        <v>571</v>
      </c>
      <c r="C139" s="77">
        <f>VLOOKUP(GroupVertices[[#This Row],[Vertex]], Vertices[], MATCH("ID", Vertices[#Headers], 0), FALSE)</f>
        <v>400</v>
      </c>
    </row>
    <row r="140" spans="1:3" x14ac:dyDescent="0.3">
      <c r="A140" s="77" t="s">
        <v>660</v>
      </c>
      <c r="B140" s="100" t="s">
        <v>564</v>
      </c>
      <c r="C140" s="77">
        <f>VLOOKUP(GroupVertices[[#This Row],[Vertex]], Vertices[], MATCH("ID", Vertices[#Headers], 0), FALSE)</f>
        <v>393</v>
      </c>
    </row>
    <row r="141" spans="1:3" x14ac:dyDescent="0.3">
      <c r="A141" s="77" t="s">
        <v>660</v>
      </c>
      <c r="B141" s="100" t="s">
        <v>379</v>
      </c>
      <c r="C141" s="77">
        <f>VLOOKUP(GroupVertices[[#This Row],[Vertex]], Vertices[], MATCH("ID", Vertices[#Headers], 0), FALSE)</f>
        <v>208</v>
      </c>
    </row>
    <row r="142" spans="1:3" x14ac:dyDescent="0.3">
      <c r="A142" s="77" t="s">
        <v>660</v>
      </c>
      <c r="B142" s="100" t="s">
        <v>555</v>
      </c>
      <c r="C142" s="77">
        <f>VLOOKUP(GroupVertices[[#This Row],[Vertex]], Vertices[], MATCH("ID", Vertices[#Headers], 0), FALSE)</f>
        <v>384</v>
      </c>
    </row>
    <row r="143" spans="1:3" x14ac:dyDescent="0.3">
      <c r="A143" s="77" t="s">
        <v>660</v>
      </c>
      <c r="B143" s="100" t="s">
        <v>175</v>
      </c>
      <c r="C143" s="77">
        <f>VLOOKUP(GroupVertices[[#This Row],[Vertex]], Vertices[], MATCH("ID", Vertices[#Headers], 0), FALSE)</f>
        <v>4</v>
      </c>
    </row>
    <row r="144" spans="1:3" x14ac:dyDescent="0.3">
      <c r="A144" s="77" t="s">
        <v>660</v>
      </c>
      <c r="B144" s="100" t="s">
        <v>551</v>
      </c>
      <c r="C144" s="77">
        <f>VLOOKUP(GroupVertices[[#This Row],[Vertex]], Vertices[], MATCH("ID", Vertices[#Headers], 0), FALSE)</f>
        <v>380</v>
      </c>
    </row>
    <row r="145" spans="1:3" x14ac:dyDescent="0.3">
      <c r="A145" s="77" t="s">
        <v>660</v>
      </c>
      <c r="B145" s="100" t="s">
        <v>238</v>
      </c>
      <c r="C145" s="77">
        <f>VLOOKUP(GroupVertices[[#This Row],[Vertex]], Vertices[], MATCH("ID", Vertices[#Headers], 0), FALSE)</f>
        <v>67</v>
      </c>
    </row>
    <row r="146" spans="1:3" x14ac:dyDescent="0.3">
      <c r="A146" s="77" t="s">
        <v>660</v>
      </c>
      <c r="B146" s="100" t="s">
        <v>546</v>
      </c>
      <c r="C146" s="77">
        <f>VLOOKUP(GroupVertices[[#This Row],[Vertex]], Vertices[], MATCH("ID", Vertices[#Headers], 0), FALSE)</f>
        <v>375</v>
      </c>
    </row>
    <row r="147" spans="1:3" x14ac:dyDescent="0.3">
      <c r="A147" s="77" t="s">
        <v>660</v>
      </c>
      <c r="B147" s="100" t="s">
        <v>178</v>
      </c>
      <c r="C147" s="77">
        <f>VLOOKUP(GroupVertices[[#This Row],[Vertex]], Vertices[], MATCH("ID", Vertices[#Headers], 0), FALSE)</f>
        <v>7</v>
      </c>
    </row>
    <row r="148" spans="1:3" x14ac:dyDescent="0.3">
      <c r="A148" s="77" t="s">
        <v>660</v>
      </c>
      <c r="B148" s="100" t="s">
        <v>545</v>
      </c>
      <c r="C148" s="77">
        <f>VLOOKUP(GroupVertices[[#This Row],[Vertex]], Vertices[], MATCH("ID", Vertices[#Headers], 0), FALSE)</f>
        <v>374</v>
      </c>
    </row>
    <row r="149" spans="1:3" x14ac:dyDescent="0.3">
      <c r="A149" s="77" t="s">
        <v>660</v>
      </c>
      <c r="B149" s="100" t="s">
        <v>543</v>
      </c>
      <c r="C149" s="77">
        <f>VLOOKUP(GroupVertices[[#This Row],[Vertex]], Vertices[], MATCH("ID", Vertices[#Headers], 0), FALSE)</f>
        <v>372</v>
      </c>
    </row>
    <row r="150" spans="1:3" x14ac:dyDescent="0.3">
      <c r="A150" s="77" t="s">
        <v>660</v>
      </c>
      <c r="B150" s="100" t="s">
        <v>535</v>
      </c>
      <c r="C150" s="77">
        <f>VLOOKUP(GroupVertices[[#This Row],[Vertex]], Vertices[], MATCH("ID", Vertices[#Headers], 0), FALSE)</f>
        <v>364</v>
      </c>
    </row>
    <row r="151" spans="1:3" x14ac:dyDescent="0.3">
      <c r="A151" s="77" t="s">
        <v>660</v>
      </c>
      <c r="B151" s="100" t="s">
        <v>339</v>
      </c>
      <c r="C151" s="77">
        <f>VLOOKUP(GroupVertices[[#This Row],[Vertex]], Vertices[], MATCH("ID", Vertices[#Headers], 0), FALSE)</f>
        <v>168</v>
      </c>
    </row>
    <row r="152" spans="1:3" x14ac:dyDescent="0.3">
      <c r="A152" s="77" t="s">
        <v>660</v>
      </c>
      <c r="B152" s="100" t="s">
        <v>530</v>
      </c>
      <c r="C152" s="77">
        <f>VLOOKUP(GroupVertices[[#This Row],[Vertex]], Vertices[], MATCH("ID", Vertices[#Headers], 0), FALSE)</f>
        <v>359</v>
      </c>
    </row>
    <row r="153" spans="1:3" x14ac:dyDescent="0.3">
      <c r="A153" s="77" t="s">
        <v>660</v>
      </c>
      <c r="B153" s="100" t="s">
        <v>346</v>
      </c>
      <c r="C153" s="77">
        <f>VLOOKUP(GroupVertices[[#This Row],[Vertex]], Vertices[], MATCH("ID", Vertices[#Headers], 0), FALSE)</f>
        <v>175</v>
      </c>
    </row>
    <row r="154" spans="1:3" x14ac:dyDescent="0.3">
      <c r="A154" s="77" t="s">
        <v>660</v>
      </c>
      <c r="B154" s="100" t="s">
        <v>521</v>
      </c>
      <c r="C154" s="77">
        <f>VLOOKUP(GroupVertices[[#This Row],[Vertex]], Vertices[], MATCH("ID", Vertices[#Headers], 0), FALSE)</f>
        <v>350</v>
      </c>
    </row>
    <row r="155" spans="1:3" x14ac:dyDescent="0.3">
      <c r="A155" s="77" t="s">
        <v>660</v>
      </c>
      <c r="B155" s="100" t="s">
        <v>237</v>
      </c>
      <c r="C155" s="77">
        <f>VLOOKUP(GroupVertices[[#This Row],[Vertex]], Vertices[], MATCH("ID", Vertices[#Headers], 0), FALSE)</f>
        <v>66</v>
      </c>
    </row>
    <row r="156" spans="1:3" x14ac:dyDescent="0.3">
      <c r="A156" s="77" t="s">
        <v>660</v>
      </c>
      <c r="B156" s="100" t="s">
        <v>519</v>
      </c>
      <c r="C156" s="77">
        <f>VLOOKUP(GroupVertices[[#This Row],[Vertex]], Vertices[], MATCH("ID", Vertices[#Headers], 0), FALSE)</f>
        <v>348</v>
      </c>
    </row>
    <row r="157" spans="1:3" x14ac:dyDescent="0.3">
      <c r="A157" s="77" t="s">
        <v>660</v>
      </c>
      <c r="B157" s="100" t="s">
        <v>518</v>
      </c>
      <c r="C157" s="77">
        <f>VLOOKUP(GroupVertices[[#This Row],[Vertex]], Vertices[], MATCH("ID", Vertices[#Headers], 0), FALSE)</f>
        <v>347</v>
      </c>
    </row>
    <row r="158" spans="1:3" x14ac:dyDescent="0.3">
      <c r="A158" s="77" t="s">
        <v>660</v>
      </c>
      <c r="B158" s="100" t="s">
        <v>209</v>
      </c>
      <c r="C158" s="77">
        <f>VLOOKUP(GroupVertices[[#This Row],[Vertex]], Vertices[], MATCH("ID", Vertices[#Headers], 0), FALSE)</f>
        <v>38</v>
      </c>
    </row>
    <row r="159" spans="1:3" x14ac:dyDescent="0.3">
      <c r="A159" s="77" t="s">
        <v>660</v>
      </c>
      <c r="B159" s="100" t="s">
        <v>513</v>
      </c>
      <c r="C159" s="77">
        <f>VLOOKUP(GroupVertices[[#This Row],[Vertex]], Vertices[], MATCH("ID", Vertices[#Headers], 0), FALSE)</f>
        <v>342</v>
      </c>
    </row>
    <row r="160" spans="1:3" x14ac:dyDescent="0.3">
      <c r="A160" s="77" t="s">
        <v>660</v>
      </c>
      <c r="B160" s="100" t="s">
        <v>183</v>
      </c>
      <c r="C160" s="77">
        <f>VLOOKUP(GroupVertices[[#This Row],[Vertex]], Vertices[], MATCH("ID", Vertices[#Headers], 0), FALSE)</f>
        <v>12</v>
      </c>
    </row>
    <row r="161" spans="1:3" x14ac:dyDescent="0.3">
      <c r="A161" s="77" t="s">
        <v>660</v>
      </c>
      <c r="B161" s="100" t="s">
        <v>512</v>
      </c>
      <c r="C161" s="77">
        <f>VLOOKUP(GroupVertices[[#This Row],[Vertex]], Vertices[], MATCH("ID", Vertices[#Headers], 0), FALSE)</f>
        <v>341</v>
      </c>
    </row>
    <row r="162" spans="1:3" x14ac:dyDescent="0.3">
      <c r="A162" s="77" t="s">
        <v>660</v>
      </c>
      <c r="B162" s="100" t="s">
        <v>507</v>
      </c>
      <c r="C162" s="77">
        <f>VLOOKUP(GroupVertices[[#This Row],[Vertex]], Vertices[], MATCH("ID", Vertices[#Headers], 0), FALSE)</f>
        <v>336</v>
      </c>
    </row>
    <row r="163" spans="1:3" x14ac:dyDescent="0.3">
      <c r="A163" s="77" t="s">
        <v>660</v>
      </c>
      <c r="B163" s="100" t="s">
        <v>506</v>
      </c>
      <c r="C163" s="77">
        <f>VLOOKUP(GroupVertices[[#This Row],[Vertex]], Vertices[], MATCH("ID", Vertices[#Headers], 0), FALSE)</f>
        <v>335</v>
      </c>
    </row>
    <row r="164" spans="1:3" x14ac:dyDescent="0.3">
      <c r="A164" s="77" t="s">
        <v>660</v>
      </c>
      <c r="B164" s="100" t="s">
        <v>504</v>
      </c>
      <c r="C164" s="77">
        <f>VLOOKUP(GroupVertices[[#This Row],[Vertex]], Vertices[], MATCH("ID", Vertices[#Headers], 0), FALSE)</f>
        <v>333</v>
      </c>
    </row>
    <row r="165" spans="1:3" x14ac:dyDescent="0.3">
      <c r="A165" s="77" t="s">
        <v>660</v>
      </c>
      <c r="B165" s="100" t="s">
        <v>494</v>
      </c>
      <c r="C165" s="77">
        <f>VLOOKUP(GroupVertices[[#This Row],[Vertex]], Vertices[], MATCH("ID", Vertices[#Headers], 0), FALSE)</f>
        <v>323</v>
      </c>
    </row>
    <row r="166" spans="1:3" x14ac:dyDescent="0.3">
      <c r="A166" s="77" t="s">
        <v>660</v>
      </c>
      <c r="B166" s="100" t="s">
        <v>484</v>
      </c>
      <c r="C166" s="77">
        <f>VLOOKUP(GroupVertices[[#This Row],[Vertex]], Vertices[], MATCH("ID", Vertices[#Headers], 0), FALSE)</f>
        <v>313</v>
      </c>
    </row>
    <row r="167" spans="1:3" x14ac:dyDescent="0.3">
      <c r="A167" s="77" t="s">
        <v>660</v>
      </c>
      <c r="B167" s="100" t="s">
        <v>482</v>
      </c>
      <c r="C167" s="77">
        <f>VLOOKUP(GroupVertices[[#This Row],[Vertex]], Vertices[], MATCH("ID", Vertices[#Headers], 0), FALSE)</f>
        <v>311</v>
      </c>
    </row>
    <row r="168" spans="1:3" x14ac:dyDescent="0.3">
      <c r="A168" s="77" t="s">
        <v>660</v>
      </c>
      <c r="B168" s="100" t="s">
        <v>478</v>
      </c>
      <c r="C168" s="77">
        <f>VLOOKUP(GroupVertices[[#This Row],[Vertex]], Vertices[], MATCH("ID", Vertices[#Headers], 0), FALSE)</f>
        <v>307</v>
      </c>
    </row>
    <row r="169" spans="1:3" x14ac:dyDescent="0.3">
      <c r="A169" s="77" t="s">
        <v>660</v>
      </c>
      <c r="B169" s="100" t="s">
        <v>477</v>
      </c>
      <c r="C169" s="77">
        <f>VLOOKUP(GroupVertices[[#This Row],[Vertex]], Vertices[], MATCH("ID", Vertices[#Headers], 0), FALSE)</f>
        <v>306</v>
      </c>
    </row>
    <row r="170" spans="1:3" x14ac:dyDescent="0.3">
      <c r="A170" s="77" t="s">
        <v>660</v>
      </c>
      <c r="B170" s="100" t="s">
        <v>458</v>
      </c>
      <c r="C170" s="77">
        <f>VLOOKUP(GroupVertices[[#This Row],[Vertex]], Vertices[], MATCH("ID", Vertices[#Headers], 0), FALSE)</f>
        <v>287</v>
      </c>
    </row>
    <row r="171" spans="1:3" x14ac:dyDescent="0.3">
      <c r="A171" s="77" t="s">
        <v>660</v>
      </c>
      <c r="B171" s="100" t="s">
        <v>453</v>
      </c>
      <c r="C171" s="77">
        <f>VLOOKUP(GroupVertices[[#This Row],[Vertex]], Vertices[], MATCH("ID", Vertices[#Headers], 0), FALSE)</f>
        <v>282</v>
      </c>
    </row>
    <row r="172" spans="1:3" x14ac:dyDescent="0.3">
      <c r="A172" s="77" t="s">
        <v>660</v>
      </c>
      <c r="B172" s="100" t="s">
        <v>452</v>
      </c>
      <c r="C172" s="77">
        <f>VLOOKUP(GroupVertices[[#This Row],[Vertex]], Vertices[], MATCH("ID", Vertices[#Headers], 0), FALSE)</f>
        <v>281</v>
      </c>
    </row>
    <row r="173" spans="1:3" x14ac:dyDescent="0.3">
      <c r="A173" s="77" t="s">
        <v>660</v>
      </c>
      <c r="B173" s="100" t="s">
        <v>450</v>
      </c>
      <c r="C173" s="77">
        <f>VLOOKUP(GroupVertices[[#This Row],[Vertex]], Vertices[], MATCH("ID", Vertices[#Headers], 0), FALSE)</f>
        <v>279</v>
      </c>
    </row>
    <row r="174" spans="1:3" x14ac:dyDescent="0.3">
      <c r="A174" s="77" t="s">
        <v>660</v>
      </c>
      <c r="B174" s="100" t="s">
        <v>449</v>
      </c>
      <c r="C174" s="77">
        <f>VLOOKUP(GroupVertices[[#This Row],[Vertex]], Vertices[], MATCH("ID", Vertices[#Headers], 0), FALSE)</f>
        <v>278</v>
      </c>
    </row>
    <row r="175" spans="1:3" x14ac:dyDescent="0.3">
      <c r="A175" s="77" t="s">
        <v>660</v>
      </c>
      <c r="B175" s="100" t="s">
        <v>445</v>
      </c>
      <c r="C175" s="77">
        <f>VLOOKUP(GroupVertices[[#This Row],[Vertex]], Vertices[], MATCH("ID", Vertices[#Headers], 0), FALSE)</f>
        <v>274</v>
      </c>
    </row>
    <row r="176" spans="1:3" x14ac:dyDescent="0.3">
      <c r="A176" s="77" t="s">
        <v>660</v>
      </c>
      <c r="B176" s="100" t="s">
        <v>438</v>
      </c>
      <c r="C176" s="77">
        <f>VLOOKUP(GroupVertices[[#This Row],[Vertex]], Vertices[], MATCH("ID", Vertices[#Headers], 0), FALSE)</f>
        <v>267</v>
      </c>
    </row>
    <row r="177" spans="1:3" x14ac:dyDescent="0.3">
      <c r="A177" s="77" t="s">
        <v>660</v>
      </c>
      <c r="B177" s="100" t="s">
        <v>202</v>
      </c>
      <c r="C177" s="77">
        <f>VLOOKUP(GroupVertices[[#This Row],[Vertex]], Vertices[], MATCH("ID", Vertices[#Headers], 0), FALSE)</f>
        <v>31</v>
      </c>
    </row>
    <row r="178" spans="1:3" x14ac:dyDescent="0.3">
      <c r="A178" s="77" t="s">
        <v>660</v>
      </c>
      <c r="B178" s="100" t="s">
        <v>440</v>
      </c>
      <c r="C178" s="77">
        <f>VLOOKUP(GroupVertices[[#This Row],[Vertex]], Vertices[], MATCH("ID", Vertices[#Headers], 0), FALSE)</f>
        <v>269</v>
      </c>
    </row>
    <row r="179" spans="1:3" x14ac:dyDescent="0.3">
      <c r="A179" s="77" t="s">
        <v>660</v>
      </c>
      <c r="B179" s="100" t="s">
        <v>439</v>
      </c>
      <c r="C179" s="77">
        <f>VLOOKUP(GroupVertices[[#This Row],[Vertex]], Vertices[], MATCH("ID", Vertices[#Headers], 0), FALSE)</f>
        <v>268</v>
      </c>
    </row>
    <row r="180" spans="1:3" x14ac:dyDescent="0.3">
      <c r="A180" s="77" t="s">
        <v>660</v>
      </c>
      <c r="B180" s="100" t="s">
        <v>433</v>
      </c>
      <c r="C180" s="77">
        <f>VLOOKUP(GroupVertices[[#This Row],[Vertex]], Vertices[], MATCH("ID", Vertices[#Headers], 0), FALSE)</f>
        <v>262</v>
      </c>
    </row>
    <row r="181" spans="1:3" x14ac:dyDescent="0.3">
      <c r="A181" s="77" t="s">
        <v>660</v>
      </c>
      <c r="B181" s="100" t="s">
        <v>432</v>
      </c>
      <c r="C181" s="77">
        <f>VLOOKUP(GroupVertices[[#This Row],[Vertex]], Vertices[], MATCH("ID", Vertices[#Headers], 0), FALSE)</f>
        <v>261</v>
      </c>
    </row>
    <row r="182" spans="1:3" x14ac:dyDescent="0.3">
      <c r="A182" s="77" t="s">
        <v>660</v>
      </c>
      <c r="B182" s="100" t="s">
        <v>430</v>
      </c>
      <c r="C182" s="77">
        <f>VLOOKUP(GroupVertices[[#This Row],[Vertex]], Vertices[], MATCH("ID", Vertices[#Headers], 0), FALSE)</f>
        <v>259</v>
      </c>
    </row>
    <row r="183" spans="1:3" x14ac:dyDescent="0.3">
      <c r="A183" s="77" t="s">
        <v>660</v>
      </c>
      <c r="B183" s="100" t="s">
        <v>425</v>
      </c>
      <c r="C183" s="77">
        <f>VLOOKUP(GroupVertices[[#This Row],[Vertex]], Vertices[], MATCH("ID", Vertices[#Headers], 0), FALSE)</f>
        <v>254</v>
      </c>
    </row>
    <row r="184" spans="1:3" x14ac:dyDescent="0.3">
      <c r="A184" s="77" t="s">
        <v>660</v>
      </c>
      <c r="B184" s="100" t="s">
        <v>420</v>
      </c>
      <c r="C184" s="77">
        <f>VLOOKUP(GroupVertices[[#This Row],[Vertex]], Vertices[], MATCH("ID", Vertices[#Headers], 0), FALSE)</f>
        <v>249</v>
      </c>
    </row>
    <row r="185" spans="1:3" x14ac:dyDescent="0.3">
      <c r="A185" s="77" t="s">
        <v>660</v>
      </c>
      <c r="B185" s="100" t="s">
        <v>413</v>
      </c>
      <c r="C185" s="77">
        <f>VLOOKUP(GroupVertices[[#This Row],[Vertex]], Vertices[], MATCH("ID", Vertices[#Headers], 0), FALSE)</f>
        <v>242</v>
      </c>
    </row>
    <row r="186" spans="1:3" x14ac:dyDescent="0.3">
      <c r="A186" s="77" t="s">
        <v>660</v>
      </c>
      <c r="B186" s="100" t="s">
        <v>411</v>
      </c>
      <c r="C186" s="77">
        <f>VLOOKUP(GroupVertices[[#This Row],[Vertex]], Vertices[], MATCH("ID", Vertices[#Headers], 0), FALSE)</f>
        <v>240</v>
      </c>
    </row>
    <row r="187" spans="1:3" x14ac:dyDescent="0.3">
      <c r="A187" s="77" t="s">
        <v>660</v>
      </c>
      <c r="B187" s="100" t="s">
        <v>406</v>
      </c>
      <c r="C187" s="77">
        <f>VLOOKUP(GroupVertices[[#This Row],[Vertex]], Vertices[], MATCH("ID", Vertices[#Headers], 0), FALSE)</f>
        <v>235</v>
      </c>
    </row>
    <row r="188" spans="1:3" x14ac:dyDescent="0.3">
      <c r="A188" s="77" t="s">
        <v>660</v>
      </c>
      <c r="B188" s="100" t="s">
        <v>401</v>
      </c>
      <c r="C188" s="77">
        <f>VLOOKUP(GroupVertices[[#This Row],[Vertex]], Vertices[], MATCH("ID", Vertices[#Headers], 0), FALSE)</f>
        <v>230</v>
      </c>
    </row>
    <row r="189" spans="1:3" x14ac:dyDescent="0.3">
      <c r="A189" s="77" t="s">
        <v>660</v>
      </c>
      <c r="B189" s="100" t="s">
        <v>399</v>
      </c>
      <c r="C189" s="77">
        <f>VLOOKUP(GroupVertices[[#This Row],[Vertex]], Vertices[], MATCH("ID", Vertices[#Headers], 0), FALSE)</f>
        <v>228</v>
      </c>
    </row>
    <row r="190" spans="1:3" x14ac:dyDescent="0.3">
      <c r="A190" s="77" t="s">
        <v>660</v>
      </c>
      <c r="B190" s="100" t="s">
        <v>243</v>
      </c>
      <c r="C190" s="77">
        <f>VLOOKUP(GroupVertices[[#This Row],[Vertex]], Vertices[], MATCH("ID", Vertices[#Headers], 0), FALSE)</f>
        <v>72</v>
      </c>
    </row>
    <row r="191" spans="1:3" x14ac:dyDescent="0.3">
      <c r="A191" s="77" t="s">
        <v>660</v>
      </c>
      <c r="B191" s="100" t="s">
        <v>380</v>
      </c>
      <c r="C191" s="77">
        <f>VLOOKUP(GroupVertices[[#This Row],[Vertex]], Vertices[], MATCH("ID", Vertices[#Headers], 0), FALSE)</f>
        <v>209</v>
      </c>
    </row>
    <row r="192" spans="1:3" x14ac:dyDescent="0.3">
      <c r="A192" s="77" t="s">
        <v>660</v>
      </c>
      <c r="B192" s="100" t="s">
        <v>282</v>
      </c>
      <c r="C192" s="77">
        <f>VLOOKUP(GroupVertices[[#This Row],[Vertex]], Vertices[], MATCH("ID", Vertices[#Headers], 0), FALSE)</f>
        <v>111</v>
      </c>
    </row>
    <row r="193" spans="1:3" x14ac:dyDescent="0.3">
      <c r="A193" s="77" t="s">
        <v>660</v>
      </c>
      <c r="B193" s="100" t="s">
        <v>204</v>
      </c>
      <c r="C193" s="77">
        <f>VLOOKUP(GroupVertices[[#This Row],[Vertex]], Vertices[], MATCH("ID", Vertices[#Headers], 0), FALSE)</f>
        <v>33</v>
      </c>
    </row>
    <row r="194" spans="1:3" x14ac:dyDescent="0.3">
      <c r="A194" s="77" t="s">
        <v>660</v>
      </c>
      <c r="B194" s="100" t="s">
        <v>374</v>
      </c>
      <c r="C194" s="77">
        <f>VLOOKUP(GroupVertices[[#This Row],[Vertex]], Vertices[], MATCH("ID", Vertices[#Headers], 0), FALSE)</f>
        <v>203</v>
      </c>
    </row>
    <row r="195" spans="1:3" x14ac:dyDescent="0.3">
      <c r="A195" s="77" t="s">
        <v>660</v>
      </c>
      <c r="B195" s="100" t="s">
        <v>358</v>
      </c>
      <c r="C195" s="77">
        <f>VLOOKUP(GroupVertices[[#This Row],[Vertex]], Vertices[], MATCH("ID", Vertices[#Headers], 0), FALSE)</f>
        <v>187</v>
      </c>
    </row>
    <row r="196" spans="1:3" x14ac:dyDescent="0.3">
      <c r="A196" s="77" t="s">
        <v>660</v>
      </c>
      <c r="B196" s="100" t="s">
        <v>371</v>
      </c>
      <c r="C196" s="77">
        <f>VLOOKUP(GroupVertices[[#This Row],[Vertex]], Vertices[], MATCH("ID", Vertices[#Headers], 0), FALSE)</f>
        <v>200</v>
      </c>
    </row>
    <row r="197" spans="1:3" x14ac:dyDescent="0.3">
      <c r="A197" s="77" t="s">
        <v>660</v>
      </c>
      <c r="B197" s="100" t="s">
        <v>370</v>
      </c>
      <c r="C197" s="77">
        <f>VLOOKUP(GroupVertices[[#This Row],[Vertex]], Vertices[], MATCH("ID", Vertices[#Headers], 0), FALSE)</f>
        <v>199</v>
      </c>
    </row>
    <row r="198" spans="1:3" x14ac:dyDescent="0.3">
      <c r="A198" s="77" t="s">
        <v>660</v>
      </c>
      <c r="B198" s="100" t="s">
        <v>369</v>
      </c>
      <c r="C198" s="77">
        <f>VLOOKUP(GroupVertices[[#This Row],[Vertex]], Vertices[], MATCH("ID", Vertices[#Headers], 0), FALSE)</f>
        <v>198</v>
      </c>
    </row>
    <row r="199" spans="1:3" x14ac:dyDescent="0.3">
      <c r="A199" s="77" t="s">
        <v>660</v>
      </c>
      <c r="B199" s="100" t="s">
        <v>261</v>
      </c>
      <c r="C199" s="77">
        <f>VLOOKUP(GroupVertices[[#This Row],[Vertex]], Vertices[], MATCH("ID", Vertices[#Headers], 0), FALSE)</f>
        <v>90</v>
      </c>
    </row>
    <row r="200" spans="1:3" x14ac:dyDescent="0.3">
      <c r="A200" s="77" t="s">
        <v>660</v>
      </c>
      <c r="B200" s="100" t="s">
        <v>363</v>
      </c>
      <c r="C200" s="77">
        <f>VLOOKUP(GroupVertices[[#This Row],[Vertex]], Vertices[], MATCH("ID", Vertices[#Headers], 0), FALSE)</f>
        <v>192</v>
      </c>
    </row>
    <row r="201" spans="1:3" x14ac:dyDescent="0.3">
      <c r="A201" s="77" t="s">
        <v>660</v>
      </c>
      <c r="B201" s="100" t="s">
        <v>360</v>
      </c>
      <c r="C201" s="77">
        <f>VLOOKUP(GroupVertices[[#This Row],[Vertex]], Vertices[], MATCH("ID", Vertices[#Headers], 0), FALSE)</f>
        <v>189</v>
      </c>
    </row>
    <row r="202" spans="1:3" x14ac:dyDescent="0.3">
      <c r="A202" s="77" t="s">
        <v>660</v>
      </c>
      <c r="B202" s="100" t="s">
        <v>294</v>
      </c>
      <c r="C202" s="77">
        <f>VLOOKUP(GroupVertices[[#This Row],[Vertex]], Vertices[], MATCH("ID", Vertices[#Headers], 0), FALSE)</f>
        <v>123</v>
      </c>
    </row>
    <row r="203" spans="1:3" x14ac:dyDescent="0.3">
      <c r="A203" s="77" t="s">
        <v>660</v>
      </c>
      <c r="B203" s="100" t="s">
        <v>268</v>
      </c>
      <c r="C203" s="77">
        <f>VLOOKUP(GroupVertices[[#This Row],[Vertex]], Vertices[], MATCH("ID", Vertices[#Headers], 0), FALSE)</f>
        <v>97</v>
      </c>
    </row>
    <row r="204" spans="1:3" x14ac:dyDescent="0.3">
      <c r="A204" s="77" t="s">
        <v>660</v>
      </c>
      <c r="B204" s="100" t="s">
        <v>332</v>
      </c>
      <c r="C204" s="77">
        <f>VLOOKUP(GroupVertices[[#This Row],[Vertex]], Vertices[], MATCH("ID", Vertices[#Headers], 0), FALSE)</f>
        <v>161</v>
      </c>
    </row>
    <row r="205" spans="1:3" x14ac:dyDescent="0.3">
      <c r="A205" s="77" t="s">
        <v>660</v>
      </c>
      <c r="B205" s="100" t="s">
        <v>310</v>
      </c>
      <c r="C205" s="77">
        <f>VLOOKUP(GroupVertices[[#This Row],[Vertex]], Vertices[], MATCH("ID", Vertices[#Headers], 0), FALSE)</f>
        <v>139</v>
      </c>
    </row>
    <row r="206" spans="1:3" x14ac:dyDescent="0.3">
      <c r="A206" s="77" t="s">
        <v>660</v>
      </c>
      <c r="B206" s="100" t="s">
        <v>306</v>
      </c>
      <c r="C206" s="77">
        <f>VLOOKUP(GroupVertices[[#This Row],[Vertex]], Vertices[], MATCH("ID", Vertices[#Headers], 0), FALSE)</f>
        <v>135</v>
      </c>
    </row>
    <row r="207" spans="1:3" x14ac:dyDescent="0.3">
      <c r="A207" s="77" t="s">
        <v>660</v>
      </c>
      <c r="B207" s="100" t="s">
        <v>302</v>
      </c>
      <c r="C207" s="77">
        <f>VLOOKUP(GroupVertices[[#This Row],[Vertex]], Vertices[], MATCH("ID", Vertices[#Headers], 0), FALSE)</f>
        <v>131</v>
      </c>
    </row>
    <row r="208" spans="1:3" x14ac:dyDescent="0.3">
      <c r="A208" s="77" t="s">
        <v>660</v>
      </c>
      <c r="B208" s="100" t="s">
        <v>300</v>
      </c>
      <c r="C208" s="77">
        <f>VLOOKUP(GroupVertices[[#This Row],[Vertex]], Vertices[], MATCH("ID", Vertices[#Headers], 0), FALSE)</f>
        <v>129</v>
      </c>
    </row>
    <row r="209" spans="1:3" x14ac:dyDescent="0.3">
      <c r="A209" s="77" t="s">
        <v>660</v>
      </c>
      <c r="B209" s="100" t="s">
        <v>276</v>
      </c>
      <c r="C209" s="77">
        <f>VLOOKUP(GroupVertices[[#This Row],[Vertex]], Vertices[], MATCH("ID", Vertices[#Headers], 0), FALSE)</f>
        <v>105</v>
      </c>
    </row>
    <row r="210" spans="1:3" x14ac:dyDescent="0.3">
      <c r="A210" s="77" t="s">
        <v>660</v>
      </c>
      <c r="B210" s="100" t="s">
        <v>299</v>
      </c>
      <c r="C210" s="77">
        <f>VLOOKUP(GroupVertices[[#This Row],[Vertex]], Vertices[], MATCH("ID", Vertices[#Headers], 0), FALSE)</f>
        <v>128</v>
      </c>
    </row>
    <row r="211" spans="1:3" x14ac:dyDescent="0.3">
      <c r="A211" s="77" t="s">
        <v>660</v>
      </c>
      <c r="B211" s="100" t="s">
        <v>298</v>
      </c>
      <c r="C211" s="77">
        <f>VLOOKUP(GroupVertices[[#This Row],[Vertex]], Vertices[], MATCH("ID", Vertices[#Headers], 0), FALSE)</f>
        <v>127</v>
      </c>
    </row>
    <row r="212" spans="1:3" x14ac:dyDescent="0.3">
      <c r="A212" s="77" t="s">
        <v>660</v>
      </c>
      <c r="B212" s="100" t="s">
        <v>295</v>
      </c>
      <c r="C212" s="77">
        <f>VLOOKUP(GroupVertices[[#This Row],[Vertex]], Vertices[], MATCH("ID", Vertices[#Headers], 0), FALSE)</f>
        <v>124</v>
      </c>
    </row>
    <row r="213" spans="1:3" x14ac:dyDescent="0.3">
      <c r="A213" s="77" t="s">
        <v>660</v>
      </c>
      <c r="B213" s="100" t="s">
        <v>226</v>
      </c>
      <c r="C213" s="77">
        <f>VLOOKUP(GroupVertices[[#This Row],[Vertex]], Vertices[], MATCH("ID", Vertices[#Headers], 0), FALSE)</f>
        <v>55</v>
      </c>
    </row>
    <row r="214" spans="1:3" x14ac:dyDescent="0.3">
      <c r="A214" s="77" t="s">
        <v>660</v>
      </c>
      <c r="B214" s="100" t="s">
        <v>293</v>
      </c>
      <c r="C214" s="77">
        <f>VLOOKUP(GroupVertices[[#This Row],[Vertex]], Vertices[], MATCH("ID", Vertices[#Headers], 0), FALSE)</f>
        <v>122</v>
      </c>
    </row>
    <row r="215" spans="1:3" x14ac:dyDescent="0.3">
      <c r="A215" s="77" t="s">
        <v>660</v>
      </c>
      <c r="B215" s="100" t="s">
        <v>253</v>
      </c>
      <c r="C215" s="77">
        <f>VLOOKUP(GroupVertices[[#This Row],[Vertex]], Vertices[], MATCH("ID", Vertices[#Headers], 0), FALSE)</f>
        <v>82</v>
      </c>
    </row>
    <row r="216" spans="1:3" x14ac:dyDescent="0.3">
      <c r="A216" s="77" t="s">
        <v>660</v>
      </c>
      <c r="B216" s="100" t="s">
        <v>279</v>
      </c>
      <c r="C216" s="77">
        <f>VLOOKUP(GroupVertices[[#This Row],[Vertex]], Vertices[], MATCH("ID", Vertices[#Headers], 0), FALSE)</f>
        <v>108</v>
      </c>
    </row>
    <row r="217" spans="1:3" x14ac:dyDescent="0.3">
      <c r="A217" s="77" t="s">
        <v>660</v>
      </c>
      <c r="B217" s="100" t="s">
        <v>275</v>
      </c>
      <c r="C217" s="77">
        <f>VLOOKUP(GroupVertices[[#This Row],[Vertex]], Vertices[], MATCH("ID", Vertices[#Headers], 0), FALSE)</f>
        <v>104</v>
      </c>
    </row>
    <row r="218" spans="1:3" x14ac:dyDescent="0.3">
      <c r="A218" s="77" t="s">
        <v>660</v>
      </c>
      <c r="B218" s="100" t="s">
        <v>201</v>
      </c>
      <c r="C218" s="77">
        <f>VLOOKUP(GroupVertices[[#This Row],[Vertex]], Vertices[], MATCH("ID", Vertices[#Headers], 0), FALSE)</f>
        <v>30</v>
      </c>
    </row>
    <row r="219" spans="1:3" x14ac:dyDescent="0.3">
      <c r="A219" s="77" t="s">
        <v>660</v>
      </c>
      <c r="B219" s="100" t="s">
        <v>267</v>
      </c>
      <c r="C219" s="77">
        <f>VLOOKUP(GroupVertices[[#This Row],[Vertex]], Vertices[], MATCH("ID", Vertices[#Headers], 0), FALSE)</f>
        <v>96</v>
      </c>
    </row>
    <row r="220" spans="1:3" x14ac:dyDescent="0.3">
      <c r="A220" s="77" t="s">
        <v>660</v>
      </c>
      <c r="B220" s="100" t="s">
        <v>262</v>
      </c>
      <c r="C220" s="77">
        <f>VLOOKUP(GroupVertices[[#This Row],[Vertex]], Vertices[], MATCH("ID", Vertices[#Headers], 0), FALSE)</f>
        <v>91</v>
      </c>
    </row>
    <row r="221" spans="1:3" x14ac:dyDescent="0.3">
      <c r="A221" s="77" t="s">
        <v>660</v>
      </c>
      <c r="B221" s="100" t="s">
        <v>258</v>
      </c>
      <c r="C221" s="77">
        <f>VLOOKUP(GroupVertices[[#This Row],[Vertex]], Vertices[], MATCH("ID", Vertices[#Headers], 0), FALSE)</f>
        <v>87</v>
      </c>
    </row>
    <row r="222" spans="1:3" x14ac:dyDescent="0.3">
      <c r="A222" s="77" t="s">
        <v>660</v>
      </c>
      <c r="B222" s="100" t="s">
        <v>256</v>
      </c>
      <c r="C222" s="77">
        <f>VLOOKUP(GroupVertices[[#This Row],[Vertex]], Vertices[], MATCH("ID", Vertices[#Headers], 0), FALSE)</f>
        <v>85</v>
      </c>
    </row>
    <row r="223" spans="1:3" x14ac:dyDescent="0.3">
      <c r="A223" s="77" t="s">
        <v>660</v>
      </c>
      <c r="B223" s="100" t="s">
        <v>254</v>
      </c>
      <c r="C223" s="77">
        <f>VLOOKUP(GroupVertices[[#This Row],[Vertex]], Vertices[], MATCH("ID", Vertices[#Headers], 0), FALSE)</f>
        <v>83</v>
      </c>
    </row>
    <row r="224" spans="1:3" x14ac:dyDescent="0.3">
      <c r="A224" s="77" t="s">
        <v>660</v>
      </c>
      <c r="B224" s="100" t="s">
        <v>179</v>
      </c>
      <c r="C224" s="77">
        <f>VLOOKUP(GroupVertices[[#This Row],[Vertex]], Vertices[], MATCH("ID", Vertices[#Headers], 0), FALSE)</f>
        <v>8</v>
      </c>
    </row>
    <row r="225" spans="1:3" x14ac:dyDescent="0.3">
      <c r="A225" s="77" t="s">
        <v>660</v>
      </c>
      <c r="B225" s="100" t="s">
        <v>247</v>
      </c>
      <c r="C225" s="77">
        <f>VLOOKUP(GroupVertices[[#This Row],[Vertex]], Vertices[], MATCH("ID", Vertices[#Headers], 0), FALSE)</f>
        <v>76</v>
      </c>
    </row>
    <row r="226" spans="1:3" x14ac:dyDescent="0.3">
      <c r="A226" s="77" t="s">
        <v>660</v>
      </c>
      <c r="B226" s="100" t="s">
        <v>246</v>
      </c>
      <c r="C226" s="77">
        <f>VLOOKUP(GroupVertices[[#This Row],[Vertex]], Vertices[], MATCH("ID", Vertices[#Headers], 0), FALSE)</f>
        <v>75</v>
      </c>
    </row>
    <row r="227" spans="1:3" x14ac:dyDescent="0.3">
      <c r="A227" s="77" t="s">
        <v>660</v>
      </c>
      <c r="B227" s="100" t="s">
        <v>244</v>
      </c>
      <c r="C227" s="77">
        <f>VLOOKUP(GroupVertices[[#This Row],[Vertex]], Vertices[], MATCH("ID", Vertices[#Headers], 0), FALSE)</f>
        <v>73</v>
      </c>
    </row>
    <row r="228" spans="1:3" x14ac:dyDescent="0.3">
      <c r="A228" s="77" t="s">
        <v>660</v>
      </c>
      <c r="B228" s="100" t="s">
        <v>218</v>
      </c>
      <c r="C228" s="77">
        <f>VLOOKUP(GroupVertices[[#This Row],[Vertex]], Vertices[], MATCH("ID", Vertices[#Headers], 0), FALSE)</f>
        <v>47</v>
      </c>
    </row>
    <row r="229" spans="1:3" x14ac:dyDescent="0.3">
      <c r="A229" s="77" t="s">
        <v>660</v>
      </c>
      <c r="B229" s="100" t="s">
        <v>205</v>
      </c>
      <c r="C229" s="77">
        <f>VLOOKUP(GroupVertices[[#This Row],[Vertex]], Vertices[], MATCH("ID", Vertices[#Headers], 0), FALSE)</f>
        <v>34</v>
      </c>
    </row>
    <row r="230" spans="1:3" x14ac:dyDescent="0.3">
      <c r="A230" s="77" t="s">
        <v>660</v>
      </c>
      <c r="B230" s="100" t="s">
        <v>241</v>
      </c>
      <c r="C230" s="77">
        <f>VLOOKUP(GroupVertices[[#This Row],[Vertex]], Vertices[], MATCH("ID", Vertices[#Headers], 0), FALSE)</f>
        <v>70</v>
      </c>
    </row>
    <row r="231" spans="1:3" x14ac:dyDescent="0.3">
      <c r="A231" s="77" t="s">
        <v>660</v>
      </c>
      <c r="B231" s="100" t="s">
        <v>240</v>
      </c>
      <c r="C231" s="77">
        <f>VLOOKUP(GroupVertices[[#This Row],[Vertex]], Vertices[], MATCH("ID", Vertices[#Headers], 0), FALSE)</f>
        <v>69</v>
      </c>
    </row>
    <row r="232" spans="1:3" x14ac:dyDescent="0.3">
      <c r="A232" s="77" t="s">
        <v>660</v>
      </c>
      <c r="B232" s="100" t="s">
        <v>239</v>
      </c>
      <c r="C232" s="77">
        <f>VLOOKUP(GroupVertices[[#This Row],[Vertex]], Vertices[], MATCH("ID", Vertices[#Headers], 0), FALSE)</f>
        <v>68</v>
      </c>
    </row>
    <row r="233" spans="1:3" x14ac:dyDescent="0.3">
      <c r="A233" s="77" t="s">
        <v>660</v>
      </c>
      <c r="B233" s="100" t="s">
        <v>184</v>
      </c>
      <c r="C233" s="77">
        <f>VLOOKUP(GroupVertices[[#This Row],[Vertex]], Vertices[], MATCH("ID", Vertices[#Headers], 0), FALSE)</f>
        <v>13</v>
      </c>
    </row>
    <row r="234" spans="1:3" x14ac:dyDescent="0.3">
      <c r="A234" s="77" t="s">
        <v>660</v>
      </c>
      <c r="B234" s="100" t="s">
        <v>211</v>
      </c>
      <c r="C234" s="77">
        <f>VLOOKUP(GroupVertices[[#This Row],[Vertex]], Vertices[], MATCH("ID", Vertices[#Headers], 0), FALSE)</f>
        <v>40</v>
      </c>
    </row>
    <row r="235" spans="1:3" x14ac:dyDescent="0.3">
      <c r="A235" s="77" t="s">
        <v>660</v>
      </c>
      <c r="B235" s="100" t="s">
        <v>236</v>
      </c>
      <c r="C235" s="77">
        <f>VLOOKUP(GroupVertices[[#This Row],[Vertex]], Vertices[], MATCH("ID", Vertices[#Headers], 0), FALSE)</f>
        <v>65</v>
      </c>
    </row>
    <row r="236" spans="1:3" x14ac:dyDescent="0.3">
      <c r="A236" s="77" t="s">
        <v>660</v>
      </c>
      <c r="B236" s="100" t="s">
        <v>229</v>
      </c>
      <c r="C236" s="77">
        <f>VLOOKUP(GroupVertices[[#This Row],[Vertex]], Vertices[], MATCH("ID", Vertices[#Headers], 0), FALSE)</f>
        <v>58</v>
      </c>
    </row>
    <row r="237" spans="1:3" x14ac:dyDescent="0.3">
      <c r="A237" s="77" t="s">
        <v>660</v>
      </c>
      <c r="B237" s="100" t="s">
        <v>224</v>
      </c>
      <c r="C237" s="77">
        <f>VLOOKUP(GroupVertices[[#This Row],[Vertex]], Vertices[], MATCH("ID", Vertices[#Headers], 0), FALSE)</f>
        <v>53</v>
      </c>
    </row>
    <row r="238" spans="1:3" x14ac:dyDescent="0.3">
      <c r="A238" s="77" t="s">
        <v>660</v>
      </c>
      <c r="B238" s="100" t="s">
        <v>221</v>
      </c>
      <c r="C238" s="77">
        <f>VLOOKUP(GroupVertices[[#This Row],[Vertex]], Vertices[], MATCH("ID", Vertices[#Headers], 0), FALSE)</f>
        <v>50</v>
      </c>
    </row>
    <row r="239" spans="1:3" x14ac:dyDescent="0.3">
      <c r="A239" s="77" t="s">
        <v>660</v>
      </c>
      <c r="B239" s="100" t="s">
        <v>220</v>
      </c>
      <c r="C239" s="77">
        <f>VLOOKUP(GroupVertices[[#This Row],[Vertex]], Vertices[], MATCH("ID", Vertices[#Headers], 0), FALSE)</f>
        <v>49</v>
      </c>
    </row>
    <row r="240" spans="1:3" x14ac:dyDescent="0.3">
      <c r="A240" s="77" t="s">
        <v>660</v>
      </c>
      <c r="B240" s="100" t="s">
        <v>219</v>
      </c>
      <c r="C240" s="77">
        <f>VLOOKUP(GroupVertices[[#This Row],[Vertex]], Vertices[], MATCH("ID", Vertices[#Headers], 0), FALSE)</f>
        <v>48</v>
      </c>
    </row>
    <row r="241" spans="1:3" x14ac:dyDescent="0.3">
      <c r="A241" s="77" t="s">
        <v>660</v>
      </c>
      <c r="B241" s="100" t="s">
        <v>214</v>
      </c>
      <c r="C241" s="77">
        <f>VLOOKUP(GroupVertices[[#This Row],[Vertex]], Vertices[], MATCH("ID", Vertices[#Headers], 0), FALSE)</f>
        <v>43</v>
      </c>
    </row>
    <row r="242" spans="1:3" x14ac:dyDescent="0.3">
      <c r="A242" s="77" t="s">
        <v>660</v>
      </c>
      <c r="B242" s="100" t="s">
        <v>213</v>
      </c>
      <c r="C242" s="77">
        <f>VLOOKUP(GroupVertices[[#This Row],[Vertex]], Vertices[], MATCH("ID", Vertices[#Headers], 0), FALSE)</f>
        <v>42</v>
      </c>
    </row>
    <row r="243" spans="1:3" x14ac:dyDescent="0.3">
      <c r="A243" s="77" t="s">
        <v>660</v>
      </c>
      <c r="B243" s="100" t="s">
        <v>210</v>
      </c>
      <c r="C243" s="77">
        <f>VLOOKUP(GroupVertices[[#This Row],[Vertex]], Vertices[], MATCH("ID", Vertices[#Headers], 0), FALSE)</f>
        <v>39</v>
      </c>
    </row>
    <row r="244" spans="1:3" x14ac:dyDescent="0.3">
      <c r="A244" s="77" t="s">
        <v>660</v>
      </c>
      <c r="B244" s="100" t="s">
        <v>212</v>
      </c>
      <c r="C244" s="77">
        <f>VLOOKUP(GroupVertices[[#This Row],[Vertex]], Vertices[], MATCH("ID", Vertices[#Headers], 0), FALSE)</f>
        <v>41</v>
      </c>
    </row>
    <row r="245" spans="1:3" x14ac:dyDescent="0.3">
      <c r="A245" s="77" t="s">
        <v>660</v>
      </c>
      <c r="B245" s="100" t="s">
        <v>208</v>
      </c>
      <c r="C245" s="77">
        <f>VLOOKUP(GroupVertices[[#This Row],[Vertex]], Vertices[], MATCH("ID", Vertices[#Headers], 0), FALSE)</f>
        <v>37</v>
      </c>
    </row>
    <row r="246" spans="1:3" x14ac:dyDescent="0.3">
      <c r="A246" s="77" t="s">
        <v>660</v>
      </c>
      <c r="B246" s="100" t="s">
        <v>207</v>
      </c>
      <c r="C246" s="77">
        <f>VLOOKUP(GroupVertices[[#This Row],[Vertex]], Vertices[], MATCH("ID", Vertices[#Headers], 0), FALSE)</f>
        <v>36</v>
      </c>
    </row>
    <row r="247" spans="1:3" x14ac:dyDescent="0.3">
      <c r="A247" s="77" t="s">
        <v>660</v>
      </c>
      <c r="B247" s="100" t="s">
        <v>206</v>
      </c>
      <c r="C247" s="77">
        <f>VLOOKUP(GroupVertices[[#This Row],[Vertex]], Vertices[], MATCH("ID", Vertices[#Headers], 0), FALSE)</f>
        <v>35</v>
      </c>
    </row>
    <row r="248" spans="1:3" x14ac:dyDescent="0.3">
      <c r="A248" s="77" t="s">
        <v>660</v>
      </c>
      <c r="B248" s="100" t="s">
        <v>177</v>
      </c>
      <c r="C248" s="77">
        <f>VLOOKUP(GroupVertices[[#This Row],[Vertex]], Vertices[], MATCH("ID", Vertices[#Headers], 0), FALSE)</f>
        <v>6</v>
      </c>
    </row>
    <row r="249" spans="1:3" x14ac:dyDescent="0.3">
      <c r="A249" s="77" t="s">
        <v>660</v>
      </c>
      <c r="B249" s="100" t="s">
        <v>180</v>
      </c>
      <c r="C249" s="77">
        <f>VLOOKUP(GroupVertices[[#This Row],[Vertex]], Vertices[], MATCH("ID", Vertices[#Headers], 0), FALSE)</f>
        <v>9</v>
      </c>
    </row>
    <row r="250" spans="1:3" x14ac:dyDescent="0.3">
      <c r="A250" s="77" t="s">
        <v>661</v>
      </c>
      <c r="B250" s="100" t="s">
        <v>187</v>
      </c>
      <c r="C250" s="77">
        <f>VLOOKUP(GroupVertices[[#This Row],[Vertex]], Vertices[], MATCH("ID", Vertices[#Headers], 0), FALSE)</f>
        <v>16</v>
      </c>
    </row>
    <row r="251" spans="1:3" x14ac:dyDescent="0.3">
      <c r="A251" s="77" t="s">
        <v>661</v>
      </c>
      <c r="B251" s="100" t="s">
        <v>574</v>
      </c>
      <c r="C251" s="77">
        <f>VLOOKUP(GroupVertices[[#This Row],[Vertex]], Vertices[], MATCH("ID", Vertices[#Headers], 0), FALSE)</f>
        <v>403</v>
      </c>
    </row>
    <row r="252" spans="1:3" x14ac:dyDescent="0.3">
      <c r="A252" s="77" t="s">
        <v>661</v>
      </c>
      <c r="B252" s="100" t="s">
        <v>203</v>
      </c>
      <c r="C252" s="77">
        <f>VLOOKUP(GroupVertices[[#This Row],[Vertex]], Vertices[], MATCH("ID", Vertices[#Headers], 0), FALSE)</f>
        <v>32</v>
      </c>
    </row>
    <row r="253" spans="1:3" x14ac:dyDescent="0.3">
      <c r="A253" s="77" t="s">
        <v>661</v>
      </c>
      <c r="B253" s="100" t="s">
        <v>565</v>
      </c>
      <c r="C253" s="77">
        <f>VLOOKUP(GroupVertices[[#This Row],[Vertex]], Vertices[], MATCH("ID", Vertices[#Headers], 0), FALSE)</f>
        <v>394</v>
      </c>
    </row>
    <row r="254" spans="1:3" x14ac:dyDescent="0.3">
      <c r="A254" s="77" t="s">
        <v>661</v>
      </c>
      <c r="B254" s="100" t="s">
        <v>554</v>
      </c>
      <c r="C254" s="77">
        <f>VLOOKUP(GroupVertices[[#This Row],[Vertex]], Vertices[], MATCH("ID", Vertices[#Headers], 0), FALSE)</f>
        <v>383</v>
      </c>
    </row>
    <row r="255" spans="1:3" x14ac:dyDescent="0.3">
      <c r="A255" s="77" t="s">
        <v>661</v>
      </c>
      <c r="B255" s="100" t="s">
        <v>552</v>
      </c>
      <c r="C255" s="77">
        <f>VLOOKUP(GroupVertices[[#This Row],[Vertex]], Vertices[], MATCH("ID", Vertices[#Headers], 0), FALSE)</f>
        <v>381</v>
      </c>
    </row>
    <row r="256" spans="1:3" x14ac:dyDescent="0.3">
      <c r="A256" s="77" t="s">
        <v>661</v>
      </c>
      <c r="B256" s="100" t="s">
        <v>355</v>
      </c>
      <c r="C256" s="77">
        <f>VLOOKUP(GroupVertices[[#This Row],[Vertex]], Vertices[], MATCH("ID", Vertices[#Headers], 0), FALSE)</f>
        <v>184</v>
      </c>
    </row>
    <row r="257" spans="1:3" x14ac:dyDescent="0.3">
      <c r="A257" s="77" t="s">
        <v>661</v>
      </c>
      <c r="B257" s="100" t="s">
        <v>280</v>
      </c>
      <c r="C257" s="77">
        <f>VLOOKUP(GroupVertices[[#This Row],[Vertex]], Vertices[], MATCH("ID", Vertices[#Headers], 0), FALSE)</f>
        <v>109</v>
      </c>
    </row>
    <row r="258" spans="1:3" x14ac:dyDescent="0.3">
      <c r="A258" s="77" t="s">
        <v>661</v>
      </c>
      <c r="B258" s="100" t="s">
        <v>537</v>
      </c>
      <c r="C258" s="77">
        <f>VLOOKUP(GroupVertices[[#This Row],[Vertex]], Vertices[], MATCH("ID", Vertices[#Headers], 0), FALSE)</f>
        <v>366</v>
      </c>
    </row>
    <row r="259" spans="1:3" x14ac:dyDescent="0.3">
      <c r="A259" s="77" t="s">
        <v>661</v>
      </c>
      <c r="B259" s="100" t="s">
        <v>489</v>
      </c>
      <c r="C259" s="77">
        <f>VLOOKUP(GroupVertices[[#This Row],[Vertex]], Vertices[], MATCH("ID", Vertices[#Headers], 0), FALSE)</f>
        <v>318</v>
      </c>
    </row>
    <row r="260" spans="1:3" x14ac:dyDescent="0.3">
      <c r="A260" s="77" t="s">
        <v>661</v>
      </c>
      <c r="B260" s="100" t="s">
        <v>217</v>
      </c>
      <c r="C260" s="77">
        <f>VLOOKUP(GroupVertices[[#This Row],[Vertex]], Vertices[], MATCH("ID", Vertices[#Headers], 0), FALSE)</f>
        <v>46</v>
      </c>
    </row>
    <row r="261" spans="1:3" x14ac:dyDescent="0.3">
      <c r="A261" s="77" t="s">
        <v>661</v>
      </c>
      <c r="B261" s="100" t="s">
        <v>536</v>
      </c>
      <c r="C261" s="77">
        <f>VLOOKUP(GroupVertices[[#This Row],[Vertex]], Vertices[], MATCH("ID", Vertices[#Headers], 0), FALSE)</f>
        <v>365</v>
      </c>
    </row>
    <row r="262" spans="1:3" x14ac:dyDescent="0.3">
      <c r="A262" s="77" t="s">
        <v>661</v>
      </c>
      <c r="B262" s="100" t="s">
        <v>528</v>
      </c>
      <c r="C262" s="77">
        <f>VLOOKUP(GroupVertices[[#This Row],[Vertex]], Vertices[], MATCH("ID", Vertices[#Headers], 0), FALSE)</f>
        <v>357</v>
      </c>
    </row>
    <row r="263" spans="1:3" x14ac:dyDescent="0.3">
      <c r="A263" s="77" t="s">
        <v>661</v>
      </c>
      <c r="B263" s="100" t="s">
        <v>524</v>
      </c>
      <c r="C263" s="77">
        <f>VLOOKUP(GroupVertices[[#This Row],[Vertex]], Vertices[], MATCH("ID", Vertices[#Headers], 0), FALSE)</f>
        <v>353</v>
      </c>
    </row>
    <row r="264" spans="1:3" x14ac:dyDescent="0.3">
      <c r="A264" s="77" t="s">
        <v>661</v>
      </c>
      <c r="B264" s="100" t="s">
        <v>188</v>
      </c>
      <c r="C264" s="77">
        <f>VLOOKUP(GroupVertices[[#This Row],[Vertex]], Vertices[], MATCH("ID", Vertices[#Headers], 0), FALSE)</f>
        <v>17</v>
      </c>
    </row>
    <row r="265" spans="1:3" x14ac:dyDescent="0.3">
      <c r="A265" s="77" t="s">
        <v>661</v>
      </c>
      <c r="B265" s="100" t="s">
        <v>515</v>
      </c>
      <c r="C265" s="77">
        <f>VLOOKUP(GroupVertices[[#This Row],[Vertex]], Vertices[], MATCH("ID", Vertices[#Headers], 0), FALSE)</f>
        <v>344</v>
      </c>
    </row>
    <row r="266" spans="1:3" x14ac:dyDescent="0.3">
      <c r="A266" s="77" t="s">
        <v>661</v>
      </c>
      <c r="B266" s="100" t="s">
        <v>305</v>
      </c>
      <c r="C266" s="77">
        <f>VLOOKUP(GroupVertices[[#This Row],[Vertex]], Vertices[], MATCH("ID", Vertices[#Headers], 0), FALSE)</f>
        <v>134</v>
      </c>
    </row>
    <row r="267" spans="1:3" x14ac:dyDescent="0.3">
      <c r="A267" s="77" t="s">
        <v>661</v>
      </c>
      <c r="B267" s="100" t="s">
        <v>514</v>
      </c>
      <c r="C267" s="77">
        <f>VLOOKUP(GroupVertices[[#This Row],[Vertex]], Vertices[], MATCH("ID", Vertices[#Headers], 0), FALSE)</f>
        <v>343</v>
      </c>
    </row>
    <row r="268" spans="1:3" x14ac:dyDescent="0.3">
      <c r="A268" s="77" t="s">
        <v>661</v>
      </c>
      <c r="B268" s="100" t="s">
        <v>501</v>
      </c>
      <c r="C268" s="77">
        <f>VLOOKUP(GroupVertices[[#This Row],[Vertex]], Vertices[], MATCH("ID", Vertices[#Headers], 0), FALSE)</f>
        <v>330</v>
      </c>
    </row>
    <row r="269" spans="1:3" x14ac:dyDescent="0.3">
      <c r="A269" s="77" t="s">
        <v>661</v>
      </c>
      <c r="B269" s="100" t="s">
        <v>511</v>
      </c>
      <c r="C269" s="77">
        <f>VLOOKUP(GroupVertices[[#This Row],[Vertex]], Vertices[], MATCH("ID", Vertices[#Headers], 0), FALSE)</f>
        <v>340</v>
      </c>
    </row>
    <row r="270" spans="1:3" x14ac:dyDescent="0.3">
      <c r="A270" s="77" t="s">
        <v>661</v>
      </c>
      <c r="B270" s="100" t="s">
        <v>500</v>
      </c>
      <c r="C270" s="77">
        <f>VLOOKUP(GroupVertices[[#This Row],[Vertex]], Vertices[], MATCH("ID", Vertices[#Headers], 0), FALSE)</f>
        <v>329</v>
      </c>
    </row>
    <row r="271" spans="1:3" x14ac:dyDescent="0.3">
      <c r="A271" s="77" t="s">
        <v>661</v>
      </c>
      <c r="B271" s="100" t="s">
        <v>192</v>
      </c>
      <c r="C271" s="77">
        <f>VLOOKUP(GroupVertices[[#This Row],[Vertex]], Vertices[], MATCH("ID", Vertices[#Headers], 0), FALSE)</f>
        <v>21</v>
      </c>
    </row>
    <row r="272" spans="1:3" x14ac:dyDescent="0.3">
      <c r="A272" s="77" t="s">
        <v>661</v>
      </c>
      <c r="B272" s="100" t="s">
        <v>490</v>
      </c>
      <c r="C272" s="77">
        <f>VLOOKUP(GroupVertices[[#This Row],[Vertex]], Vertices[], MATCH("ID", Vertices[#Headers], 0), FALSE)</f>
        <v>319</v>
      </c>
    </row>
    <row r="273" spans="1:3" x14ac:dyDescent="0.3">
      <c r="A273" s="77" t="s">
        <v>661</v>
      </c>
      <c r="B273" s="100" t="s">
        <v>470</v>
      </c>
      <c r="C273" s="77">
        <f>VLOOKUP(GroupVertices[[#This Row],[Vertex]], Vertices[], MATCH("ID", Vertices[#Headers], 0), FALSE)</f>
        <v>299</v>
      </c>
    </row>
    <row r="274" spans="1:3" x14ac:dyDescent="0.3">
      <c r="A274" s="77" t="s">
        <v>661</v>
      </c>
      <c r="B274" s="100" t="s">
        <v>472</v>
      </c>
      <c r="C274" s="77">
        <f>VLOOKUP(GroupVertices[[#This Row],[Vertex]], Vertices[], MATCH("ID", Vertices[#Headers], 0), FALSE)</f>
        <v>301</v>
      </c>
    </row>
    <row r="275" spans="1:3" x14ac:dyDescent="0.3">
      <c r="A275" s="77" t="s">
        <v>661</v>
      </c>
      <c r="B275" s="100" t="s">
        <v>471</v>
      </c>
      <c r="C275" s="77">
        <f>VLOOKUP(GroupVertices[[#This Row],[Vertex]], Vertices[], MATCH("ID", Vertices[#Headers], 0), FALSE)</f>
        <v>300</v>
      </c>
    </row>
    <row r="276" spans="1:3" x14ac:dyDescent="0.3">
      <c r="A276" s="77" t="s">
        <v>661</v>
      </c>
      <c r="B276" s="100" t="s">
        <v>463</v>
      </c>
      <c r="C276" s="77">
        <f>VLOOKUP(GroupVertices[[#This Row],[Vertex]], Vertices[], MATCH("ID", Vertices[#Headers], 0), FALSE)</f>
        <v>292</v>
      </c>
    </row>
    <row r="277" spans="1:3" x14ac:dyDescent="0.3">
      <c r="A277" s="77" t="s">
        <v>661</v>
      </c>
      <c r="B277" s="100" t="s">
        <v>462</v>
      </c>
      <c r="C277" s="77">
        <f>VLOOKUP(GroupVertices[[#This Row],[Vertex]], Vertices[], MATCH("ID", Vertices[#Headers], 0), FALSE)</f>
        <v>291</v>
      </c>
    </row>
    <row r="278" spans="1:3" x14ac:dyDescent="0.3">
      <c r="A278" s="77" t="s">
        <v>661</v>
      </c>
      <c r="B278" s="100" t="s">
        <v>176</v>
      </c>
      <c r="C278" s="77">
        <f>VLOOKUP(GroupVertices[[#This Row],[Vertex]], Vertices[], MATCH("ID", Vertices[#Headers], 0), FALSE)</f>
        <v>5</v>
      </c>
    </row>
    <row r="279" spans="1:3" x14ac:dyDescent="0.3">
      <c r="A279" s="77" t="s">
        <v>661</v>
      </c>
      <c r="B279" s="100" t="s">
        <v>248</v>
      </c>
      <c r="C279" s="77">
        <f>VLOOKUP(GroupVertices[[#This Row],[Vertex]], Vertices[], MATCH("ID", Vertices[#Headers], 0), FALSE)</f>
        <v>77</v>
      </c>
    </row>
    <row r="280" spans="1:3" x14ac:dyDescent="0.3">
      <c r="A280" s="77" t="s">
        <v>661</v>
      </c>
      <c r="B280" s="100" t="s">
        <v>454</v>
      </c>
      <c r="C280" s="77">
        <f>VLOOKUP(GroupVertices[[#This Row],[Vertex]], Vertices[], MATCH("ID", Vertices[#Headers], 0), FALSE)</f>
        <v>283</v>
      </c>
    </row>
    <row r="281" spans="1:3" x14ac:dyDescent="0.3">
      <c r="A281" s="77" t="s">
        <v>661</v>
      </c>
      <c r="B281" s="100" t="s">
        <v>451</v>
      </c>
      <c r="C281" s="77">
        <f>VLOOKUP(GroupVertices[[#This Row],[Vertex]], Vertices[], MATCH("ID", Vertices[#Headers], 0), FALSE)</f>
        <v>280</v>
      </c>
    </row>
    <row r="282" spans="1:3" x14ac:dyDescent="0.3">
      <c r="A282" s="77" t="s">
        <v>661</v>
      </c>
      <c r="B282" s="100" t="s">
        <v>443</v>
      </c>
      <c r="C282" s="77">
        <f>VLOOKUP(GroupVertices[[#This Row],[Vertex]], Vertices[], MATCH("ID", Vertices[#Headers], 0), FALSE)</f>
        <v>272</v>
      </c>
    </row>
    <row r="283" spans="1:3" x14ac:dyDescent="0.3">
      <c r="A283" s="77" t="s">
        <v>661</v>
      </c>
      <c r="B283" s="100" t="s">
        <v>442</v>
      </c>
      <c r="C283" s="77">
        <f>VLOOKUP(GroupVertices[[#This Row],[Vertex]], Vertices[], MATCH("ID", Vertices[#Headers], 0), FALSE)</f>
        <v>271</v>
      </c>
    </row>
    <row r="284" spans="1:3" x14ac:dyDescent="0.3">
      <c r="A284" s="77" t="s">
        <v>661</v>
      </c>
      <c r="B284" s="100" t="s">
        <v>441</v>
      </c>
      <c r="C284" s="77">
        <f>VLOOKUP(GroupVertices[[#This Row],[Vertex]], Vertices[], MATCH("ID", Vertices[#Headers], 0), FALSE)</f>
        <v>270</v>
      </c>
    </row>
    <row r="285" spans="1:3" x14ac:dyDescent="0.3">
      <c r="A285" s="77" t="s">
        <v>661</v>
      </c>
      <c r="B285" s="100" t="s">
        <v>434</v>
      </c>
      <c r="C285" s="77">
        <f>VLOOKUP(GroupVertices[[#This Row],[Vertex]], Vertices[], MATCH("ID", Vertices[#Headers], 0), FALSE)</f>
        <v>263</v>
      </c>
    </row>
    <row r="286" spans="1:3" x14ac:dyDescent="0.3">
      <c r="A286" s="77" t="s">
        <v>661</v>
      </c>
      <c r="B286" s="100" t="s">
        <v>427</v>
      </c>
      <c r="C286" s="77">
        <f>VLOOKUP(GroupVertices[[#This Row],[Vertex]], Vertices[], MATCH("ID", Vertices[#Headers], 0), FALSE)</f>
        <v>256</v>
      </c>
    </row>
    <row r="287" spans="1:3" x14ac:dyDescent="0.3">
      <c r="A287" s="77" t="s">
        <v>661</v>
      </c>
      <c r="B287" s="100" t="s">
        <v>423</v>
      </c>
      <c r="C287" s="77">
        <f>VLOOKUP(GroupVertices[[#This Row],[Vertex]], Vertices[], MATCH("ID", Vertices[#Headers], 0), FALSE)</f>
        <v>252</v>
      </c>
    </row>
    <row r="288" spans="1:3" x14ac:dyDescent="0.3">
      <c r="A288" s="77" t="s">
        <v>661</v>
      </c>
      <c r="B288" s="100" t="s">
        <v>422</v>
      </c>
      <c r="C288" s="77">
        <f>VLOOKUP(GroupVertices[[#This Row],[Vertex]], Vertices[], MATCH("ID", Vertices[#Headers], 0), FALSE)</f>
        <v>251</v>
      </c>
    </row>
    <row r="289" spans="1:3" x14ac:dyDescent="0.3">
      <c r="A289" s="77" t="s">
        <v>661</v>
      </c>
      <c r="B289" s="100" t="s">
        <v>190</v>
      </c>
      <c r="C289" s="77">
        <f>VLOOKUP(GroupVertices[[#This Row],[Vertex]], Vertices[], MATCH("ID", Vertices[#Headers], 0), FALSE)</f>
        <v>19</v>
      </c>
    </row>
    <row r="290" spans="1:3" x14ac:dyDescent="0.3">
      <c r="A290" s="77" t="s">
        <v>661</v>
      </c>
      <c r="B290" s="100" t="s">
        <v>418</v>
      </c>
      <c r="C290" s="77">
        <f>VLOOKUP(GroupVertices[[#This Row],[Vertex]], Vertices[], MATCH("ID", Vertices[#Headers], 0), FALSE)</f>
        <v>247</v>
      </c>
    </row>
    <row r="291" spans="1:3" x14ac:dyDescent="0.3">
      <c r="A291" s="77" t="s">
        <v>661</v>
      </c>
      <c r="B291" s="100" t="s">
        <v>416</v>
      </c>
      <c r="C291" s="77">
        <f>VLOOKUP(GroupVertices[[#This Row],[Vertex]], Vertices[], MATCH("ID", Vertices[#Headers], 0), FALSE)</f>
        <v>245</v>
      </c>
    </row>
    <row r="292" spans="1:3" x14ac:dyDescent="0.3">
      <c r="A292" s="77" t="s">
        <v>661</v>
      </c>
      <c r="B292" s="100" t="s">
        <v>414</v>
      </c>
      <c r="C292" s="77">
        <f>VLOOKUP(GroupVertices[[#This Row],[Vertex]], Vertices[], MATCH("ID", Vertices[#Headers], 0), FALSE)</f>
        <v>243</v>
      </c>
    </row>
    <row r="293" spans="1:3" x14ac:dyDescent="0.3">
      <c r="A293" s="77" t="s">
        <v>661</v>
      </c>
      <c r="B293" s="100" t="s">
        <v>408</v>
      </c>
      <c r="C293" s="77">
        <f>VLOOKUP(GroupVertices[[#This Row],[Vertex]], Vertices[], MATCH("ID", Vertices[#Headers], 0), FALSE)</f>
        <v>237</v>
      </c>
    </row>
    <row r="294" spans="1:3" x14ac:dyDescent="0.3">
      <c r="A294" s="77" t="s">
        <v>661</v>
      </c>
      <c r="B294" s="100" t="s">
        <v>393</v>
      </c>
      <c r="C294" s="77">
        <f>VLOOKUP(GroupVertices[[#This Row],[Vertex]], Vertices[], MATCH("ID", Vertices[#Headers], 0), FALSE)</f>
        <v>222</v>
      </c>
    </row>
    <row r="295" spans="1:3" x14ac:dyDescent="0.3">
      <c r="A295" s="77" t="s">
        <v>661</v>
      </c>
      <c r="B295" s="100" t="s">
        <v>392</v>
      </c>
      <c r="C295" s="77">
        <f>VLOOKUP(GroupVertices[[#This Row],[Vertex]], Vertices[], MATCH("ID", Vertices[#Headers], 0), FALSE)</f>
        <v>221</v>
      </c>
    </row>
    <row r="296" spans="1:3" x14ac:dyDescent="0.3">
      <c r="A296" s="77" t="s">
        <v>661</v>
      </c>
      <c r="B296" s="100" t="s">
        <v>353</v>
      </c>
      <c r="C296" s="77">
        <f>VLOOKUP(GroupVertices[[#This Row],[Vertex]], Vertices[], MATCH("ID", Vertices[#Headers], 0), FALSE)</f>
        <v>182</v>
      </c>
    </row>
    <row r="297" spans="1:3" x14ac:dyDescent="0.3">
      <c r="A297" s="77" t="s">
        <v>661</v>
      </c>
      <c r="B297" s="100" t="s">
        <v>354</v>
      </c>
      <c r="C297" s="77">
        <f>VLOOKUP(GroupVertices[[#This Row],[Vertex]], Vertices[], MATCH("ID", Vertices[#Headers], 0), FALSE)</f>
        <v>183</v>
      </c>
    </row>
    <row r="298" spans="1:3" x14ac:dyDescent="0.3">
      <c r="A298" s="77" t="s">
        <v>661</v>
      </c>
      <c r="B298" s="100" t="s">
        <v>348</v>
      </c>
      <c r="C298" s="77">
        <f>VLOOKUP(GroupVertices[[#This Row],[Vertex]], Vertices[], MATCH("ID", Vertices[#Headers], 0), FALSE)</f>
        <v>177</v>
      </c>
    </row>
    <row r="299" spans="1:3" x14ac:dyDescent="0.3">
      <c r="A299" s="77" t="s">
        <v>661</v>
      </c>
      <c r="B299" s="100" t="s">
        <v>327</v>
      </c>
      <c r="C299" s="77">
        <f>VLOOKUP(GroupVertices[[#This Row],[Vertex]], Vertices[], MATCH("ID", Vertices[#Headers], 0), FALSE)</f>
        <v>156</v>
      </c>
    </row>
    <row r="300" spans="1:3" x14ac:dyDescent="0.3">
      <c r="A300" s="77" t="s">
        <v>661</v>
      </c>
      <c r="B300" s="100" t="s">
        <v>326</v>
      </c>
      <c r="C300" s="77">
        <f>VLOOKUP(GroupVertices[[#This Row],[Vertex]], Vertices[], MATCH("ID", Vertices[#Headers], 0), FALSE)</f>
        <v>155</v>
      </c>
    </row>
    <row r="301" spans="1:3" x14ac:dyDescent="0.3">
      <c r="A301" s="77" t="s">
        <v>661</v>
      </c>
      <c r="B301" s="100" t="s">
        <v>191</v>
      </c>
      <c r="C301" s="77">
        <f>VLOOKUP(GroupVertices[[#This Row],[Vertex]], Vertices[], MATCH("ID", Vertices[#Headers], 0), FALSE)</f>
        <v>20</v>
      </c>
    </row>
    <row r="302" spans="1:3" x14ac:dyDescent="0.3">
      <c r="A302" s="77" t="s">
        <v>661</v>
      </c>
      <c r="B302" s="100" t="s">
        <v>319</v>
      </c>
      <c r="C302" s="77">
        <f>VLOOKUP(GroupVertices[[#This Row],[Vertex]], Vertices[], MATCH("ID", Vertices[#Headers], 0), FALSE)</f>
        <v>148</v>
      </c>
    </row>
    <row r="303" spans="1:3" x14ac:dyDescent="0.3">
      <c r="A303" s="77" t="s">
        <v>661</v>
      </c>
      <c r="B303" s="100" t="s">
        <v>307</v>
      </c>
      <c r="C303" s="77">
        <f>VLOOKUP(GroupVertices[[#This Row],[Vertex]], Vertices[], MATCH("ID", Vertices[#Headers], 0), FALSE)</f>
        <v>136</v>
      </c>
    </row>
    <row r="304" spans="1:3" x14ac:dyDescent="0.3">
      <c r="A304" s="77" t="s">
        <v>661</v>
      </c>
      <c r="B304" s="100" t="s">
        <v>304</v>
      </c>
      <c r="C304" s="77">
        <f>VLOOKUP(GroupVertices[[#This Row],[Vertex]], Vertices[], MATCH("ID", Vertices[#Headers], 0), FALSE)</f>
        <v>133</v>
      </c>
    </row>
    <row r="305" spans="1:3" x14ac:dyDescent="0.3">
      <c r="A305" s="77" t="s">
        <v>661</v>
      </c>
      <c r="B305" s="100" t="s">
        <v>297</v>
      </c>
      <c r="C305" s="77">
        <f>VLOOKUP(GroupVertices[[#This Row],[Vertex]], Vertices[], MATCH("ID", Vertices[#Headers], 0), FALSE)</f>
        <v>126</v>
      </c>
    </row>
    <row r="306" spans="1:3" x14ac:dyDescent="0.3">
      <c r="A306" s="77" t="s">
        <v>661</v>
      </c>
      <c r="B306" s="100" t="s">
        <v>296</v>
      </c>
      <c r="C306" s="77">
        <f>VLOOKUP(GroupVertices[[#This Row],[Vertex]], Vertices[], MATCH("ID", Vertices[#Headers], 0), FALSE)</f>
        <v>125</v>
      </c>
    </row>
    <row r="307" spans="1:3" x14ac:dyDescent="0.3">
      <c r="A307" s="77" t="s">
        <v>661</v>
      </c>
      <c r="B307" s="100" t="s">
        <v>288</v>
      </c>
      <c r="C307" s="77">
        <f>VLOOKUP(GroupVertices[[#This Row],[Vertex]], Vertices[], MATCH("ID", Vertices[#Headers], 0), FALSE)</f>
        <v>117</v>
      </c>
    </row>
    <row r="308" spans="1:3" x14ac:dyDescent="0.3">
      <c r="A308" s="77" t="s">
        <v>661</v>
      </c>
      <c r="B308" s="100" t="s">
        <v>274</v>
      </c>
      <c r="C308" s="77">
        <f>VLOOKUP(GroupVertices[[#This Row],[Vertex]], Vertices[], MATCH("ID", Vertices[#Headers], 0), FALSE)</f>
        <v>103</v>
      </c>
    </row>
    <row r="309" spans="1:3" x14ac:dyDescent="0.3">
      <c r="A309" s="77" t="s">
        <v>661</v>
      </c>
      <c r="B309" s="100" t="s">
        <v>272</v>
      </c>
      <c r="C309" s="77">
        <f>VLOOKUP(GroupVertices[[#This Row],[Vertex]], Vertices[], MATCH("ID", Vertices[#Headers], 0), FALSE)</f>
        <v>101</v>
      </c>
    </row>
    <row r="310" spans="1:3" x14ac:dyDescent="0.3">
      <c r="A310" s="77" t="s">
        <v>661</v>
      </c>
      <c r="B310" s="100" t="s">
        <v>252</v>
      </c>
      <c r="C310" s="77">
        <f>VLOOKUP(GroupVertices[[#This Row],[Vertex]], Vertices[], MATCH("ID", Vertices[#Headers], 0), FALSE)</f>
        <v>81</v>
      </c>
    </row>
    <row r="311" spans="1:3" x14ac:dyDescent="0.3">
      <c r="A311" s="77" t="s">
        <v>661</v>
      </c>
      <c r="B311" s="100" t="s">
        <v>249</v>
      </c>
      <c r="C311" s="77">
        <f>VLOOKUP(GroupVertices[[#This Row],[Vertex]], Vertices[], MATCH("ID", Vertices[#Headers], 0), FALSE)</f>
        <v>78</v>
      </c>
    </row>
    <row r="312" spans="1:3" x14ac:dyDescent="0.3">
      <c r="A312" s="77" t="s">
        <v>661</v>
      </c>
      <c r="B312" s="100" t="s">
        <v>198</v>
      </c>
      <c r="C312" s="77">
        <f>VLOOKUP(GroupVertices[[#This Row],[Vertex]], Vertices[], MATCH("ID", Vertices[#Headers], 0), FALSE)</f>
        <v>27</v>
      </c>
    </row>
    <row r="313" spans="1:3" x14ac:dyDescent="0.3">
      <c r="A313" s="77" t="s">
        <v>661</v>
      </c>
      <c r="B313" s="100" t="s">
        <v>197</v>
      </c>
      <c r="C313" s="77">
        <f>VLOOKUP(GroupVertices[[#This Row],[Vertex]], Vertices[], MATCH("ID", Vertices[#Headers], 0), FALSE)</f>
        <v>26</v>
      </c>
    </row>
    <row r="314" spans="1:3" x14ac:dyDescent="0.3">
      <c r="A314" s="77" t="s">
        <v>661</v>
      </c>
      <c r="B314" s="100" t="s">
        <v>196</v>
      </c>
      <c r="C314" s="77">
        <f>VLOOKUP(GroupVertices[[#This Row],[Vertex]], Vertices[], MATCH("ID", Vertices[#Headers], 0), FALSE)</f>
        <v>25</v>
      </c>
    </row>
    <row r="315" spans="1:3" x14ac:dyDescent="0.3">
      <c r="A315" s="77" t="s">
        <v>661</v>
      </c>
      <c r="B315" s="100" t="s">
        <v>195</v>
      </c>
      <c r="C315" s="77">
        <f>VLOOKUP(GroupVertices[[#This Row],[Vertex]], Vertices[], MATCH("ID", Vertices[#Headers], 0), FALSE)</f>
        <v>24</v>
      </c>
    </row>
    <row r="316" spans="1:3" x14ac:dyDescent="0.3">
      <c r="A316" s="77" t="s">
        <v>661</v>
      </c>
      <c r="B316" s="100" t="s">
        <v>194</v>
      </c>
      <c r="C316" s="77">
        <f>VLOOKUP(GroupVertices[[#This Row],[Vertex]], Vertices[], MATCH("ID", Vertices[#Headers], 0), FALSE)</f>
        <v>23</v>
      </c>
    </row>
    <row r="317" spans="1:3" x14ac:dyDescent="0.3">
      <c r="A317" s="77" t="s">
        <v>661</v>
      </c>
      <c r="B317" s="100" t="s">
        <v>193</v>
      </c>
      <c r="C317" s="77">
        <f>VLOOKUP(GroupVertices[[#This Row],[Vertex]], Vertices[], MATCH("ID", Vertices[#Headers], 0), FALSE)</f>
        <v>22</v>
      </c>
    </row>
    <row r="318" spans="1:3" x14ac:dyDescent="0.3">
      <c r="A318" s="77" t="s">
        <v>661</v>
      </c>
      <c r="B318" s="100" t="s">
        <v>189</v>
      </c>
      <c r="C318" s="77">
        <f>VLOOKUP(GroupVertices[[#This Row],[Vertex]], Vertices[], MATCH("ID", Vertices[#Headers], 0), FALSE)</f>
        <v>18</v>
      </c>
    </row>
    <row r="319" spans="1:3" x14ac:dyDescent="0.3">
      <c r="A319" s="77" t="s">
        <v>661</v>
      </c>
      <c r="B319" s="100" t="s">
        <v>222</v>
      </c>
      <c r="C319" s="77">
        <f>VLOOKUP(GroupVertices[[#This Row],[Vertex]], Vertices[], MATCH("ID", Vertices[#Headers], 0), FALSE)</f>
        <v>51</v>
      </c>
    </row>
    <row r="320" spans="1:3" x14ac:dyDescent="0.3">
      <c r="A320" s="77" t="s">
        <v>661</v>
      </c>
      <c r="B320" s="100" t="s">
        <v>200</v>
      </c>
      <c r="C320" s="77">
        <f>VLOOKUP(GroupVertices[[#This Row],[Vertex]], Vertices[], MATCH("ID", Vertices[#Headers], 0), FALSE)</f>
        <v>29</v>
      </c>
    </row>
    <row r="321" spans="1:3" x14ac:dyDescent="0.3">
      <c r="A321" s="77" t="s">
        <v>661</v>
      </c>
      <c r="B321" s="100" t="s">
        <v>199</v>
      </c>
      <c r="C321" s="77">
        <f>VLOOKUP(GroupVertices[[#This Row],[Vertex]], Vertices[], MATCH("ID", Vertices[#Headers], 0), FALSE)</f>
        <v>28</v>
      </c>
    </row>
    <row r="322" spans="1:3" x14ac:dyDescent="0.3">
      <c r="A322" s="77" t="s">
        <v>662</v>
      </c>
      <c r="B322" s="100" t="s">
        <v>614</v>
      </c>
      <c r="C322" s="77">
        <f>VLOOKUP(GroupVertices[[#This Row],[Vertex]], Vertices[], MATCH("ID", Vertices[#Headers], 0), FALSE)</f>
        <v>443</v>
      </c>
    </row>
    <row r="323" spans="1:3" x14ac:dyDescent="0.3">
      <c r="A323" s="77" t="s">
        <v>662</v>
      </c>
      <c r="B323" s="100" t="s">
        <v>223</v>
      </c>
      <c r="C323" s="77">
        <f>VLOOKUP(GroupVertices[[#This Row],[Vertex]], Vertices[], MATCH("ID", Vertices[#Headers], 0), FALSE)</f>
        <v>52</v>
      </c>
    </row>
    <row r="324" spans="1:3" x14ac:dyDescent="0.3">
      <c r="A324" s="77" t="s">
        <v>662</v>
      </c>
      <c r="B324" s="100" t="s">
        <v>612</v>
      </c>
      <c r="C324" s="77">
        <f>VLOOKUP(GroupVertices[[#This Row],[Vertex]], Vertices[], MATCH("ID", Vertices[#Headers], 0), FALSE)</f>
        <v>441</v>
      </c>
    </row>
    <row r="325" spans="1:3" x14ac:dyDescent="0.3">
      <c r="A325" s="77" t="s">
        <v>662</v>
      </c>
      <c r="B325" s="100" t="s">
        <v>605</v>
      </c>
      <c r="C325" s="77">
        <f>VLOOKUP(GroupVertices[[#This Row],[Vertex]], Vertices[], MATCH("ID", Vertices[#Headers], 0), FALSE)</f>
        <v>434</v>
      </c>
    </row>
    <row r="326" spans="1:3" x14ac:dyDescent="0.3">
      <c r="A326" s="77" t="s">
        <v>662</v>
      </c>
      <c r="B326" s="100" t="s">
        <v>598</v>
      </c>
      <c r="C326" s="77">
        <f>VLOOKUP(GroupVertices[[#This Row],[Vertex]], Vertices[], MATCH("ID", Vertices[#Headers], 0), FALSE)</f>
        <v>427</v>
      </c>
    </row>
    <row r="327" spans="1:3" x14ac:dyDescent="0.3">
      <c r="A327" s="77" t="s">
        <v>662</v>
      </c>
      <c r="B327" s="100" t="s">
        <v>597</v>
      </c>
      <c r="C327" s="77">
        <f>VLOOKUP(GroupVertices[[#This Row],[Vertex]], Vertices[], MATCH("ID", Vertices[#Headers], 0), FALSE)</f>
        <v>426</v>
      </c>
    </row>
    <row r="328" spans="1:3" x14ac:dyDescent="0.3">
      <c r="A328" s="77" t="s">
        <v>662</v>
      </c>
      <c r="B328" s="100" t="s">
        <v>573</v>
      </c>
      <c r="C328" s="77">
        <f>VLOOKUP(GroupVertices[[#This Row],[Vertex]], Vertices[], MATCH("ID", Vertices[#Headers], 0), FALSE)</f>
        <v>402</v>
      </c>
    </row>
    <row r="329" spans="1:3" x14ac:dyDescent="0.3">
      <c r="A329" s="77" t="s">
        <v>662</v>
      </c>
      <c r="B329" s="100" t="s">
        <v>566</v>
      </c>
      <c r="C329" s="77">
        <f>VLOOKUP(GroupVertices[[#This Row],[Vertex]], Vertices[], MATCH("ID", Vertices[#Headers], 0), FALSE)</f>
        <v>395</v>
      </c>
    </row>
    <row r="330" spans="1:3" x14ac:dyDescent="0.3">
      <c r="A330" s="77" t="s">
        <v>662</v>
      </c>
      <c r="B330" s="100" t="s">
        <v>560</v>
      </c>
      <c r="C330" s="77">
        <f>VLOOKUP(GroupVertices[[#This Row],[Vertex]], Vertices[], MATCH("ID", Vertices[#Headers], 0), FALSE)</f>
        <v>389</v>
      </c>
    </row>
    <row r="331" spans="1:3" x14ac:dyDescent="0.3">
      <c r="A331" s="77" t="s">
        <v>662</v>
      </c>
      <c r="B331" s="100" t="s">
        <v>557</v>
      </c>
      <c r="C331" s="77">
        <f>VLOOKUP(GroupVertices[[#This Row],[Vertex]], Vertices[], MATCH("ID", Vertices[#Headers], 0), FALSE)</f>
        <v>386</v>
      </c>
    </row>
    <row r="332" spans="1:3" x14ac:dyDescent="0.3">
      <c r="A332" s="77" t="s">
        <v>662</v>
      </c>
      <c r="B332" s="100" t="s">
        <v>544</v>
      </c>
      <c r="C332" s="77">
        <f>VLOOKUP(GroupVertices[[#This Row],[Vertex]], Vertices[], MATCH("ID", Vertices[#Headers], 0), FALSE)</f>
        <v>373</v>
      </c>
    </row>
    <row r="333" spans="1:3" x14ac:dyDescent="0.3">
      <c r="A333" s="77" t="s">
        <v>662</v>
      </c>
      <c r="B333" s="100" t="s">
        <v>540</v>
      </c>
      <c r="C333" s="77">
        <f>VLOOKUP(GroupVertices[[#This Row],[Vertex]], Vertices[], MATCH("ID", Vertices[#Headers], 0), FALSE)</f>
        <v>369</v>
      </c>
    </row>
    <row r="334" spans="1:3" x14ac:dyDescent="0.3">
      <c r="A334" s="77" t="s">
        <v>662</v>
      </c>
      <c r="B334" s="100" t="s">
        <v>533</v>
      </c>
      <c r="C334" s="77">
        <f>VLOOKUP(GroupVertices[[#This Row],[Vertex]], Vertices[], MATCH("ID", Vertices[#Headers], 0), FALSE)</f>
        <v>362</v>
      </c>
    </row>
    <row r="335" spans="1:3" x14ac:dyDescent="0.3">
      <c r="A335" s="77" t="s">
        <v>662</v>
      </c>
      <c r="B335" s="100" t="s">
        <v>527</v>
      </c>
      <c r="C335" s="77">
        <f>VLOOKUP(GroupVertices[[#This Row],[Vertex]], Vertices[], MATCH("ID", Vertices[#Headers], 0), FALSE)</f>
        <v>356</v>
      </c>
    </row>
    <row r="336" spans="1:3" x14ac:dyDescent="0.3">
      <c r="A336" s="77" t="s">
        <v>662</v>
      </c>
      <c r="B336" s="100" t="s">
        <v>522</v>
      </c>
      <c r="C336" s="77">
        <f>VLOOKUP(GroupVertices[[#This Row],[Vertex]], Vertices[], MATCH("ID", Vertices[#Headers], 0), FALSE)</f>
        <v>351</v>
      </c>
    </row>
    <row r="337" spans="1:3" x14ac:dyDescent="0.3">
      <c r="A337" s="77" t="s">
        <v>662</v>
      </c>
      <c r="B337" s="100" t="s">
        <v>499</v>
      </c>
      <c r="C337" s="77">
        <f>VLOOKUP(GroupVertices[[#This Row],[Vertex]], Vertices[], MATCH("ID", Vertices[#Headers], 0), FALSE)</f>
        <v>328</v>
      </c>
    </row>
    <row r="338" spans="1:3" x14ac:dyDescent="0.3">
      <c r="A338" s="77" t="s">
        <v>662</v>
      </c>
      <c r="B338" s="100" t="s">
        <v>483</v>
      </c>
      <c r="C338" s="77">
        <f>VLOOKUP(GroupVertices[[#This Row],[Vertex]], Vertices[], MATCH("ID", Vertices[#Headers], 0), FALSE)</f>
        <v>312</v>
      </c>
    </row>
    <row r="339" spans="1:3" x14ac:dyDescent="0.3">
      <c r="A339" s="77" t="s">
        <v>662</v>
      </c>
      <c r="B339" s="100" t="s">
        <v>455</v>
      </c>
      <c r="C339" s="77">
        <f>VLOOKUP(GroupVertices[[#This Row],[Vertex]], Vertices[], MATCH("ID", Vertices[#Headers], 0), FALSE)</f>
        <v>284</v>
      </c>
    </row>
    <row r="340" spans="1:3" x14ac:dyDescent="0.3">
      <c r="A340" s="77" t="s">
        <v>662</v>
      </c>
      <c r="B340" s="100" t="s">
        <v>437</v>
      </c>
      <c r="C340" s="77">
        <f>VLOOKUP(GroupVertices[[#This Row],[Vertex]], Vertices[], MATCH("ID", Vertices[#Headers], 0), FALSE)</f>
        <v>266</v>
      </c>
    </row>
    <row r="341" spans="1:3" x14ac:dyDescent="0.3">
      <c r="A341" s="77" t="s">
        <v>662</v>
      </c>
      <c r="B341" s="100" t="s">
        <v>436</v>
      </c>
      <c r="C341" s="77">
        <f>VLOOKUP(GroupVertices[[#This Row],[Vertex]], Vertices[], MATCH("ID", Vertices[#Headers], 0), FALSE)</f>
        <v>265</v>
      </c>
    </row>
    <row r="342" spans="1:3" x14ac:dyDescent="0.3">
      <c r="A342" s="77" t="s">
        <v>662</v>
      </c>
      <c r="B342" s="100" t="s">
        <v>435</v>
      </c>
      <c r="C342" s="77">
        <f>VLOOKUP(GroupVertices[[#This Row],[Vertex]], Vertices[], MATCH("ID", Vertices[#Headers], 0), FALSE)</f>
        <v>264</v>
      </c>
    </row>
    <row r="343" spans="1:3" x14ac:dyDescent="0.3">
      <c r="A343" s="77" t="s">
        <v>662</v>
      </c>
      <c r="B343" s="100" t="s">
        <v>400</v>
      </c>
      <c r="C343" s="77">
        <f>VLOOKUP(GroupVertices[[#This Row],[Vertex]], Vertices[], MATCH("ID", Vertices[#Headers], 0), FALSE)</f>
        <v>229</v>
      </c>
    </row>
    <row r="344" spans="1:3" x14ac:dyDescent="0.3">
      <c r="A344" s="77" t="s">
        <v>662</v>
      </c>
      <c r="B344" s="100" t="s">
        <v>391</v>
      </c>
      <c r="C344" s="77">
        <f>VLOOKUP(GroupVertices[[#This Row],[Vertex]], Vertices[], MATCH("ID", Vertices[#Headers], 0), FALSE)</f>
        <v>220</v>
      </c>
    </row>
    <row r="345" spans="1:3" x14ac:dyDescent="0.3">
      <c r="A345" s="77" t="s">
        <v>662</v>
      </c>
      <c r="B345" s="100" t="s">
        <v>338</v>
      </c>
      <c r="C345" s="77">
        <f>VLOOKUP(GroupVertices[[#This Row],[Vertex]], Vertices[], MATCH("ID", Vertices[#Headers], 0), FALSE)</f>
        <v>167</v>
      </c>
    </row>
    <row r="346" spans="1:3" x14ac:dyDescent="0.3">
      <c r="A346" s="77" t="s">
        <v>662</v>
      </c>
      <c r="B346" s="100" t="s">
        <v>334</v>
      </c>
      <c r="C346" s="77">
        <f>VLOOKUP(GroupVertices[[#This Row],[Vertex]], Vertices[], MATCH("ID", Vertices[#Headers], 0), FALSE)</f>
        <v>163</v>
      </c>
    </row>
    <row r="347" spans="1:3" x14ac:dyDescent="0.3">
      <c r="A347" s="77" t="s">
        <v>662</v>
      </c>
      <c r="B347" s="100" t="s">
        <v>308</v>
      </c>
      <c r="C347" s="77">
        <f>VLOOKUP(GroupVertices[[#This Row],[Vertex]], Vertices[], MATCH("ID", Vertices[#Headers], 0), FALSE)</f>
        <v>137</v>
      </c>
    </row>
    <row r="348" spans="1:3" x14ac:dyDescent="0.3">
      <c r="A348" s="77" t="s">
        <v>662</v>
      </c>
      <c r="B348" s="100" t="s">
        <v>286</v>
      </c>
      <c r="C348" s="77">
        <f>VLOOKUP(GroupVertices[[#This Row],[Vertex]], Vertices[], MATCH("ID", Vertices[#Headers], 0), FALSE)</f>
        <v>115</v>
      </c>
    </row>
    <row r="349" spans="1:3" x14ac:dyDescent="0.3">
      <c r="A349" s="77" t="s">
        <v>662</v>
      </c>
      <c r="B349" s="100" t="s">
        <v>285</v>
      </c>
      <c r="C349" s="77">
        <f>VLOOKUP(GroupVertices[[#This Row],[Vertex]], Vertices[], MATCH("ID", Vertices[#Headers], 0), FALSE)</f>
        <v>114</v>
      </c>
    </row>
    <row r="350" spans="1:3" x14ac:dyDescent="0.3">
      <c r="A350" s="77" t="s">
        <v>663</v>
      </c>
      <c r="B350" s="100" t="s">
        <v>577</v>
      </c>
      <c r="C350" s="77">
        <f>VLOOKUP(GroupVertices[[#This Row],[Vertex]], Vertices[], MATCH("ID", Vertices[#Headers], 0), FALSE)</f>
        <v>406</v>
      </c>
    </row>
    <row r="351" spans="1:3" x14ac:dyDescent="0.3">
      <c r="A351" s="77" t="s">
        <v>663</v>
      </c>
      <c r="B351" s="100" t="s">
        <v>595</v>
      </c>
      <c r="C351" s="77">
        <f>VLOOKUP(GroupVertices[[#This Row],[Vertex]], Vertices[], MATCH("ID", Vertices[#Headers], 0), FALSE)</f>
        <v>424</v>
      </c>
    </row>
    <row r="352" spans="1:3" x14ac:dyDescent="0.3">
      <c r="A352" s="77" t="s">
        <v>663</v>
      </c>
      <c r="B352" s="100" t="s">
        <v>594</v>
      </c>
      <c r="C352" s="77">
        <f>VLOOKUP(GroupVertices[[#This Row],[Vertex]], Vertices[], MATCH("ID", Vertices[#Headers], 0), FALSE)</f>
        <v>423</v>
      </c>
    </row>
    <row r="353" spans="1:3" x14ac:dyDescent="0.3">
      <c r="A353" s="77" t="s">
        <v>663</v>
      </c>
      <c r="B353" s="100" t="s">
        <v>593</v>
      </c>
      <c r="C353" s="77">
        <f>VLOOKUP(GroupVertices[[#This Row],[Vertex]], Vertices[], MATCH("ID", Vertices[#Headers], 0), FALSE)</f>
        <v>422</v>
      </c>
    </row>
    <row r="354" spans="1:3" x14ac:dyDescent="0.3">
      <c r="A354" s="77" t="s">
        <v>663</v>
      </c>
      <c r="B354" s="100" t="s">
        <v>592</v>
      </c>
      <c r="C354" s="77">
        <f>VLOOKUP(GroupVertices[[#This Row],[Vertex]], Vertices[], MATCH("ID", Vertices[#Headers], 0), FALSE)</f>
        <v>421</v>
      </c>
    </row>
    <row r="355" spans="1:3" x14ac:dyDescent="0.3">
      <c r="A355" s="77" t="s">
        <v>663</v>
      </c>
      <c r="B355" s="100" t="s">
        <v>591</v>
      </c>
      <c r="C355" s="77">
        <f>VLOOKUP(GroupVertices[[#This Row],[Vertex]], Vertices[], MATCH("ID", Vertices[#Headers], 0), FALSE)</f>
        <v>420</v>
      </c>
    </row>
    <row r="356" spans="1:3" x14ac:dyDescent="0.3">
      <c r="A356" s="77" t="s">
        <v>663</v>
      </c>
      <c r="B356" s="100" t="s">
        <v>590</v>
      </c>
      <c r="C356" s="77">
        <f>VLOOKUP(GroupVertices[[#This Row],[Vertex]], Vertices[], MATCH("ID", Vertices[#Headers], 0), FALSE)</f>
        <v>419</v>
      </c>
    </row>
    <row r="357" spans="1:3" x14ac:dyDescent="0.3">
      <c r="A357" s="77" t="s">
        <v>663</v>
      </c>
      <c r="B357" s="100" t="s">
        <v>589</v>
      </c>
      <c r="C357" s="77">
        <f>VLOOKUP(GroupVertices[[#This Row],[Vertex]], Vertices[], MATCH("ID", Vertices[#Headers], 0), FALSE)</f>
        <v>418</v>
      </c>
    </row>
    <row r="358" spans="1:3" x14ac:dyDescent="0.3">
      <c r="A358" s="77" t="s">
        <v>663</v>
      </c>
      <c r="B358" s="100" t="s">
        <v>588</v>
      </c>
      <c r="C358" s="77">
        <f>VLOOKUP(GroupVertices[[#This Row],[Vertex]], Vertices[], MATCH("ID", Vertices[#Headers], 0), FALSE)</f>
        <v>417</v>
      </c>
    </row>
    <row r="359" spans="1:3" x14ac:dyDescent="0.3">
      <c r="A359" s="77" t="s">
        <v>663</v>
      </c>
      <c r="B359" s="100" t="s">
        <v>587</v>
      </c>
      <c r="C359" s="77">
        <f>VLOOKUP(GroupVertices[[#This Row],[Vertex]], Vertices[], MATCH("ID", Vertices[#Headers], 0), FALSE)</f>
        <v>416</v>
      </c>
    </row>
    <row r="360" spans="1:3" x14ac:dyDescent="0.3">
      <c r="A360" s="77" t="s">
        <v>663</v>
      </c>
      <c r="B360" s="100" t="s">
        <v>586</v>
      </c>
      <c r="C360" s="77">
        <f>VLOOKUP(GroupVertices[[#This Row],[Vertex]], Vertices[], MATCH("ID", Vertices[#Headers], 0), FALSE)</f>
        <v>415</v>
      </c>
    </row>
    <row r="361" spans="1:3" x14ac:dyDescent="0.3">
      <c r="A361" s="77" t="s">
        <v>663</v>
      </c>
      <c r="B361" s="100" t="s">
        <v>585</v>
      </c>
      <c r="C361" s="77">
        <f>VLOOKUP(GroupVertices[[#This Row],[Vertex]], Vertices[], MATCH("ID", Vertices[#Headers], 0), FALSE)</f>
        <v>414</v>
      </c>
    </row>
    <row r="362" spans="1:3" x14ac:dyDescent="0.3">
      <c r="A362" s="77" t="s">
        <v>663</v>
      </c>
      <c r="B362" s="100" t="s">
        <v>584</v>
      </c>
      <c r="C362" s="77">
        <f>VLOOKUP(GroupVertices[[#This Row],[Vertex]], Vertices[], MATCH("ID", Vertices[#Headers], 0), FALSE)</f>
        <v>413</v>
      </c>
    </row>
    <row r="363" spans="1:3" x14ac:dyDescent="0.3">
      <c r="A363" s="77" t="s">
        <v>663</v>
      </c>
      <c r="B363" s="100" t="s">
        <v>583</v>
      </c>
      <c r="C363" s="77">
        <f>VLOOKUP(GroupVertices[[#This Row],[Vertex]], Vertices[], MATCH("ID", Vertices[#Headers], 0), FALSE)</f>
        <v>412</v>
      </c>
    </row>
    <row r="364" spans="1:3" x14ac:dyDescent="0.3">
      <c r="A364" s="77" t="s">
        <v>663</v>
      </c>
      <c r="B364" s="100" t="s">
        <v>582</v>
      </c>
      <c r="C364" s="77">
        <f>VLOOKUP(GroupVertices[[#This Row],[Vertex]], Vertices[], MATCH("ID", Vertices[#Headers], 0), FALSE)</f>
        <v>411</v>
      </c>
    </row>
    <row r="365" spans="1:3" x14ac:dyDescent="0.3">
      <c r="A365" s="77" t="s">
        <v>663</v>
      </c>
      <c r="B365" s="100" t="s">
        <v>581</v>
      </c>
      <c r="C365" s="77">
        <f>VLOOKUP(GroupVertices[[#This Row],[Vertex]], Vertices[], MATCH("ID", Vertices[#Headers], 0), FALSE)</f>
        <v>410</v>
      </c>
    </row>
    <row r="366" spans="1:3" x14ac:dyDescent="0.3">
      <c r="A366" s="77" t="s">
        <v>663</v>
      </c>
      <c r="B366" s="100" t="s">
        <v>580</v>
      </c>
      <c r="C366" s="77">
        <f>VLOOKUP(GroupVertices[[#This Row],[Vertex]], Vertices[], MATCH("ID", Vertices[#Headers], 0), FALSE)</f>
        <v>409</v>
      </c>
    </row>
    <row r="367" spans="1:3" x14ac:dyDescent="0.3">
      <c r="A367" s="77" t="s">
        <v>663</v>
      </c>
      <c r="B367" s="100" t="s">
        <v>579</v>
      </c>
      <c r="C367" s="77">
        <f>VLOOKUP(GroupVertices[[#This Row],[Vertex]], Vertices[], MATCH("ID", Vertices[#Headers], 0), FALSE)</f>
        <v>408</v>
      </c>
    </row>
    <row r="368" spans="1:3" x14ac:dyDescent="0.3">
      <c r="A368" s="77" t="s">
        <v>663</v>
      </c>
      <c r="B368" s="100" t="s">
        <v>578</v>
      </c>
      <c r="C368" s="77">
        <f>VLOOKUP(GroupVertices[[#This Row],[Vertex]], Vertices[], MATCH("ID", Vertices[#Headers], 0), FALSE)</f>
        <v>407</v>
      </c>
    </row>
    <row r="369" spans="1:3" x14ac:dyDescent="0.3">
      <c r="A369" s="77" t="s">
        <v>664</v>
      </c>
      <c r="B369" s="100" t="s">
        <v>600</v>
      </c>
      <c r="C369" s="77">
        <f>VLOOKUP(GroupVertices[[#This Row],[Vertex]], Vertices[], MATCH("ID", Vertices[#Headers], 0), FALSE)</f>
        <v>429</v>
      </c>
    </row>
    <row r="370" spans="1:3" x14ac:dyDescent="0.3">
      <c r="A370" s="77" t="s">
        <v>664</v>
      </c>
      <c r="B370" s="100" t="s">
        <v>260</v>
      </c>
      <c r="C370" s="77">
        <f>VLOOKUP(GroupVertices[[#This Row],[Vertex]], Vertices[], MATCH("ID", Vertices[#Headers], 0), FALSE)</f>
        <v>89</v>
      </c>
    </row>
    <row r="371" spans="1:3" x14ac:dyDescent="0.3">
      <c r="A371" s="77" t="s">
        <v>664</v>
      </c>
      <c r="B371" s="100" t="s">
        <v>284</v>
      </c>
      <c r="C371" s="77">
        <f>VLOOKUP(GroupVertices[[#This Row],[Vertex]], Vertices[], MATCH("ID", Vertices[#Headers], 0), FALSE)</f>
        <v>113</v>
      </c>
    </row>
    <row r="372" spans="1:3" x14ac:dyDescent="0.3">
      <c r="A372" s="77" t="s">
        <v>664</v>
      </c>
      <c r="B372" s="100" t="s">
        <v>550</v>
      </c>
      <c r="C372" s="77">
        <f>VLOOKUP(GroupVertices[[#This Row],[Vertex]], Vertices[], MATCH("ID", Vertices[#Headers], 0), FALSE)</f>
        <v>379</v>
      </c>
    </row>
    <row r="373" spans="1:3" x14ac:dyDescent="0.3">
      <c r="A373" s="77" t="s">
        <v>664</v>
      </c>
      <c r="B373" s="100" t="s">
        <v>493</v>
      </c>
      <c r="C373" s="77">
        <f>VLOOKUP(GroupVertices[[#This Row],[Vertex]], Vertices[], MATCH("ID", Vertices[#Headers], 0), FALSE)</f>
        <v>322</v>
      </c>
    </row>
    <row r="374" spans="1:3" x14ac:dyDescent="0.3">
      <c r="A374" s="77" t="s">
        <v>664</v>
      </c>
      <c r="B374" s="100" t="s">
        <v>387</v>
      </c>
      <c r="C374" s="77">
        <f>VLOOKUP(GroupVertices[[#This Row],[Vertex]], Vertices[], MATCH("ID", Vertices[#Headers], 0), FALSE)</f>
        <v>216</v>
      </c>
    </row>
    <row r="375" spans="1:3" x14ac:dyDescent="0.3">
      <c r="A375" s="77" t="s">
        <v>664</v>
      </c>
      <c r="B375" s="100" t="s">
        <v>388</v>
      </c>
      <c r="C375" s="77">
        <f>VLOOKUP(GroupVertices[[#This Row],[Vertex]], Vertices[], MATCH("ID", Vertices[#Headers], 0), FALSE)</f>
        <v>217</v>
      </c>
    </row>
    <row r="376" spans="1:3" x14ac:dyDescent="0.3">
      <c r="A376" s="77" t="s">
        <v>664</v>
      </c>
      <c r="B376" s="100" t="s">
        <v>343</v>
      </c>
      <c r="C376" s="77">
        <f>VLOOKUP(GroupVertices[[#This Row],[Vertex]], Vertices[], MATCH("ID", Vertices[#Headers], 0), FALSE)</f>
        <v>172</v>
      </c>
    </row>
    <row r="377" spans="1:3" x14ac:dyDescent="0.3">
      <c r="A377" s="77" t="s">
        <v>664</v>
      </c>
      <c r="B377" s="100" t="s">
        <v>344</v>
      </c>
      <c r="C377" s="77">
        <f>VLOOKUP(GroupVertices[[#This Row],[Vertex]], Vertices[], MATCH("ID", Vertices[#Headers], 0), FALSE)</f>
        <v>173</v>
      </c>
    </row>
    <row r="378" spans="1:3" x14ac:dyDescent="0.3">
      <c r="A378" s="77" t="s">
        <v>664</v>
      </c>
      <c r="B378" s="100" t="s">
        <v>283</v>
      </c>
      <c r="C378" s="77">
        <f>VLOOKUP(GroupVertices[[#This Row],[Vertex]], Vertices[], MATCH("ID", Vertices[#Headers], 0), FALSE)</f>
        <v>112</v>
      </c>
    </row>
    <row r="379" spans="1:3" x14ac:dyDescent="0.3">
      <c r="A379" s="77" t="s">
        <v>664</v>
      </c>
      <c r="B379" s="100" t="s">
        <v>259</v>
      </c>
      <c r="C379" s="77">
        <f>VLOOKUP(GroupVertices[[#This Row],[Vertex]], Vertices[], MATCH("ID", Vertices[#Headers], 0), FALSE)</f>
        <v>88</v>
      </c>
    </row>
    <row r="380" spans="1:3" x14ac:dyDescent="0.3">
      <c r="A380" s="77" t="s">
        <v>665</v>
      </c>
      <c r="B380" s="100" t="s">
        <v>469</v>
      </c>
      <c r="C380" s="77">
        <f>VLOOKUP(GroupVertices[[#This Row],[Vertex]], Vertices[], MATCH("ID", Vertices[#Headers], 0), FALSE)</f>
        <v>298</v>
      </c>
    </row>
    <row r="381" spans="1:3" x14ac:dyDescent="0.3">
      <c r="A381" s="77" t="s">
        <v>665</v>
      </c>
      <c r="B381" s="100" t="s">
        <v>415</v>
      </c>
      <c r="C381" s="77">
        <f>VLOOKUP(GroupVertices[[#This Row],[Vertex]], Vertices[], MATCH("ID", Vertices[#Headers], 0), FALSE)</f>
        <v>244</v>
      </c>
    </row>
    <row r="382" spans="1:3" x14ac:dyDescent="0.3">
      <c r="A382" s="77" t="s">
        <v>665</v>
      </c>
      <c r="B382" s="100" t="s">
        <v>468</v>
      </c>
      <c r="C382" s="77">
        <f>VLOOKUP(GroupVertices[[#This Row],[Vertex]], Vertices[], MATCH("ID", Vertices[#Headers], 0), FALSE)</f>
        <v>297</v>
      </c>
    </row>
    <row r="383" spans="1:3" x14ac:dyDescent="0.3">
      <c r="A383" s="77" t="s">
        <v>665</v>
      </c>
      <c r="B383" s="100" t="s">
        <v>317</v>
      </c>
      <c r="C383" s="77">
        <f>VLOOKUP(GroupVertices[[#This Row],[Vertex]], Vertices[], MATCH("ID", Vertices[#Headers], 0), FALSE)</f>
        <v>146</v>
      </c>
    </row>
    <row r="384" spans="1:3" x14ac:dyDescent="0.3">
      <c r="A384" s="77" t="s">
        <v>665</v>
      </c>
      <c r="B384" s="100" t="s">
        <v>397</v>
      </c>
      <c r="C384" s="77">
        <f>VLOOKUP(GroupVertices[[#This Row],[Vertex]], Vertices[], MATCH("ID", Vertices[#Headers], 0), FALSE)</f>
        <v>226</v>
      </c>
    </row>
    <row r="385" spans="1:3" x14ac:dyDescent="0.3">
      <c r="A385" s="77" t="s">
        <v>665</v>
      </c>
      <c r="B385" s="100" t="s">
        <v>398</v>
      </c>
      <c r="C385" s="77">
        <f>VLOOKUP(GroupVertices[[#This Row],[Vertex]], Vertices[], MATCH("ID", Vertices[#Headers], 0), FALSE)</f>
        <v>227</v>
      </c>
    </row>
    <row r="386" spans="1:3" x14ac:dyDescent="0.3">
      <c r="A386" s="77" t="s">
        <v>665</v>
      </c>
      <c r="B386" s="100" t="s">
        <v>318</v>
      </c>
      <c r="C386" s="77">
        <f>VLOOKUP(GroupVertices[[#This Row],[Vertex]], Vertices[], MATCH("ID", Vertices[#Headers], 0), FALSE)</f>
        <v>147</v>
      </c>
    </row>
    <row r="387" spans="1:3" x14ac:dyDescent="0.3">
      <c r="A387" s="77" t="s">
        <v>666</v>
      </c>
      <c r="B387" s="100" t="s">
        <v>330</v>
      </c>
      <c r="C387" s="77">
        <f>VLOOKUP(GroupVertices[[#This Row],[Vertex]], Vertices[], MATCH("ID", Vertices[#Headers], 0), FALSE)</f>
        <v>159</v>
      </c>
    </row>
    <row r="388" spans="1:3" x14ac:dyDescent="0.3">
      <c r="A388" s="77" t="s">
        <v>666</v>
      </c>
      <c r="B388" s="100" t="s">
        <v>230</v>
      </c>
      <c r="C388" s="77">
        <f>VLOOKUP(GroupVertices[[#This Row],[Vertex]], Vertices[], MATCH("ID", Vertices[#Headers], 0), FALSE)</f>
        <v>59</v>
      </c>
    </row>
    <row r="389" spans="1:3" x14ac:dyDescent="0.3">
      <c r="A389" s="77" t="s">
        <v>666</v>
      </c>
      <c r="B389" s="100" t="s">
        <v>329</v>
      </c>
      <c r="C389" s="77">
        <f>VLOOKUP(GroupVertices[[#This Row],[Vertex]], Vertices[], MATCH("ID", Vertices[#Headers], 0), FALSE)</f>
        <v>158</v>
      </c>
    </row>
    <row r="390" spans="1:3" x14ac:dyDescent="0.3">
      <c r="A390" s="77" t="s">
        <v>666</v>
      </c>
      <c r="B390" s="100" t="s">
        <v>328</v>
      </c>
      <c r="C390" s="77">
        <f>VLOOKUP(GroupVertices[[#This Row],[Vertex]], Vertices[], MATCH("ID", Vertices[#Headers], 0), FALSE)</f>
        <v>157</v>
      </c>
    </row>
    <row r="391" spans="1:3" x14ac:dyDescent="0.3">
      <c r="A391" s="77" t="s">
        <v>666</v>
      </c>
      <c r="B391" s="100" t="s">
        <v>322</v>
      </c>
      <c r="C391" s="77">
        <f>VLOOKUP(GroupVertices[[#This Row],[Vertex]], Vertices[], MATCH("ID", Vertices[#Headers], 0), FALSE)</f>
        <v>151</v>
      </c>
    </row>
    <row r="392" spans="1:3" x14ac:dyDescent="0.3">
      <c r="A392" s="77" t="s">
        <v>666</v>
      </c>
      <c r="B392" s="100" t="s">
        <v>321</v>
      </c>
      <c r="C392" s="77">
        <f>VLOOKUP(GroupVertices[[#This Row],[Vertex]], Vertices[], MATCH("ID", Vertices[#Headers], 0), FALSE)</f>
        <v>150</v>
      </c>
    </row>
    <row r="393" spans="1:3" x14ac:dyDescent="0.3">
      <c r="A393" s="77" t="s">
        <v>666</v>
      </c>
      <c r="B393" s="100" t="s">
        <v>231</v>
      </c>
      <c r="C393" s="77">
        <f>VLOOKUP(GroupVertices[[#This Row],[Vertex]], Vertices[], MATCH("ID", Vertices[#Headers], 0), FALSE)</f>
        <v>60</v>
      </c>
    </row>
    <row r="394" spans="1:3" x14ac:dyDescent="0.3">
      <c r="A394" s="77" t="s">
        <v>667</v>
      </c>
      <c r="B394" s="100" t="s">
        <v>174</v>
      </c>
      <c r="C394" s="77">
        <f>VLOOKUP(GroupVertices[[#This Row],[Vertex]], Vertices[], MATCH("ID", Vertices[#Headers], 0), FALSE)</f>
        <v>3</v>
      </c>
    </row>
    <row r="395" spans="1:3" x14ac:dyDescent="0.3">
      <c r="A395" s="77" t="s">
        <v>667</v>
      </c>
      <c r="B395" s="100" t="s">
        <v>525</v>
      </c>
      <c r="C395" s="77">
        <f>VLOOKUP(GroupVertices[[#This Row],[Vertex]], Vertices[], MATCH("ID", Vertices[#Headers], 0), FALSE)</f>
        <v>354</v>
      </c>
    </row>
    <row r="396" spans="1:3" x14ac:dyDescent="0.3">
      <c r="A396" s="77" t="s">
        <v>667</v>
      </c>
      <c r="B396" s="100" t="s">
        <v>459</v>
      </c>
      <c r="C396" s="77">
        <f>VLOOKUP(GroupVertices[[#This Row],[Vertex]], Vertices[], MATCH("ID", Vertices[#Headers], 0), FALSE)</f>
        <v>288</v>
      </c>
    </row>
    <row r="397" spans="1:3" x14ac:dyDescent="0.3">
      <c r="A397" s="77" t="s">
        <v>667</v>
      </c>
      <c r="B397" s="100" t="s">
        <v>368</v>
      </c>
      <c r="C397" s="77">
        <f>VLOOKUP(GroupVertices[[#This Row],[Vertex]], Vertices[], MATCH("ID", Vertices[#Headers], 0), FALSE)</f>
        <v>197</v>
      </c>
    </row>
    <row r="398" spans="1:3" x14ac:dyDescent="0.3">
      <c r="A398" s="77" t="s">
        <v>667</v>
      </c>
      <c r="B398" s="100" t="s">
        <v>345</v>
      </c>
      <c r="C398" s="77">
        <f>VLOOKUP(GroupVertices[[#This Row],[Vertex]], Vertices[], MATCH("ID", Vertices[#Headers], 0), FALSE)</f>
        <v>174</v>
      </c>
    </row>
    <row r="399" spans="1:3" x14ac:dyDescent="0.3">
      <c r="A399" s="77" t="s">
        <v>667</v>
      </c>
      <c r="B399" s="100" t="s">
        <v>303</v>
      </c>
      <c r="C399" s="77">
        <f>VLOOKUP(GroupVertices[[#This Row],[Vertex]], Vertices[], MATCH("ID", Vertices[#Headers], 0), FALSE)</f>
        <v>132</v>
      </c>
    </row>
    <row r="400" spans="1:3" x14ac:dyDescent="0.3">
      <c r="A400" s="77" t="s">
        <v>668</v>
      </c>
      <c r="B400" s="100" t="s">
        <v>538</v>
      </c>
      <c r="C400" s="77">
        <f>VLOOKUP(GroupVertices[[#This Row],[Vertex]], Vertices[], MATCH("ID", Vertices[#Headers], 0), FALSE)</f>
        <v>367</v>
      </c>
    </row>
    <row r="401" spans="1:3" x14ac:dyDescent="0.3">
      <c r="A401" s="77" t="s">
        <v>668</v>
      </c>
      <c r="B401" s="100" t="s">
        <v>315</v>
      </c>
      <c r="C401" s="77">
        <f>VLOOKUP(GroupVertices[[#This Row],[Vertex]], Vertices[], MATCH("ID", Vertices[#Headers], 0), FALSE)</f>
        <v>144</v>
      </c>
    </row>
    <row r="402" spans="1:3" x14ac:dyDescent="0.3">
      <c r="A402" s="77" t="s">
        <v>668</v>
      </c>
      <c r="B402" s="100" t="s">
        <v>309</v>
      </c>
      <c r="C402" s="77">
        <f>VLOOKUP(GroupVertices[[#This Row],[Vertex]], Vertices[], MATCH("ID", Vertices[#Headers], 0), FALSE)</f>
        <v>138</v>
      </c>
    </row>
    <row r="403" spans="1:3" x14ac:dyDescent="0.3">
      <c r="A403" s="77" t="s">
        <v>668</v>
      </c>
      <c r="B403" s="100" t="s">
        <v>257</v>
      </c>
      <c r="C403" s="77">
        <f>VLOOKUP(GroupVertices[[#This Row],[Vertex]], Vertices[], MATCH("ID", Vertices[#Headers], 0), FALSE)</f>
        <v>86</v>
      </c>
    </row>
    <row r="404" spans="1:3" x14ac:dyDescent="0.3">
      <c r="A404" s="77" t="s">
        <v>669</v>
      </c>
      <c r="B404" s="100" t="s">
        <v>520</v>
      </c>
      <c r="C404" s="77">
        <f>VLOOKUP(GroupVertices[[#This Row],[Vertex]], Vertices[], MATCH("ID", Vertices[#Headers], 0), FALSE)</f>
        <v>349</v>
      </c>
    </row>
    <row r="405" spans="1:3" x14ac:dyDescent="0.3">
      <c r="A405" s="77" t="s">
        <v>669</v>
      </c>
      <c r="B405" s="100" t="s">
        <v>186</v>
      </c>
      <c r="C405" s="77">
        <f>VLOOKUP(GroupVertices[[#This Row],[Vertex]], Vertices[], MATCH("ID", Vertices[#Headers], 0), FALSE)</f>
        <v>15</v>
      </c>
    </row>
    <row r="406" spans="1:3" x14ac:dyDescent="0.3">
      <c r="A406" s="77" t="s">
        <v>669</v>
      </c>
      <c r="B406" s="100" t="s">
        <v>405</v>
      </c>
      <c r="C406" s="77">
        <f>VLOOKUP(GroupVertices[[#This Row],[Vertex]], Vertices[], MATCH("ID", Vertices[#Headers], 0), FALSE)</f>
        <v>234</v>
      </c>
    </row>
    <row r="407" spans="1:3" x14ac:dyDescent="0.3">
      <c r="A407" s="77" t="s">
        <v>669</v>
      </c>
      <c r="B407" s="100" t="s">
        <v>266</v>
      </c>
      <c r="C407" s="77">
        <f>VLOOKUP(GroupVertices[[#This Row],[Vertex]], Vertices[], MATCH("ID", Vertices[#Headers], 0), FALSE)</f>
        <v>95</v>
      </c>
    </row>
    <row r="408" spans="1:3" x14ac:dyDescent="0.3">
      <c r="A408" s="77" t="s">
        <v>670</v>
      </c>
      <c r="B408" s="100" t="s">
        <v>394</v>
      </c>
      <c r="C408" s="77">
        <f>VLOOKUP(GroupVertices[[#This Row],[Vertex]], Vertices[], MATCH("ID", Vertices[#Headers], 0), FALSE)</f>
        <v>223</v>
      </c>
    </row>
    <row r="409" spans="1:3" x14ac:dyDescent="0.3">
      <c r="A409" s="77" t="s">
        <v>670</v>
      </c>
      <c r="B409" s="100" t="s">
        <v>505</v>
      </c>
      <c r="C409" s="77">
        <f>VLOOKUP(GroupVertices[[#This Row],[Vertex]], Vertices[], MATCH("ID", Vertices[#Headers], 0), FALSE)</f>
        <v>334</v>
      </c>
    </row>
    <row r="410" spans="1:3" x14ac:dyDescent="0.3">
      <c r="A410" s="77" t="s">
        <v>670</v>
      </c>
      <c r="B410" s="100" t="s">
        <v>227</v>
      </c>
      <c r="C410" s="77">
        <f>VLOOKUP(GroupVertices[[#This Row],[Vertex]], Vertices[], MATCH("ID", Vertices[#Headers], 0), FALSE)</f>
        <v>56</v>
      </c>
    </row>
    <row r="411" spans="1:3" x14ac:dyDescent="0.3">
      <c r="A411" s="77" t="s">
        <v>670</v>
      </c>
      <c r="B411" s="100" t="s">
        <v>314</v>
      </c>
      <c r="C411" s="77">
        <f>VLOOKUP(GroupVertices[[#This Row],[Vertex]], Vertices[], MATCH("ID", Vertices[#Headers], 0), FALSE)</f>
        <v>143</v>
      </c>
    </row>
    <row r="412" spans="1:3" x14ac:dyDescent="0.3">
      <c r="A412" s="77" t="s">
        <v>671</v>
      </c>
      <c r="B412" s="100" t="s">
        <v>349</v>
      </c>
      <c r="C412" s="77">
        <f>VLOOKUP(GroupVertices[[#This Row],[Vertex]], Vertices[], MATCH("ID", Vertices[#Headers], 0), FALSE)</f>
        <v>178</v>
      </c>
    </row>
    <row r="413" spans="1:3" x14ac:dyDescent="0.3">
      <c r="A413" s="77" t="s">
        <v>671</v>
      </c>
      <c r="B413" s="100" t="s">
        <v>465</v>
      </c>
      <c r="C413" s="77">
        <f>VLOOKUP(GroupVertices[[#This Row],[Vertex]], Vertices[], MATCH("ID", Vertices[#Headers], 0), FALSE)</f>
        <v>294</v>
      </c>
    </row>
    <row r="414" spans="1:3" x14ac:dyDescent="0.3">
      <c r="A414" s="77" t="s">
        <v>671</v>
      </c>
      <c r="B414" s="100" t="s">
        <v>464</v>
      </c>
      <c r="C414" s="77">
        <f>VLOOKUP(GroupVertices[[#This Row],[Vertex]], Vertices[], MATCH("ID", Vertices[#Headers], 0), FALSE)</f>
        <v>293</v>
      </c>
    </row>
    <row r="415" spans="1:3" x14ac:dyDescent="0.3">
      <c r="A415" s="77" t="s">
        <v>672</v>
      </c>
      <c r="B415" s="100" t="s">
        <v>359</v>
      </c>
      <c r="C415" s="77">
        <f>VLOOKUP(GroupVertices[[#This Row],[Vertex]], Vertices[], MATCH("ID", Vertices[#Headers], 0), FALSE)</f>
        <v>188</v>
      </c>
    </row>
    <row r="416" spans="1:3" x14ac:dyDescent="0.3">
      <c r="A416" s="77" t="s">
        <v>672</v>
      </c>
      <c r="B416" s="100" t="s">
        <v>373</v>
      </c>
      <c r="C416" s="77">
        <f>VLOOKUP(GroupVertices[[#This Row],[Vertex]], Vertices[], MATCH("ID", Vertices[#Headers], 0), FALSE)</f>
        <v>202</v>
      </c>
    </row>
    <row r="417" spans="1:3" x14ac:dyDescent="0.3">
      <c r="A417" s="77" t="s">
        <v>672</v>
      </c>
      <c r="B417" s="100" t="s">
        <v>372</v>
      </c>
      <c r="C417" s="77">
        <f>VLOOKUP(GroupVertices[[#This Row],[Vertex]], Vertices[], MATCH("ID", Vertices[#Headers], 0), FALSE)</f>
        <v>201</v>
      </c>
    </row>
    <row r="418" spans="1:3" x14ac:dyDescent="0.3">
      <c r="A418" s="77" t="s">
        <v>673</v>
      </c>
      <c r="B418" s="100" t="s">
        <v>613</v>
      </c>
      <c r="C418" s="77">
        <f>VLOOKUP(GroupVertices[[#This Row],[Vertex]], Vertices[], MATCH("ID", Vertices[#Headers], 0), FALSE)</f>
        <v>442</v>
      </c>
    </row>
    <row r="419" spans="1:3" x14ac:dyDescent="0.3">
      <c r="A419" s="77" t="s">
        <v>673</v>
      </c>
      <c r="B419" s="100" t="s">
        <v>534</v>
      </c>
      <c r="C419" s="77">
        <f>VLOOKUP(GroupVertices[[#This Row],[Vertex]], Vertices[], MATCH("ID", Vertices[#Headers], 0), FALSE)</f>
        <v>363</v>
      </c>
    </row>
    <row r="420" spans="1:3" x14ac:dyDescent="0.3">
      <c r="A420" s="77" t="s">
        <v>674</v>
      </c>
      <c r="B420" s="100" t="s">
        <v>603</v>
      </c>
      <c r="C420" s="77">
        <f>VLOOKUP(GroupVertices[[#This Row],[Vertex]], Vertices[], MATCH("ID", Vertices[#Headers], 0), FALSE)</f>
        <v>432</v>
      </c>
    </row>
    <row r="421" spans="1:3" x14ac:dyDescent="0.3">
      <c r="A421" s="77" t="s">
        <v>674</v>
      </c>
      <c r="B421" s="100" t="s">
        <v>604</v>
      </c>
      <c r="C421" s="77">
        <f>VLOOKUP(GroupVertices[[#This Row],[Vertex]], Vertices[], MATCH("ID", Vertices[#Headers], 0), FALSE)</f>
        <v>433</v>
      </c>
    </row>
    <row r="422" spans="1:3" x14ac:dyDescent="0.3">
      <c r="A422" s="77" t="s">
        <v>675</v>
      </c>
      <c r="B422" s="100" t="s">
        <v>601</v>
      </c>
      <c r="C422" s="77">
        <f>VLOOKUP(GroupVertices[[#This Row],[Vertex]], Vertices[], MATCH("ID", Vertices[#Headers], 0), FALSE)</f>
        <v>430</v>
      </c>
    </row>
    <row r="423" spans="1:3" x14ac:dyDescent="0.3">
      <c r="A423" s="77" t="s">
        <v>675</v>
      </c>
      <c r="B423" s="100" t="s">
        <v>602</v>
      </c>
      <c r="C423" s="77">
        <f>VLOOKUP(GroupVertices[[#This Row],[Vertex]], Vertices[], MATCH("ID", Vertices[#Headers], 0), FALSE)</f>
        <v>431</v>
      </c>
    </row>
    <row r="424" spans="1:3" x14ac:dyDescent="0.3">
      <c r="A424" s="77" t="s">
        <v>676</v>
      </c>
      <c r="B424" s="100" t="s">
        <v>567</v>
      </c>
      <c r="C424" s="77">
        <f>VLOOKUP(GroupVertices[[#This Row],[Vertex]], Vertices[], MATCH("ID", Vertices[#Headers], 0), FALSE)</f>
        <v>396</v>
      </c>
    </row>
    <row r="425" spans="1:3" x14ac:dyDescent="0.3">
      <c r="A425" s="77" t="s">
        <v>676</v>
      </c>
      <c r="B425" s="100" t="s">
        <v>568</v>
      </c>
      <c r="C425" s="77">
        <f>VLOOKUP(GroupVertices[[#This Row],[Vertex]], Vertices[], MATCH("ID", Vertices[#Headers], 0), FALSE)</f>
        <v>397</v>
      </c>
    </row>
    <row r="426" spans="1:3" x14ac:dyDescent="0.3">
      <c r="A426" s="77" t="s">
        <v>677</v>
      </c>
      <c r="B426" s="100" t="s">
        <v>529</v>
      </c>
      <c r="C426" s="77">
        <f>VLOOKUP(GroupVertices[[#This Row],[Vertex]], Vertices[], MATCH("ID", Vertices[#Headers], 0), FALSE)</f>
        <v>358</v>
      </c>
    </row>
    <row r="427" spans="1:3" x14ac:dyDescent="0.3">
      <c r="A427" s="77" t="s">
        <v>677</v>
      </c>
      <c r="B427" s="100" t="s">
        <v>516</v>
      </c>
      <c r="C427" s="77">
        <f>VLOOKUP(GroupVertices[[#This Row],[Vertex]], Vertices[], MATCH("ID", Vertices[#Headers], 0), FALSE)</f>
        <v>345</v>
      </c>
    </row>
    <row r="428" spans="1:3" x14ac:dyDescent="0.3">
      <c r="A428" s="77" t="s">
        <v>678</v>
      </c>
      <c r="B428" s="100" t="s">
        <v>487</v>
      </c>
      <c r="C428" s="77">
        <f>VLOOKUP(GroupVertices[[#This Row],[Vertex]], Vertices[], MATCH("ID", Vertices[#Headers], 0), FALSE)</f>
        <v>316</v>
      </c>
    </row>
    <row r="429" spans="1:3" x14ac:dyDescent="0.3">
      <c r="A429" s="77" t="s">
        <v>678</v>
      </c>
      <c r="B429" s="100" t="s">
        <v>488</v>
      </c>
      <c r="C429" s="77">
        <f>VLOOKUP(GroupVertices[[#This Row],[Vertex]], Vertices[], MATCH("ID", Vertices[#Headers], 0), FALSE)</f>
        <v>317</v>
      </c>
    </row>
    <row r="430" spans="1:3" x14ac:dyDescent="0.3">
      <c r="A430" s="77" t="s">
        <v>679</v>
      </c>
      <c r="B430" s="100" t="s">
        <v>466</v>
      </c>
      <c r="C430" s="77">
        <f>VLOOKUP(GroupVertices[[#This Row],[Vertex]], Vertices[], MATCH("ID", Vertices[#Headers], 0), FALSE)</f>
        <v>295</v>
      </c>
    </row>
    <row r="431" spans="1:3" x14ac:dyDescent="0.3">
      <c r="A431" s="77" t="s">
        <v>679</v>
      </c>
      <c r="B431" s="100" t="s">
        <v>467</v>
      </c>
      <c r="C431" s="77">
        <f>VLOOKUP(GroupVertices[[#This Row],[Vertex]], Vertices[], MATCH("ID", Vertices[#Headers], 0), FALSE)</f>
        <v>296</v>
      </c>
    </row>
    <row r="432" spans="1:3" x14ac:dyDescent="0.3">
      <c r="A432" s="77" t="s">
        <v>680</v>
      </c>
      <c r="B432" s="100" t="s">
        <v>460</v>
      </c>
      <c r="C432" s="77">
        <f>VLOOKUP(GroupVertices[[#This Row],[Vertex]], Vertices[], MATCH("ID", Vertices[#Headers], 0), FALSE)</f>
        <v>289</v>
      </c>
    </row>
    <row r="433" spans="1:3" x14ac:dyDescent="0.3">
      <c r="A433" s="77" t="s">
        <v>680</v>
      </c>
      <c r="B433" s="100" t="s">
        <v>461</v>
      </c>
      <c r="C433" s="77">
        <f>VLOOKUP(GroupVertices[[#This Row],[Vertex]], Vertices[], MATCH("ID", Vertices[#Headers], 0), FALSE)</f>
        <v>290</v>
      </c>
    </row>
    <row r="434" spans="1:3" x14ac:dyDescent="0.3">
      <c r="A434" s="77" t="s">
        <v>681</v>
      </c>
      <c r="B434" s="100" t="s">
        <v>456</v>
      </c>
      <c r="C434" s="77">
        <f>VLOOKUP(GroupVertices[[#This Row],[Vertex]], Vertices[], MATCH("ID", Vertices[#Headers], 0), FALSE)</f>
        <v>285</v>
      </c>
    </row>
    <row r="435" spans="1:3" x14ac:dyDescent="0.3">
      <c r="A435" s="77" t="s">
        <v>681</v>
      </c>
      <c r="B435" s="100" t="s">
        <v>457</v>
      </c>
      <c r="C435" s="77">
        <f>VLOOKUP(GroupVertices[[#This Row],[Vertex]], Vertices[], MATCH("ID", Vertices[#Headers], 0), FALSE)</f>
        <v>286</v>
      </c>
    </row>
    <row r="436" spans="1:3" x14ac:dyDescent="0.3">
      <c r="A436" s="77" t="s">
        <v>682</v>
      </c>
      <c r="B436" s="100" t="s">
        <v>428</v>
      </c>
      <c r="C436" s="77">
        <f>VLOOKUP(GroupVertices[[#This Row],[Vertex]], Vertices[], MATCH("ID", Vertices[#Headers], 0), FALSE)</f>
        <v>257</v>
      </c>
    </row>
    <row r="437" spans="1:3" x14ac:dyDescent="0.3">
      <c r="A437" s="77" t="s">
        <v>682</v>
      </c>
      <c r="B437" s="100" t="s">
        <v>429</v>
      </c>
      <c r="C437" s="77">
        <f>VLOOKUP(GroupVertices[[#This Row],[Vertex]], Vertices[], MATCH("ID", Vertices[#Headers], 0), FALSE)</f>
        <v>258</v>
      </c>
    </row>
    <row r="438" spans="1:3" x14ac:dyDescent="0.3">
      <c r="A438" s="77" t="s">
        <v>683</v>
      </c>
      <c r="B438" s="100" t="s">
        <v>342</v>
      </c>
      <c r="C438" s="77">
        <f>VLOOKUP(GroupVertices[[#This Row],[Vertex]], Vertices[], MATCH("ID", Vertices[#Headers], 0), FALSE)</f>
        <v>171</v>
      </c>
    </row>
    <row r="439" spans="1:3" x14ac:dyDescent="0.3">
      <c r="A439" s="77" t="s">
        <v>683</v>
      </c>
      <c r="B439" s="100" t="s">
        <v>341</v>
      </c>
      <c r="C439" s="77">
        <f>VLOOKUP(GroupVertices[[#This Row],[Vertex]], Vertices[], MATCH("ID", Vertices[#Headers], 0), FALSE)</f>
        <v>170</v>
      </c>
    </row>
    <row r="440" spans="1:3" x14ac:dyDescent="0.3">
      <c r="A440" s="77" t="s">
        <v>684</v>
      </c>
      <c r="B440" s="100" t="s">
        <v>289</v>
      </c>
      <c r="C440" s="77">
        <f>VLOOKUP(GroupVertices[[#This Row],[Vertex]], Vertices[], MATCH("ID", Vertices[#Headers], 0), FALSE)</f>
        <v>118</v>
      </c>
    </row>
    <row r="441" spans="1:3" x14ac:dyDescent="0.3">
      <c r="A441" s="77" t="s">
        <v>684</v>
      </c>
      <c r="B441" s="100" t="s">
        <v>290</v>
      </c>
      <c r="C441" s="77">
        <f>VLOOKUP(GroupVertices[[#This Row],[Vertex]], Vertices[], MATCH("ID", Vertices[#Headers], 0), FALSE)</f>
        <v>119</v>
      </c>
    </row>
    <row r="442" spans="1:3" x14ac:dyDescent="0.3">
      <c r="A442" s="77" t="s">
        <v>685</v>
      </c>
      <c r="B442" s="100" t="s">
        <v>269</v>
      </c>
      <c r="C442" s="77">
        <f>VLOOKUP(GroupVertices[[#This Row],[Vertex]], Vertices[], MATCH("ID", Vertices[#Headers], 0), FALSE)</f>
        <v>98</v>
      </c>
    </row>
    <row r="443" spans="1:3" x14ac:dyDescent="0.3">
      <c r="A443" s="77" t="s">
        <v>685</v>
      </c>
      <c r="B443" s="100" t="s">
        <v>270</v>
      </c>
      <c r="C443" s="77">
        <f>VLOOKUP(GroupVertices[[#This Row],[Vertex]], Vertices[], MATCH("ID", Vertices[#Headers], 0), FALSE)</f>
        <v>99</v>
      </c>
    </row>
  </sheetData>
  <dataConsolidate/>
  <dataValidations xWindow="58" yWindow="226" count="3">
    <dataValidation allowBlank="1" showInputMessage="1" showErrorMessage="1" promptTitle="Group Name" prompt="Enter the name of the group.  The group name must also be entered on the Groups worksheet." sqref="A2:A443"/>
    <dataValidation allowBlank="1" showInputMessage="1" showErrorMessage="1" promptTitle="Vertex Name" prompt="Enter the name of a vertex to include in the group." sqref="B2:B443"/>
    <dataValidation allowBlank="1" showInputMessage="1" promptTitle="Vertex ID" prompt="This is the value of the hidden ID cell in the Vertices worksheet.  It gets filled in by the items on the NodeXL, Analysis, Groups menu." sqref="C2:C443"/>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t="s">
        <v>620</v>
      </c>
      <c r="B2" s="36" t="s">
        <v>618</v>
      </c>
      <c r="D2" s="33">
        <f>MIN(Vertices[Degree])</f>
        <v>0</v>
      </c>
      <c r="E2" s="3">
        <f>COUNTIF(Vertices[Degree], "&gt;= " &amp; D2) - COUNTIF(Vertices[Degree], "&gt;=" &amp; D3)</f>
        <v>0</v>
      </c>
      <c r="F2" s="39">
        <f>MIN(Vertices[In-Degree])</f>
        <v>0</v>
      </c>
      <c r="G2" s="40">
        <f>COUNTIF(Vertices[In-Degree], "&gt;= " &amp; F2) - COUNTIF(Vertices[In-Degree], "&gt;=" &amp; F3)</f>
        <v>405</v>
      </c>
      <c r="H2" s="39">
        <f>MIN(Vertices[Out-Degree])</f>
        <v>0</v>
      </c>
      <c r="I2" s="40">
        <f>COUNTIF(Vertices[Out-Degree], "&gt;= " &amp; H2) - COUNTIF(Vertices[Out-Degree], "&gt;=" &amp; H3)</f>
        <v>282</v>
      </c>
      <c r="J2" s="39">
        <f>MIN(Vertices[Betweenness Centrality])</f>
        <v>0</v>
      </c>
      <c r="K2" s="40">
        <f>COUNTIF(Vertices[Betweenness Centrality], "&gt;= " &amp; J2) - COUNTIF(Vertices[Betweenness Centrality], "&gt;=" &amp; J3)</f>
        <v>425</v>
      </c>
      <c r="L2" s="39">
        <f>MIN(Vertices[Closeness Centrality])</f>
        <v>4.5100000000000001E-4</v>
      </c>
      <c r="M2" s="40">
        <f>COUNTIF(Vertices[Closeness Centrality], "&gt;= " &amp; L2) - COUNTIF(Vertices[Closeness Centrality], "&gt;=" &amp; L3)</f>
        <v>405</v>
      </c>
      <c r="N2" s="39">
        <f>MIN(Vertices[Eigenvector Centrality])</f>
        <v>0</v>
      </c>
      <c r="O2" s="40">
        <f>COUNTIF(Vertices[Eigenvector Centrality], "&gt;= " &amp; N2) - COUNTIF(Vertices[Eigenvector Centrality], "&gt;=" &amp; N3)</f>
        <v>143</v>
      </c>
      <c r="P2" s="39">
        <f>MIN(Vertices[PageRank])</f>
        <v>0.28991400000000001</v>
      </c>
      <c r="Q2" s="40">
        <f>COUNTIF(Vertices[PageRank], "&gt;= " &amp; P2) - COUNTIF(Vertices[PageRank], "&gt;=" &amp; P3)</f>
        <v>396</v>
      </c>
      <c r="R2" s="39">
        <f>MIN(Vertices[Clustering Coefficient])</f>
        <v>0</v>
      </c>
      <c r="S2" s="45">
        <f>COUNTIF(Vertices[Clustering Coefficient], "&gt;= " &amp; R2) - COUNTIF(Vertices[Clustering Coefficient], "&gt;=" &amp; R3)</f>
        <v>265</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
      <c r="A3" s="99"/>
      <c r="B3" s="99"/>
      <c r="D3" s="34">
        <f t="shared" ref="D3:D44" si="1">D2+($D$45-$D$2)/BinDivisor</f>
        <v>0</v>
      </c>
      <c r="E3" s="3">
        <f>COUNTIF(Vertices[Degree], "&gt;= " &amp; D3) - COUNTIF(Vertices[Degree], "&gt;=" &amp; D4)</f>
        <v>0</v>
      </c>
      <c r="F3" s="41">
        <f t="shared" ref="F3:F44" si="2">F2+($F$45-$F$2)/BinDivisor</f>
        <v>4.4186046511627906</v>
      </c>
      <c r="G3" s="42">
        <f>COUNTIF(Vertices[In-Degree], "&gt;= " &amp; F3) - COUNTIF(Vertices[In-Degree], "&gt;=" &amp; F4)</f>
        <v>22</v>
      </c>
      <c r="H3" s="41">
        <f t="shared" ref="H3:H44" si="3">H2+($H$45-$H$2)/BinDivisor</f>
        <v>1.6279069767441861</v>
      </c>
      <c r="I3" s="42">
        <f>COUNTIF(Vertices[Out-Degree], "&gt;= " &amp; H3) - COUNTIF(Vertices[Out-Degree], "&gt;=" &amp; H4)</f>
        <v>88</v>
      </c>
      <c r="J3" s="41">
        <f t="shared" ref="J3:J44" si="4">J2+($J$45-$J$2)/BinDivisor</f>
        <v>2233.8361004186045</v>
      </c>
      <c r="K3" s="42">
        <f>COUNTIF(Vertices[Betweenness Centrality], "&gt;= " &amp; J3) - COUNTIF(Vertices[Betweenness Centrality], "&gt;=" &amp; J4)</f>
        <v>10</v>
      </c>
      <c r="L3" s="41">
        <f t="shared" ref="L3:L44" si="5">L2+($L$45-$L$2)/BinDivisor</f>
        <v>2.3696325581395349E-2</v>
      </c>
      <c r="M3" s="42">
        <f>COUNTIF(Vertices[Closeness Centrality], "&gt;= " &amp; L3) - COUNTIF(Vertices[Closeness Centrality], "&gt;=" &amp; L4)</f>
        <v>18</v>
      </c>
      <c r="N3" s="41">
        <f t="shared" ref="N3:N44" si="6">N2+($N$45-$N$2)/BinDivisor</f>
        <v>8.70093023255814E-4</v>
      </c>
      <c r="O3" s="42">
        <f>COUNTIF(Vertices[Eigenvector Centrality], "&gt;= " &amp; N3) - COUNTIF(Vertices[Eigenvector Centrality], "&gt;=" &amp; N4)</f>
        <v>53</v>
      </c>
      <c r="P3" s="41">
        <f t="shared" ref="P3:P44" si="7">P2+($P$45-$P$2)/BinDivisor</f>
        <v>1.3848824186046511</v>
      </c>
      <c r="Q3" s="42">
        <f>COUNTIF(Vertices[PageRank], "&gt;= " &amp; P3) - COUNTIF(Vertices[PageRank], "&gt;=" &amp; P4)</f>
        <v>28</v>
      </c>
      <c r="R3" s="41">
        <f t="shared" ref="R3:R44" si="8">R2+($R$45-$R$2)/BinDivisor</f>
        <v>2.3255813953488372E-2</v>
      </c>
      <c r="S3" s="46">
        <f>COUNTIF(Vertices[Clustering Coefficient], "&gt;= " &amp; R3) - COUNTIF(Vertices[Clustering Coefficient], "&gt;=" &amp; R4)</f>
        <v>5</v>
      </c>
      <c r="T3" s="41" t="e">
        <f t="shared" ref="T3:T44" ca="1" si="9">T2+($T$45-$T$2)/BinDivisor</f>
        <v>#REF!</v>
      </c>
      <c r="U3" s="42" t="e">
        <f t="shared" ca="1" si="0"/>
        <v>#REF!</v>
      </c>
      <c r="W3" t="s">
        <v>125</v>
      </c>
      <c r="X3" t="s">
        <v>85</v>
      </c>
    </row>
    <row r="4" spans="1:24" x14ac:dyDescent="0.3">
      <c r="A4" s="36" t="s">
        <v>146</v>
      </c>
      <c r="B4" s="36">
        <v>442</v>
      </c>
      <c r="D4" s="34">
        <f t="shared" si="1"/>
        <v>0</v>
      </c>
      <c r="E4" s="3">
        <f>COUNTIF(Vertices[Degree], "&gt;= " &amp; D4) - COUNTIF(Vertices[Degree], "&gt;=" &amp; D5)</f>
        <v>0</v>
      </c>
      <c r="F4" s="39">
        <f t="shared" si="2"/>
        <v>8.8372093023255811</v>
      </c>
      <c r="G4" s="40">
        <f>COUNTIF(Vertices[In-Degree], "&gt;= " &amp; F4) - COUNTIF(Vertices[In-Degree], "&gt;=" &amp; F5)</f>
        <v>5</v>
      </c>
      <c r="H4" s="39">
        <f t="shared" si="3"/>
        <v>3.2558139534883721</v>
      </c>
      <c r="I4" s="40">
        <f>COUNTIF(Vertices[Out-Degree], "&gt;= " &amp; H4) - COUNTIF(Vertices[Out-Degree], "&gt;=" &amp; H5)</f>
        <v>18</v>
      </c>
      <c r="J4" s="39">
        <f t="shared" si="4"/>
        <v>4467.6722008372089</v>
      </c>
      <c r="K4" s="40">
        <f>COUNTIF(Vertices[Betweenness Centrality], "&gt;= " &amp; J4) - COUNTIF(Vertices[Betweenness Centrality], "&gt;=" &amp; J5)</f>
        <v>0</v>
      </c>
      <c r="L4" s="39">
        <f t="shared" si="5"/>
        <v>4.6941651162790698E-2</v>
      </c>
      <c r="M4" s="40">
        <f>COUNTIF(Vertices[Closeness Centrality], "&gt;= " &amp; L4) - COUNTIF(Vertices[Closeness Centrality], "&gt;=" &amp; L5)</f>
        <v>1</v>
      </c>
      <c r="N4" s="39">
        <f t="shared" si="6"/>
        <v>1.740186046511628E-3</v>
      </c>
      <c r="O4" s="40">
        <f>COUNTIF(Vertices[Eigenvector Centrality], "&gt;= " &amp; N4) - COUNTIF(Vertices[Eigenvector Centrality], "&gt;=" &amp; N5)</f>
        <v>129</v>
      </c>
      <c r="P4" s="39">
        <f t="shared" si="7"/>
        <v>2.4798508372093022</v>
      </c>
      <c r="Q4" s="40">
        <f>COUNTIF(Vertices[PageRank], "&gt;= " &amp; P4) - COUNTIF(Vertices[PageRank], "&gt;=" &amp; P5)</f>
        <v>7</v>
      </c>
      <c r="R4" s="39">
        <f t="shared" si="8"/>
        <v>4.6511627906976744E-2</v>
      </c>
      <c r="S4" s="45">
        <f>COUNTIF(Vertices[Clustering Coefficient], "&gt;= " &amp; R4) - COUNTIF(Vertices[Clustering Coefficient], "&gt;=" &amp; R5)</f>
        <v>3</v>
      </c>
      <c r="T4" s="39" t="e">
        <f t="shared" ca="1" si="9"/>
        <v>#REF!</v>
      </c>
      <c r="U4" s="40" t="e">
        <f t="shared" ca="1" si="0"/>
        <v>#REF!</v>
      </c>
      <c r="W4" s="12" t="s">
        <v>126</v>
      </c>
      <c r="X4" s="12" t="s">
        <v>128</v>
      </c>
    </row>
    <row r="5" spans="1:24" x14ac:dyDescent="0.3">
      <c r="A5" s="99"/>
      <c r="B5" s="99"/>
      <c r="D5" s="34">
        <f t="shared" si="1"/>
        <v>0</v>
      </c>
      <c r="E5" s="3">
        <f>COUNTIF(Vertices[Degree], "&gt;= " &amp; D5) - COUNTIF(Vertices[Degree], "&gt;=" &amp; D6)</f>
        <v>0</v>
      </c>
      <c r="F5" s="41">
        <f t="shared" si="2"/>
        <v>13.255813953488371</v>
      </c>
      <c r="G5" s="42">
        <f>COUNTIF(Vertices[In-Degree], "&gt;= " &amp; F5) - COUNTIF(Vertices[In-Degree], "&gt;=" &amp; F6)</f>
        <v>1</v>
      </c>
      <c r="H5" s="41">
        <f t="shared" si="3"/>
        <v>4.8837209302325579</v>
      </c>
      <c r="I5" s="42">
        <f>COUNTIF(Vertices[Out-Degree], "&gt;= " &amp; H5) - COUNTIF(Vertices[Out-Degree], "&gt;=" &amp; H6)</f>
        <v>23</v>
      </c>
      <c r="J5" s="41">
        <f t="shared" si="4"/>
        <v>6701.5083012558134</v>
      </c>
      <c r="K5" s="42">
        <f>COUNTIF(Vertices[Betweenness Centrality], "&gt;= " &amp; J5) - COUNTIF(Vertices[Betweenness Centrality], "&gt;=" &amp; J6)</f>
        <v>1</v>
      </c>
      <c r="L5" s="41">
        <f t="shared" si="5"/>
        <v>7.0186976744186044E-2</v>
      </c>
      <c r="M5" s="42">
        <f>COUNTIF(Vertices[Closeness Centrality], "&gt;= " &amp; L5) - COUNTIF(Vertices[Closeness Centrality], "&gt;=" &amp; L6)</f>
        <v>0</v>
      </c>
      <c r="N5" s="41">
        <f t="shared" si="6"/>
        <v>2.6102790697674419E-3</v>
      </c>
      <c r="O5" s="42">
        <f>COUNTIF(Vertices[Eigenvector Centrality], "&gt;= " &amp; N5) - COUNTIF(Vertices[Eigenvector Centrality], "&gt;=" &amp; N6)</f>
        <v>35</v>
      </c>
      <c r="P5" s="41">
        <f t="shared" si="7"/>
        <v>3.5748192558139533</v>
      </c>
      <c r="Q5" s="42">
        <f>COUNTIF(Vertices[PageRank], "&gt;= " &amp; P5) - COUNTIF(Vertices[PageRank], "&gt;=" &amp; P6)</f>
        <v>3</v>
      </c>
      <c r="R5" s="41">
        <f t="shared" si="8"/>
        <v>6.9767441860465115E-2</v>
      </c>
      <c r="S5" s="46">
        <f>COUNTIF(Vertices[Clustering Coefficient], "&gt;= " &amp; R5) - COUNTIF(Vertices[Clustering Coefficient], "&gt;=" &amp; R6)</f>
        <v>8</v>
      </c>
      <c r="T5" s="41" t="e">
        <f t="shared" ca="1" si="9"/>
        <v>#REF!</v>
      </c>
      <c r="U5" s="42" t="e">
        <f t="shared" ca="1" si="0"/>
        <v>#REF!</v>
      </c>
    </row>
    <row r="6" spans="1:24" x14ac:dyDescent="0.3">
      <c r="A6" s="36" t="s">
        <v>148</v>
      </c>
      <c r="B6" s="36">
        <v>988</v>
      </c>
      <c r="D6" s="34">
        <f t="shared" si="1"/>
        <v>0</v>
      </c>
      <c r="E6" s="3">
        <f>COUNTIF(Vertices[Degree], "&gt;= " &amp; D6) - COUNTIF(Vertices[Degree], "&gt;=" &amp; D7)</f>
        <v>0</v>
      </c>
      <c r="F6" s="39">
        <f t="shared" si="2"/>
        <v>17.674418604651162</v>
      </c>
      <c r="G6" s="40">
        <f>COUNTIF(Vertices[In-Degree], "&gt;= " &amp; F6) - COUNTIF(Vertices[In-Degree], "&gt;=" &amp; F7)</f>
        <v>2</v>
      </c>
      <c r="H6" s="39">
        <f t="shared" si="3"/>
        <v>6.5116279069767442</v>
      </c>
      <c r="I6" s="40">
        <f>COUNTIF(Vertices[Out-Degree], "&gt;= " &amp; H6) - COUNTIF(Vertices[Out-Degree], "&gt;=" &amp; H7)</f>
        <v>10</v>
      </c>
      <c r="J6" s="39">
        <f t="shared" si="4"/>
        <v>8935.3444016744179</v>
      </c>
      <c r="K6" s="40">
        <f>COUNTIF(Vertices[Betweenness Centrality], "&gt;= " &amp; J6) - COUNTIF(Vertices[Betweenness Centrality], "&gt;=" &amp; J7)</f>
        <v>2</v>
      </c>
      <c r="L6" s="39">
        <f t="shared" si="5"/>
        <v>9.343230232558139E-2</v>
      </c>
      <c r="M6" s="40">
        <f>COUNTIF(Vertices[Closeness Centrality], "&gt;= " &amp; L6) - COUNTIF(Vertices[Closeness Centrality], "&gt;=" &amp; L7)</f>
        <v>0</v>
      </c>
      <c r="N6" s="39">
        <f t="shared" si="6"/>
        <v>3.480372093023256E-3</v>
      </c>
      <c r="O6" s="40">
        <f>COUNTIF(Vertices[Eigenvector Centrality], "&gt;= " &amp; N6) - COUNTIF(Vertices[Eigenvector Centrality], "&gt;=" &amp; N7)</f>
        <v>22</v>
      </c>
      <c r="P6" s="39">
        <f t="shared" si="7"/>
        <v>4.669787674418604</v>
      </c>
      <c r="Q6" s="40">
        <f>COUNTIF(Vertices[PageRank], "&gt;= " &amp; P6) - COUNTIF(Vertices[PageRank], "&gt;=" &amp; P7)</f>
        <v>0</v>
      </c>
      <c r="R6" s="39">
        <f t="shared" si="8"/>
        <v>9.3023255813953487E-2</v>
      </c>
      <c r="S6" s="45">
        <f>COUNTIF(Vertices[Clustering Coefficient], "&gt;= " &amp; R6) - COUNTIF(Vertices[Clustering Coefficient], "&gt;=" &amp; R7)</f>
        <v>4</v>
      </c>
      <c r="T6" s="39" t="e">
        <f t="shared" ca="1" si="9"/>
        <v>#REF!</v>
      </c>
      <c r="U6" s="40" t="e">
        <f t="shared" ca="1" si="0"/>
        <v>#REF!</v>
      </c>
    </row>
    <row r="7" spans="1:24" x14ac:dyDescent="0.3">
      <c r="A7" s="36" t="s">
        <v>149</v>
      </c>
      <c r="B7" s="36">
        <v>0</v>
      </c>
      <c r="D7" s="34">
        <f t="shared" si="1"/>
        <v>0</v>
      </c>
      <c r="E7" s="3">
        <f>COUNTIF(Vertices[Degree], "&gt;= " &amp; D7) - COUNTIF(Vertices[Degree], "&gt;=" &amp; D8)</f>
        <v>0</v>
      </c>
      <c r="F7" s="41">
        <f t="shared" si="2"/>
        <v>22.093023255813954</v>
      </c>
      <c r="G7" s="42">
        <f>COUNTIF(Vertices[In-Degree], "&gt;= " &amp; F7) - COUNTIF(Vertices[In-Degree], "&gt;=" &amp; F8)</f>
        <v>1</v>
      </c>
      <c r="H7" s="41">
        <f t="shared" si="3"/>
        <v>8.1395348837209305</v>
      </c>
      <c r="I7" s="42">
        <f>COUNTIF(Vertices[Out-Degree], "&gt;= " &amp; H7) - COUNTIF(Vertices[Out-Degree], "&gt;=" &amp; H8)</f>
        <v>5</v>
      </c>
      <c r="J7" s="41">
        <f t="shared" si="4"/>
        <v>11169.180502093022</v>
      </c>
      <c r="K7" s="42">
        <f>COUNTIF(Vertices[Betweenness Centrality], "&gt;= " &amp; J7) - COUNTIF(Vertices[Betweenness Centrality], "&gt;=" &amp; J8)</f>
        <v>0</v>
      </c>
      <c r="L7" s="41">
        <f t="shared" si="5"/>
        <v>0.11667762790697674</v>
      </c>
      <c r="M7" s="42">
        <f>COUNTIF(Vertices[Closeness Centrality], "&gt;= " &amp; L7) - COUNTIF(Vertices[Closeness Centrality], "&gt;=" &amp; L8)</f>
        <v>0</v>
      </c>
      <c r="N7" s="41">
        <f t="shared" si="6"/>
        <v>4.3504651162790701E-3</v>
      </c>
      <c r="O7" s="42">
        <f>COUNTIF(Vertices[Eigenvector Centrality], "&gt;= " &amp; N7) - COUNTIF(Vertices[Eigenvector Centrality], "&gt;=" &amp; N8)</f>
        <v>16</v>
      </c>
      <c r="P7" s="41">
        <f t="shared" si="7"/>
        <v>5.7647560930232551</v>
      </c>
      <c r="Q7" s="42">
        <f>COUNTIF(Vertices[PageRank], "&gt;= " &amp; P7) - COUNTIF(Vertices[PageRank], "&gt;=" &amp; P8)</f>
        <v>0</v>
      </c>
      <c r="R7" s="41">
        <f t="shared" si="8"/>
        <v>0.11627906976744186</v>
      </c>
      <c r="S7" s="46">
        <f>COUNTIF(Vertices[Clustering Coefficient], "&gt;= " &amp; R7) - COUNTIF(Vertices[Clustering Coefficient], "&gt;=" &amp; R8)</f>
        <v>1</v>
      </c>
      <c r="T7" s="41" t="e">
        <f t="shared" ca="1" si="9"/>
        <v>#REF!</v>
      </c>
      <c r="U7" s="42" t="e">
        <f t="shared" ca="1" si="0"/>
        <v>#REF!</v>
      </c>
    </row>
    <row r="8" spans="1:24" x14ac:dyDescent="0.3">
      <c r="A8" s="36" t="s">
        <v>150</v>
      </c>
      <c r="B8" s="36">
        <v>988</v>
      </c>
      <c r="D8" s="34">
        <f t="shared" si="1"/>
        <v>0</v>
      </c>
      <c r="E8" s="3">
        <f>COUNTIF(Vertices[Degree], "&gt;= " &amp; D8) - COUNTIF(Vertices[Degree], "&gt;=" &amp; D9)</f>
        <v>0</v>
      </c>
      <c r="F8" s="39">
        <f t="shared" si="2"/>
        <v>26.511627906976745</v>
      </c>
      <c r="G8" s="40">
        <f>COUNTIF(Vertices[In-Degree], "&gt;= " &amp; F8) - COUNTIF(Vertices[In-Degree], "&gt;=" &amp; F9)</f>
        <v>1</v>
      </c>
      <c r="H8" s="39">
        <f t="shared" si="3"/>
        <v>9.7674418604651159</v>
      </c>
      <c r="I8" s="40">
        <f>COUNTIF(Vertices[Out-Degree], "&gt;= " &amp; H8) - COUNTIF(Vertices[Out-Degree], "&gt;=" &amp; H9)</f>
        <v>4</v>
      </c>
      <c r="J8" s="39">
        <f t="shared" si="4"/>
        <v>13403.016602511627</v>
      </c>
      <c r="K8" s="40">
        <f>COUNTIF(Vertices[Betweenness Centrality], "&gt;= " &amp; J8) - COUNTIF(Vertices[Betweenness Centrality], "&gt;=" &amp; J9)</f>
        <v>1</v>
      </c>
      <c r="L8" s="39">
        <f t="shared" si="5"/>
        <v>0.13992295348837208</v>
      </c>
      <c r="M8" s="40">
        <f>COUNTIF(Vertices[Closeness Centrality], "&gt;= " &amp; L8) - COUNTIF(Vertices[Closeness Centrality], "&gt;=" &amp; L9)</f>
        <v>0</v>
      </c>
      <c r="N8" s="39">
        <f t="shared" si="6"/>
        <v>5.2205581395348838E-3</v>
      </c>
      <c r="O8" s="40">
        <f>COUNTIF(Vertices[Eigenvector Centrality], "&gt;= " &amp; N8) - COUNTIF(Vertices[Eigenvector Centrality], "&gt;=" &amp; N9)</f>
        <v>19</v>
      </c>
      <c r="P8" s="39">
        <f t="shared" si="7"/>
        <v>6.8597245116279062</v>
      </c>
      <c r="Q8" s="40">
        <f>COUNTIF(Vertices[PageRank], "&gt;= " &amp; P8) - COUNTIF(Vertices[PageRank], "&gt;=" &amp; P9)</f>
        <v>1</v>
      </c>
      <c r="R8" s="39">
        <f t="shared" si="8"/>
        <v>0.13953488372093023</v>
      </c>
      <c r="S8" s="45">
        <f>COUNTIF(Vertices[Clustering Coefficient], "&gt;= " &amp; R8) - COUNTIF(Vertices[Clustering Coefficient], "&gt;=" &amp; R9)</f>
        <v>6</v>
      </c>
      <c r="T8" s="39" t="e">
        <f t="shared" ca="1" si="9"/>
        <v>#REF!</v>
      </c>
      <c r="U8" s="40" t="e">
        <f t="shared" ca="1" si="0"/>
        <v>#REF!</v>
      </c>
    </row>
    <row r="9" spans="1:24" x14ac:dyDescent="0.3">
      <c r="A9" s="99"/>
      <c r="B9" s="99"/>
      <c r="D9" s="34">
        <f t="shared" si="1"/>
        <v>0</v>
      </c>
      <c r="E9" s="3">
        <f>COUNTIF(Vertices[Degree], "&gt;= " &amp; D9) - COUNTIF(Vertices[Degree], "&gt;=" &amp; D10)</f>
        <v>0</v>
      </c>
      <c r="F9" s="41">
        <f t="shared" si="2"/>
        <v>30.930232558139537</v>
      </c>
      <c r="G9" s="42">
        <f>COUNTIF(Vertices[In-Degree], "&gt;= " &amp; F9) - COUNTIF(Vertices[In-Degree], "&gt;=" &amp; F10)</f>
        <v>1</v>
      </c>
      <c r="H9" s="41">
        <f t="shared" si="3"/>
        <v>11.395348837209301</v>
      </c>
      <c r="I9" s="42">
        <f>COUNTIF(Vertices[Out-Degree], "&gt;= " &amp; H9) - COUNTIF(Vertices[Out-Degree], "&gt;=" &amp; H10)</f>
        <v>3</v>
      </c>
      <c r="J9" s="41">
        <f t="shared" si="4"/>
        <v>15636.852702930231</v>
      </c>
      <c r="K9" s="42">
        <f>COUNTIF(Vertices[Betweenness Centrality], "&gt;= " &amp; J9) - COUNTIF(Vertices[Betweenness Centrality], "&gt;=" &amp; J10)</f>
        <v>0</v>
      </c>
      <c r="L9" s="41">
        <f t="shared" si="5"/>
        <v>0.16316827906976744</v>
      </c>
      <c r="M9" s="42">
        <f>COUNTIF(Vertices[Closeness Centrality], "&gt;= " &amp; L9) - COUNTIF(Vertices[Closeness Centrality], "&gt;=" &amp; L10)</f>
        <v>0</v>
      </c>
      <c r="N9" s="41">
        <f t="shared" si="6"/>
        <v>6.0906511627906975E-3</v>
      </c>
      <c r="O9" s="42">
        <f>COUNTIF(Vertices[Eigenvector Centrality], "&gt;= " &amp; N9) - COUNTIF(Vertices[Eigenvector Centrality], "&gt;=" &amp; N10)</f>
        <v>8</v>
      </c>
      <c r="P9" s="41">
        <f t="shared" si="7"/>
        <v>7.9546929302325573</v>
      </c>
      <c r="Q9" s="42">
        <f>COUNTIF(Vertices[PageRank], "&gt;= " &amp; P9) - COUNTIF(Vertices[PageRank], "&gt;=" &amp; P10)</f>
        <v>1</v>
      </c>
      <c r="R9" s="41">
        <f t="shared" si="8"/>
        <v>0.16279069767441862</v>
      </c>
      <c r="S9" s="46">
        <f>COUNTIF(Vertices[Clustering Coefficient], "&gt;= " &amp; R9) - COUNTIF(Vertices[Clustering Coefficient], "&gt;=" &amp; R10)</f>
        <v>17</v>
      </c>
      <c r="T9" s="41" t="e">
        <f t="shared" ca="1" si="9"/>
        <v>#REF!</v>
      </c>
      <c r="U9" s="42" t="e">
        <f t="shared" ca="1" si="0"/>
        <v>#REF!</v>
      </c>
    </row>
    <row r="10" spans="1:24" x14ac:dyDescent="0.3">
      <c r="A10" s="36" t="s">
        <v>151</v>
      </c>
      <c r="B10" s="36">
        <v>7</v>
      </c>
      <c r="D10" s="34">
        <f t="shared" si="1"/>
        <v>0</v>
      </c>
      <c r="E10" s="3">
        <f>COUNTIF(Vertices[Degree], "&gt;= " &amp; D10) - COUNTIF(Vertices[Degree], "&gt;=" &amp; D11)</f>
        <v>0</v>
      </c>
      <c r="F10" s="39">
        <f t="shared" si="2"/>
        <v>35.348837209302324</v>
      </c>
      <c r="G10" s="40">
        <f>COUNTIF(Vertices[In-Degree], "&gt;= " &amp; F10) - COUNTIF(Vertices[In-Degree], "&gt;=" &amp; F11)</f>
        <v>0</v>
      </c>
      <c r="H10" s="39">
        <f t="shared" si="3"/>
        <v>13.023255813953487</v>
      </c>
      <c r="I10" s="40">
        <f>COUNTIF(Vertices[Out-Degree], "&gt;= " &amp; H10) - COUNTIF(Vertices[Out-Degree], "&gt;=" &amp; H11)</f>
        <v>4</v>
      </c>
      <c r="J10" s="39">
        <f t="shared" si="4"/>
        <v>17870.688803348836</v>
      </c>
      <c r="K10" s="40">
        <f>COUNTIF(Vertices[Betweenness Centrality], "&gt;= " &amp; J10) - COUNTIF(Vertices[Betweenness Centrality], "&gt;=" &amp; J11)</f>
        <v>0</v>
      </c>
      <c r="L10" s="39">
        <f t="shared" si="5"/>
        <v>0.1864136046511628</v>
      </c>
      <c r="M10" s="40">
        <f>COUNTIF(Vertices[Closeness Centrality], "&gt;= " &amp; L10) - COUNTIF(Vertices[Closeness Centrality], "&gt;=" &amp; L11)</f>
        <v>0</v>
      </c>
      <c r="N10" s="39">
        <f t="shared" si="6"/>
        <v>6.9607441860465111E-3</v>
      </c>
      <c r="O10" s="40">
        <f>COUNTIF(Vertices[Eigenvector Centrality], "&gt;= " &amp; N10) - COUNTIF(Vertices[Eigenvector Centrality], "&gt;=" &amp; N11)</f>
        <v>7</v>
      </c>
      <c r="P10" s="39">
        <f t="shared" si="7"/>
        <v>9.0496613488372084</v>
      </c>
      <c r="Q10" s="40">
        <f>COUNTIF(Vertices[PageRank], "&gt;= " &amp; P10) - COUNTIF(Vertices[PageRank], "&gt;=" &amp; P11)</f>
        <v>1</v>
      </c>
      <c r="R10" s="39">
        <f t="shared" si="8"/>
        <v>0.18604651162790697</v>
      </c>
      <c r="S10" s="45">
        <f>COUNTIF(Vertices[Clustering Coefficient], "&gt;= " &amp; R10) - COUNTIF(Vertices[Clustering Coefficient], "&gt;=" &amp; R11)</f>
        <v>7</v>
      </c>
      <c r="T10" s="39" t="e">
        <f t="shared" ca="1" si="9"/>
        <v>#REF!</v>
      </c>
      <c r="U10" s="40" t="e">
        <f t="shared" ca="1" si="0"/>
        <v>#REF!</v>
      </c>
    </row>
    <row r="11" spans="1:24" x14ac:dyDescent="0.3">
      <c r="A11" s="99"/>
      <c r="B11" s="99"/>
      <c r="D11" s="34">
        <f t="shared" si="1"/>
        <v>0</v>
      </c>
      <c r="E11" s="3">
        <f>COUNTIF(Vertices[Degree], "&gt;= " &amp; D11) - COUNTIF(Vertices[Degree], "&gt;=" &amp; D12)</f>
        <v>0</v>
      </c>
      <c r="F11" s="41">
        <f t="shared" si="2"/>
        <v>39.767441860465112</v>
      </c>
      <c r="G11" s="42">
        <f>COUNTIF(Vertices[In-Degree], "&gt;= " &amp; F11) - COUNTIF(Vertices[In-Degree], "&gt;=" &amp; F12)</f>
        <v>0</v>
      </c>
      <c r="H11" s="41">
        <f t="shared" si="3"/>
        <v>14.651162790697672</v>
      </c>
      <c r="I11" s="42">
        <f>COUNTIF(Vertices[Out-Degree], "&gt;= " &amp; H11) - COUNTIF(Vertices[Out-Degree], "&gt;=" &amp; H12)</f>
        <v>0</v>
      </c>
      <c r="J11" s="41">
        <f t="shared" si="4"/>
        <v>20104.52490376744</v>
      </c>
      <c r="K11" s="42">
        <f>COUNTIF(Vertices[Betweenness Centrality], "&gt;= " &amp; J11) - COUNTIF(Vertices[Betweenness Centrality], "&gt;=" &amp; J12)</f>
        <v>0</v>
      </c>
      <c r="L11" s="41">
        <f t="shared" si="5"/>
        <v>0.20965893023255816</v>
      </c>
      <c r="M11" s="42">
        <f>COUNTIF(Vertices[Closeness Centrality], "&gt;= " &amp; L11) - COUNTIF(Vertices[Closeness Centrality], "&gt;=" &amp; L12)</f>
        <v>0</v>
      </c>
      <c r="N11" s="41">
        <f t="shared" si="6"/>
        <v>7.8308372093023257E-3</v>
      </c>
      <c r="O11" s="42">
        <f>COUNTIF(Vertices[Eigenvector Centrality], "&gt;= " &amp; N11) - COUNTIF(Vertices[Eigenvector Centrality], "&gt;=" &amp; N12)</f>
        <v>2</v>
      </c>
      <c r="P11" s="41">
        <f t="shared" si="7"/>
        <v>10.14462976744186</v>
      </c>
      <c r="Q11" s="42">
        <f>COUNTIF(Vertices[PageRank], "&gt;= " &amp; P11) - COUNTIF(Vertices[PageRank], "&gt;=" &amp; P12)</f>
        <v>0</v>
      </c>
      <c r="R11" s="41">
        <f t="shared" si="8"/>
        <v>0.20930232558139533</v>
      </c>
      <c r="S11" s="46">
        <f>COUNTIF(Vertices[Clustering Coefficient], "&gt;= " &amp; R11) - COUNTIF(Vertices[Clustering Coefficient], "&gt;=" &amp; R12)</f>
        <v>2</v>
      </c>
      <c r="T11" s="41" t="e">
        <f t="shared" ca="1" si="9"/>
        <v>#REF!</v>
      </c>
      <c r="U11" s="42" t="e">
        <f t="shared" ca="1" si="0"/>
        <v>#REF!</v>
      </c>
    </row>
    <row r="12" spans="1:24" x14ac:dyDescent="0.3">
      <c r="A12" s="36" t="s">
        <v>170</v>
      </c>
      <c r="B12" s="36">
        <v>2.081165452653486E-2</v>
      </c>
      <c r="D12" s="34">
        <f t="shared" si="1"/>
        <v>0</v>
      </c>
      <c r="E12" s="3">
        <f>COUNTIF(Vertices[Degree], "&gt;= " &amp; D12) - COUNTIF(Vertices[Degree], "&gt;=" &amp; D13)</f>
        <v>0</v>
      </c>
      <c r="F12" s="39">
        <f t="shared" si="2"/>
        <v>44.1860465116279</v>
      </c>
      <c r="G12" s="40">
        <f>COUNTIF(Vertices[In-Degree], "&gt;= " &amp; F12) - COUNTIF(Vertices[In-Degree], "&gt;=" &amp; F13)</f>
        <v>0</v>
      </c>
      <c r="H12" s="39">
        <f t="shared" si="3"/>
        <v>16.279069767441857</v>
      </c>
      <c r="I12" s="40">
        <f>COUNTIF(Vertices[Out-Degree], "&gt;= " &amp; H12) - COUNTIF(Vertices[Out-Degree], "&gt;=" &amp; H13)</f>
        <v>1</v>
      </c>
      <c r="J12" s="39">
        <f t="shared" si="4"/>
        <v>22338.361004186045</v>
      </c>
      <c r="K12" s="40">
        <f>COUNTIF(Vertices[Betweenness Centrality], "&gt;= " &amp; J12) - COUNTIF(Vertices[Betweenness Centrality], "&gt;=" &amp; J13)</f>
        <v>0</v>
      </c>
      <c r="L12" s="39">
        <f t="shared" si="5"/>
        <v>0.23290425581395352</v>
      </c>
      <c r="M12" s="40">
        <f>COUNTIF(Vertices[Closeness Centrality], "&gt;= " &amp; L12) - COUNTIF(Vertices[Closeness Centrality], "&gt;=" &amp; L13)</f>
        <v>0</v>
      </c>
      <c r="N12" s="39">
        <f t="shared" si="6"/>
        <v>8.7009302325581402E-3</v>
      </c>
      <c r="O12" s="40">
        <f>COUNTIF(Vertices[Eigenvector Centrality], "&gt;= " &amp; N12) - COUNTIF(Vertices[Eigenvector Centrality], "&gt;=" &amp; N13)</f>
        <v>0</v>
      </c>
      <c r="P12" s="39">
        <f t="shared" si="7"/>
        <v>11.239598186046511</v>
      </c>
      <c r="Q12" s="40">
        <f>COUNTIF(Vertices[PageRank], "&gt;= " &amp; P12) - COUNTIF(Vertices[PageRank], "&gt;=" &amp; P13)</f>
        <v>0</v>
      </c>
      <c r="R12" s="39">
        <f t="shared" si="8"/>
        <v>0.23255813953488369</v>
      </c>
      <c r="S12" s="45">
        <f>COUNTIF(Vertices[Clustering Coefficient], "&gt;= " &amp; R12) - COUNTIF(Vertices[Clustering Coefficient], "&gt;=" &amp; R13)</f>
        <v>9</v>
      </c>
      <c r="T12" s="39" t="e">
        <f t="shared" ca="1" si="9"/>
        <v>#REF!</v>
      </c>
      <c r="U12" s="40" t="e">
        <f t="shared" ca="1" si="0"/>
        <v>#REF!</v>
      </c>
    </row>
    <row r="13" spans="1:24" x14ac:dyDescent="0.3">
      <c r="A13" s="36" t="s">
        <v>171</v>
      </c>
      <c r="B13" s="36">
        <v>4.0774719673802244E-2</v>
      </c>
      <c r="D13" s="34">
        <f t="shared" si="1"/>
        <v>0</v>
      </c>
      <c r="E13" s="3">
        <f>COUNTIF(Vertices[Degree], "&gt;= " &amp; D13) - COUNTIF(Vertices[Degree], "&gt;=" &amp; D14)</f>
        <v>0</v>
      </c>
      <c r="F13" s="41">
        <f t="shared" si="2"/>
        <v>48.604651162790688</v>
      </c>
      <c r="G13" s="42">
        <f>COUNTIF(Vertices[In-Degree], "&gt;= " &amp; F13) - COUNTIF(Vertices[In-Degree], "&gt;=" &amp; F14)</f>
        <v>0</v>
      </c>
      <c r="H13" s="41">
        <f t="shared" si="3"/>
        <v>17.906976744186043</v>
      </c>
      <c r="I13" s="42">
        <f>COUNTIF(Vertices[Out-Degree], "&gt;= " &amp; H13) - COUNTIF(Vertices[Out-Degree], "&gt;=" &amp; H14)</f>
        <v>1</v>
      </c>
      <c r="J13" s="41">
        <f t="shared" si="4"/>
        <v>24572.197104604649</v>
      </c>
      <c r="K13" s="42">
        <f>COUNTIF(Vertices[Betweenness Centrality], "&gt;= " &amp; J13) - COUNTIF(Vertices[Betweenness Centrality], "&gt;=" &amp; J14)</f>
        <v>1</v>
      </c>
      <c r="L13" s="41">
        <f t="shared" si="5"/>
        <v>0.25614958139534888</v>
      </c>
      <c r="M13" s="42">
        <f>COUNTIF(Vertices[Closeness Centrality], "&gt;= " &amp; L13) - COUNTIF(Vertices[Closeness Centrality], "&gt;=" &amp; L14)</f>
        <v>0</v>
      </c>
      <c r="N13" s="41">
        <f t="shared" si="6"/>
        <v>9.5710232558139548E-3</v>
      </c>
      <c r="O13" s="42">
        <f>COUNTIF(Vertices[Eigenvector Centrality], "&gt;= " &amp; N13) - COUNTIF(Vertices[Eigenvector Centrality], "&gt;=" &amp; N14)</f>
        <v>1</v>
      </c>
      <c r="P13" s="41">
        <f t="shared" si="7"/>
        <v>12.334566604651162</v>
      </c>
      <c r="Q13" s="42">
        <f>COUNTIF(Vertices[PageRank], "&gt;= " &amp; P13) - COUNTIF(Vertices[PageRank], "&gt;=" &amp; P14)</f>
        <v>2</v>
      </c>
      <c r="R13" s="41">
        <f t="shared" si="8"/>
        <v>0.25581395348837205</v>
      </c>
      <c r="S13" s="46">
        <f>COUNTIF(Vertices[Clustering Coefficient], "&gt;= " &amp; R13) - COUNTIF(Vertices[Clustering Coefficient], "&gt;=" &amp; R14)</f>
        <v>4</v>
      </c>
      <c r="T13" s="41" t="e">
        <f t="shared" ca="1" si="9"/>
        <v>#REF!</v>
      </c>
      <c r="U13" s="42" t="e">
        <f t="shared" ca="1" si="0"/>
        <v>#REF!</v>
      </c>
    </row>
    <row r="14" spans="1:24" x14ac:dyDescent="0.3">
      <c r="A14" s="99"/>
      <c r="B14" s="99"/>
      <c r="D14" s="34">
        <f t="shared" si="1"/>
        <v>0</v>
      </c>
      <c r="E14" s="3">
        <f>COUNTIF(Vertices[Degree], "&gt;= " &amp; D14) - COUNTIF(Vertices[Degree], "&gt;=" &amp; D15)</f>
        <v>0</v>
      </c>
      <c r="F14" s="39">
        <f t="shared" si="2"/>
        <v>53.023255813953476</v>
      </c>
      <c r="G14" s="40">
        <f>COUNTIF(Vertices[In-Degree], "&gt;= " &amp; F14) - COUNTIF(Vertices[In-Degree], "&gt;=" &amp; F15)</f>
        <v>0</v>
      </c>
      <c r="H14" s="39">
        <f t="shared" si="3"/>
        <v>19.534883720930228</v>
      </c>
      <c r="I14" s="40">
        <f>COUNTIF(Vertices[Out-Degree], "&gt;= " &amp; H14) - COUNTIF(Vertices[Out-Degree], "&gt;=" &amp; H15)</f>
        <v>0</v>
      </c>
      <c r="J14" s="39">
        <f t="shared" si="4"/>
        <v>26806.033205023254</v>
      </c>
      <c r="K14" s="40">
        <f>COUNTIF(Vertices[Betweenness Centrality], "&gt;= " &amp; J14) - COUNTIF(Vertices[Betweenness Centrality], "&gt;=" &amp; J15)</f>
        <v>0</v>
      </c>
      <c r="L14" s="39">
        <f t="shared" si="5"/>
        <v>0.27939490697674424</v>
      </c>
      <c r="M14" s="40">
        <f>COUNTIF(Vertices[Closeness Centrality], "&gt;= " &amp; L14) - COUNTIF(Vertices[Closeness Centrality], "&gt;=" &amp; L15)</f>
        <v>0</v>
      </c>
      <c r="N14" s="39">
        <f t="shared" si="6"/>
        <v>1.0441116279069769E-2</v>
      </c>
      <c r="O14" s="40">
        <f>COUNTIF(Vertices[Eigenvector Centrality], "&gt;= " &amp; N14) - COUNTIF(Vertices[Eigenvector Centrality], "&gt;=" &amp; N15)</f>
        <v>1</v>
      </c>
      <c r="P14" s="39">
        <f t="shared" si="7"/>
        <v>13.429535023255813</v>
      </c>
      <c r="Q14" s="40">
        <f>COUNTIF(Vertices[PageRank], "&gt;= " &amp; P14) - COUNTIF(Vertices[PageRank], "&gt;=" &amp; P15)</f>
        <v>1</v>
      </c>
      <c r="R14" s="39">
        <f t="shared" si="8"/>
        <v>0.27906976744186041</v>
      </c>
      <c r="S14" s="45">
        <f>COUNTIF(Vertices[Clustering Coefficient], "&gt;= " &amp; R14) - COUNTIF(Vertices[Clustering Coefficient], "&gt;=" &amp; R15)</f>
        <v>3</v>
      </c>
      <c r="T14" s="39" t="e">
        <f t="shared" ca="1" si="9"/>
        <v>#REF!</v>
      </c>
      <c r="U14" s="40" t="e">
        <f t="shared" ca="1" si="0"/>
        <v>#REF!</v>
      </c>
    </row>
    <row r="15" spans="1:24" x14ac:dyDescent="0.3">
      <c r="A15" s="36" t="s">
        <v>152</v>
      </c>
      <c r="B15" s="36">
        <v>11</v>
      </c>
      <c r="D15" s="34">
        <f t="shared" si="1"/>
        <v>0</v>
      </c>
      <c r="E15" s="3">
        <f>COUNTIF(Vertices[Degree], "&gt;= " &amp; D15) - COUNTIF(Vertices[Degree], "&gt;=" &amp; D16)</f>
        <v>0</v>
      </c>
      <c r="F15" s="41">
        <f t="shared" si="2"/>
        <v>57.441860465116264</v>
      </c>
      <c r="G15" s="42">
        <f>COUNTIF(Vertices[In-Degree], "&gt;= " &amp; F15) - COUNTIF(Vertices[In-Degree], "&gt;=" &amp; F16)</f>
        <v>0</v>
      </c>
      <c r="H15" s="41">
        <f t="shared" si="3"/>
        <v>21.162790697674414</v>
      </c>
      <c r="I15" s="42">
        <f>COUNTIF(Vertices[Out-Degree], "&gt;= " &amp; H15) - COUNTIF(Vertices[Out-Degree], "&gt;=" &amp; H16)</f>
        <v>0</v>
      </c>
      <c r="J15" s="41">
        <f t="shared" si="4"/>
        <v>29039.869305441858</v>
      </c>
      <c r="K15" s="42">
        <f>COUNTIF(Vertices[Betweenness Centrality], "&gt;= " &amp; J15) - COUNTIF(Vertices[Betweenness Centrality], "&gt;=" &amp; J16)</f>
        <v>0</v>
      </c>
      <c r="L15" s="41">
        <f t="shared" si="5"/>
        <v>0.3026402325581396</v>
      </c>
      <c r="M15" s="42">
        <f>COUNTIF(Vertices[Closeness Centrality], "&gt;= " &amp; L15) - COUNTIF(Vertices[Closeness Centrality], "&gt;=" &amp; L16)</f>
        <v>0</v>
      </c>
      <c r="N15" s="41">
        <f t="shared" si="6"/>
        <v>1.1311209302325584E-2</v>
      </c>
      <c r="O15" s="42">
        <f>COUNTIF(Vertices[Eigenvector Centrality], "&gt;= " &amp; N15) - COUNTIF(Vertices[Eigenvector Centrality], "&gt;=" &amp; N16)</f>
        <v>0</v>
      </c>
      <c r="P15" s="41">
        <f t="shared" si="7"/>
        <v>14.524503441860464</v>
      </c>
      <c r="Q15" s="42">
        <f>COUNTIF(Vertices[PageRank], "&gt;= " &amp; P15) - COUNTIF(Vertices[PageRank], "&gt;=" &amp; P16)</f>
        <v>0</v>
      </c>
      <c r="R15" s="41">
        <f t="shared" si="8"/>
        <v>0.30232558139534876</v>
      </c>
      <c r="S15" s="46">
        <f>COUNTIF(Vertices[Clustering Coefficient], "&gt;= " &amp; R15) - COUNTIF(Vertices[Clustering Coefficient], "&gt;=" &amp; R16)</f>
        <v>3</v>
      </c>
      <c r="T15" s="41" t="e">
        <f t="shared" ca="1" si="9"/>
        <v>#REF!</v>
      </c>
      <c r="U15" s="42" t="e">
        <f t="shared" ca="1" si="0"/>
        <v>#REF!</v>
      </c>
    </row>
    <row r="16" spans="1:24" x14ac:dyDescent="0.3">
      <c r="A16" s="36" t="s">
        <v>153</v>
      </c>
      <c r="B16" s="36">
        <v>0</v>
      </c>
      <c r="D16" s="34">
        <f t="shared" si="1"/>
        <v>0</v>
      </c>
      <c r="E16" s="3">
        <f>COUNTIF(Vertices[Degree], "&gt;= " &amp; D16) - COUNTIF(Vertices[Degree], "&gt;=" &amp; D17)</f>
        <v>0</v>
      </c>
      <c r="F16" s="39">
        <f t="shared" si="2"/>
        <v>61.860465116279052</v>
      </c>
      <c r="G16" s="40">
        <f>COUNTIF(Vertices[In-Degree], "&gt;= " &amp; F16) - COUNTIF(Vertices[In-Degree], "&gt;=" &amp; F17)</f>
        <v>0</v>
      </c>
      <c r="H16" s="39">
        <f t="shared" si="3"/>
        <v>22.790697674418599</v>
      </c>
      <c r="I16" s="40">
        <f>COUNTIF(Vertices[Out-Degree], "&gt;= " &amp; H16) - COUNTIF(Vertices[Out-Degree], "&gt;=" &amp; H17)</f>
        <v>0</v>
      </c>
      <c r="J16" s="39">
        <f t="shared" si="4"/>
        <v>31273.705405860463</v>
      </c>
      <c r="K16" s="40">
        <f>COUNTIF(Vertices[Betweenness Centrality], "&gt;= " &amp; J16) - COUNTIF(Vertices[Betweenness Centrality], "&gt;=" &amp; J17)</f>
        <v>0</v>
      </c>
      <c r="L16" s="39">
        <f t="shared" si="5"/>
        <v>0.32588555813953496</v>
      </c>
      <c r="M16" s="40">
        <f>COUNTIF(Vertices[Closeness Centrality], "&gt;= " &amp; L16) - COUNTIF(Vertices[Closeness Centrality], "&gt;=" &amp; L17)</f>
        <v>0</v>
      </c>
      <c r="N16" s="39">
        <f t="shared" si="6"/>
        <v>1.2181302325581398E-2</v>
      </c>
      <c r="O16" s="40">
        <f>COUNTIF(Vertices[Eigenvector Centrality], "&gt;= " &amp; N16) - COUNTIF(Vertices[Eigenvector Centrality], "&gt;=" &amp; N17)</f>
        <v>0</v>
      </c>
      <c r="P16" s="39">
        <f t="shared" si="7"/>
        <v>15.619471860465115</v>
      </c>
      <c r="Q16" s="40">
        <f>COUNTIF(Vertices[PageRank], "&gt;= " &amp; P16) - COUNTIF(Vertices[PageRank], "&gt;=" &amp; P17)</f>
        <v>0</v>
      </c>
      <c r="R16" s="39">
        <f t="shared" si="8"/>
        <v>0.32558139534883712</v>
      </c>
      <c r="S16" s="45">
        <f>COUNTIF(Vertices[Clustering Coefficient], "&gt;= " &amp; R16) - COUNTIF(Vertices[Clustering Coefficient], "&gt;=" &amp; R17)</f>
        <v>14</v>
      </c>
      <c r="T16" s="39" t="e">
        <f t="shared" ca="1" si="9"/>
        <v>#REF!</v>
      </c>
      <c r="U16" s="40" t="e">
        <f t="shared" ca="1" si="0"/>
        <v>#REF!</v>
      </c>
    </row>
    <row r="17" spans="1:21" x14ac:dyDescent="0.3">
      <c r="A17" s="36" t="s">
        <v>154</v>
      </c>
      <c r="B17" s="36">
        <v>405</v>
      </c>
      <c r="D17" s="34">
        <f t="shared" si="1"/>
        <v>0</v>
      </c>
      <c r="E17" s="3">
        <f>COUNTIF(Vertices[Degree], "&gt;= " &amp; D17) - COUNTIF(Vertices[Degree], "&gt;=" &amp; D18)</f>
        <v>0</v>
      </c>
      <c r="F17" s="41">
        <f t="shared" si="2"/>
        <v>66.27906976744184</v>
      </c>
      <c r="G17" s="42">
        <f>COUNTIF(Vertices[In-Degree], "&gt;= " &amp; F17) - COUNTIF(Vertices[In-Degree], "&gt;=" &amp; F18)</f>
        <v>0</v>
      </c>
      <c r="H17" s="41">
        <f t="shared" si="3"/>
        <v>24.418604651162784</v>
      </c>
      <c r="I17" s="42">
        <f>COUNTIF(Vertices[Out-Degree], "&gt;= " &amp; H17) - COUNTIF(Vertices[Out-Degree], "&gt;=" &amp; H18)</f>
        <v>1</v>
      </c>
      <c r="J17" s="41">
        <f t="shared" si="4"/>
        <v>33507.541506279071</v>
      </c>
      <c r="K17" s="42">
        <f>COUNTIF(Vertices[Betweenness Centrality], "&gt;= " &amp; J17) - COUNTIF(Vertices[Betweenness Centrality], "&gt;=" &amp; J18)</f>
        <v>0</v>
      </c>
      <c r="L17" s="41">
        <f t="shared" si="5"/>
        <v>0.34913088372093032</v>
      </c>
      <c r="M17" s="42">
        <f>COUNTIF(Vertices[Closeness Centrality], "&gt;= " &amp; L17) - COUNTIF(Vertices[Closeness Centrality], "&gt;=" &amp; L18)</f>
        <v>0</v>
      </c>
      <c r="N17" s="41">
        <f t="shared" si="6"/>
        <v>1.3051395348837213E-2</v>
      </c>
      <c r="O17" s="42">
        <f>COUNTIF(Vertices[Eigenvector Centrality], "&gt;= " &amp; N17) - COUNTIF(Vertices[Eigenvector Centrality], "&gt;=" &amp; N18)</f>
        <v>1</v>
      </c>
      <c r="P17" s="41">
        <f t="shared" si="7"/>
        <v>16.714440279069766</v>
      </c>
      <c r="Q17" s="42">
        <f>COUNTIF(Vertices[PageRank], "&gt;= " &amp; P17) - COUNTIF(Vertices[PageRank], "&gt;=" &amp; P18)</f>
        <v>0</v>
      </c>
      <c r="R17" s="41">
        <f t="shared" si="8"/>
        <v>0.34883720930232548</v>
      </c>
      <c r="S17" s="46">
        <f>COUNTIF(Vertices[Clustering Coefficient], "&gt;= " &amp; R17) - COUNTIF(Vertices[Clustering Coefficient], "&gt;=" &amp; R18)</f>
        <v>8</v>
      </c>
      <c r="T17" s="41" t="e">
        <f t="shared" ca="1" si="9"/>
        <v>#REF!</v>
      </c>
      <c r="U17" s="42" t="e">
        <f t="shared" ca="1" si="0"/>
        <v>#REF!</v>
      </c>
    </row>
    <row r="18" spans="1:21" x14ac:dyDescent="0.3">
      <c r="A18" s="36" t="s">
        <v>155</v>
      </c>
      <c r="B18" s="36">
        <v>961</v>
      </c>
      <c r="D18" s="34">
        <f t="shared" si="1"/>
        <v>0</v>
      </c>
      <c r="E18" s="3">
        <f>COUNTIF(Vertices[Degree], "&gt;= " &amp; D18) - COUNTIF(Vertices[Degree], "&gt;=" &amp; D19)</f>
        <v>0</v>
      </c>
      <c r="F18" s="39">
        <f t="shared" si="2"/>
        <v>70.697674418604635</v>
      </c>
      <c r="G18" s="40">
        <f>COUNTIF(Vertices[In-Degree], "&gt;= " &amp; F18) - COUNTIF(Vertices[In-Degree], "&gt;=" &amp; F19)</f>
        <v>2</v>
      </c>
      <c r="H18" s="39">
        <f t="shared" si="3"/>
        <v>26.04651162790697</v>
      </c>
      <c r="I18" s="40">
        <f>COUNTIF(Vertices[Out-Degree], "&gt;= " &amp; H18) - COUNTIF(Vertices[Out-Degree], "&gt;=" &amp; H19)</f>
        <v>1</v>
      </c>
      <c r="J18" s="39">
        <f t="shared" si="4"/>
        <v>35741.377606697672</v>
      </c>
      <c r="K18" s="40">
        <f>COUNTIF(Vertices[Betweenness Centrality], "&gt;= " &amp; J18) - COUNTIF(Vertices[Betweenness Centrality], "&gt;=" &amp; J19)</f>
        <v>0</v>
      </c>
      <c r="L18" s="39">
        <f t="shared" si="5"/>
        <v>0.37237620930232568</v>
      </c>
      <c r="M18" s="40">
        <f>COUNTIF(Vertices[Closeness Centrality], "&gt;= " &amp; L18) - COUNTIF(Vertices[Closeness Centrality], "&gt;=" &amp; L19)</f>
        <v>0</v>
      </c>
      <c r="N18" s="39">
        <f t="shared" si="6"/>
        <v>1.3921488372093027E-2</v>
      </c>
      <c r="O18" s="40">
        <f>COUNTIF(Vertices[Eigenvector Centrality], "&gt;= " &amp; N18) - COUNTIF(Vertices[Eigenvector Centrality], "&gt;=" &amp; N19)</f>
        <v>0</v>
      </c>
      <c r="P18" s="39">
        <f t="shared" si="7"/>
        <v>17.809408697674417</v>
      </c>
      <c r="Q18" s="40">
        <f>COUNTIF(Vertices[PageRank], "&gt;= " &amp; P18) - COUNTIF(Vertices[PageRank], "&gt;=" &amp; P19)</f>
        <v>0</v>
      </c>
      <c r="R18" s="39">
        <f t="shared" si="8"/>
        <v>0.37209302325581384</v>
      </c>
      <c r="S18" s="45">
        <f>COUNTIF(Vertices[Clustering Coefficient], "&gt;= " &amp; R18) - COUNTIF(Vertices[Clustering Coefficient], "&gt;=" &amp; R19)</f>
        <v>0</v>
      </c>
      <c r="T18" s="39" t="e">
        <f t="shared" ca="1" si="9"/>
        <v>#REF!</v>
      </c>
      <c r="U18" s="40" t="e">
        <f t="shared" ca="1" si="0"/>
        <v>#REF!</v>
      </c>
    </row>
    <row r="19" spans="1:21" x14ac:dyDescent="0.3">
      <c r="A19" s="99"/>
      <c r="B19" s="99"/>
      <c r="D19" s="34">
        <f t="shared" si="1"/>
        <v>0</v>
      </c>
      <c r="E19" s="3">
        <f>COUNTIF(Vertices[Degree], "&gt;= " &amp; D19) - COUNTIF(Vertices[Degree], "&gt;=" &amp; D20)</f>
        <v>0</v>
      </c>
      <c r="F19" s="41">
        <f t="shared" si="2"/>
        <v>75.11627906976743</v>
      </c>
      <c r="G19" s="42">
        <f>COUNTIF(Vertices[In-Degree], "&gt;= " &amp; F19) - COUNTIF(Vertices[In-Degree], "&gt;=" &amp; F20)</f>
        <v>0</v>
      </c>
      <c r="H19" s="41">
        <f t="shared" si="3"/>
        <v>27.674418604651155</v>
      </c>
      <c r="I19" s="42">
        <f>COUNTIF(Vertices[Out-Degree], "&gt;= " &amp; H19) - COUNTIF(Vertices[Out-Degree], "&gt;=" &amp; H20)</f>
        <v>0</v>
      </c>
      <c r="J19" s="41">
        <f t="shared" si="4"/>
        <v>37975.213707116272</v>
      </c>
      <c r="K19" s="42">
        <f>COUNTIF(Vertices[Betweenness Centrality], "&gt;= " &amp; J19) - COUNTIF(Vertices[Betweenness Centrality], "&gt;=" &amp; J20)</f>
        <v>0</v>
      </c>
      <c r="L19" s="41">
        <f t="shared" si="5"/>
        <v>0.39562153488372104</v>
      </c>
      <c r="M19" s="42">
        <f>COUNTIF(Vertices[Closeness Centrality], "&gt;= " &amp; L19) - COUNTIF(Vertices[Closeness Centrality], "&gt;=" &amp; L20)</f>
        <v>0</v>
      </c>
      <c r="N19" s="41">
        <f t="shared" si="6"/>
        <v>1.4791581395348842E-2</v>
      </c>
      <c r="O19" s="42">
        <f>COUNTIF(Vertices[Eigenvector Centrality], "&gt;= " &amp; N19) - COUNTIF(Vertices[Eigenvector Centrality], "&gt;=" &amp; N20)</f>
        <v>0</v>
      </c>
      <c r="P19" s="41">
        <f t="shared" si="7"/>
        <v>18.904377116279068</v>
      </c>
      <c r="Q19" s="42">
        <f>COUNTIF(Vertices[PageRank], "&gt;= " &amp; P19) - COUNTIF(Vertices[PageRank], "&gt;=" &amp; P20)</f>
        <v>0</v>
      </c>
      <c r="R19" s="41">
        <f t="shared" si="8"/>
        <v>0.3953488372093022</v>
      </c>
      <c r="S19" s="46">
        <f>COUNTIF(Vertices[Clustering Coefficient], "&gt;= " &amp; R19) - COUNTIF(Vertices[Clustering Coefficient], "&gt;=" &amp; R20)</f>
        <v>5</v>
      </c>
      <c r="T19" s="41" t="e">
        <f t="shared" ca="1" si="9"/>
        <v>#REF!</v>
      </c>
      <c r="U19" s="42" t="e">
        <f t="shared" ca="1" si="0"/>
        <v>#REF!</v>
      </c>
    </row>
    <row r="20" spans="1:21" x14ac:dyDescent="0.3">
      <c r="A20" s="36" t="s">
        <v>156</v>
      </c>
      <c r="B20" s="36">
        <v>8</v>
      </c>
      <c r="D20" s="34">
        <f t="shared" si="1"/>
        <v>0</v>
      </c>
      <c r="E20" s="3">
        <f>COUNTIF(Vertices[Degree], "&gt;= " &amp; D20) - COUNTIF(Vertices[Degree], "&gt;=" &amp; D21)</f>
        <v>0</v>
      </c>
      <c r="F20" s="39">
        <f t="shared" si="2"/>
        <v>79.534883720930225</v>
      </c>
      <c r="G20" s="40">
        <f>COUNTIF(Vertices[In-Degree], "&gt;= " &amp; F20) - COUNTIF(Vertices[In-Degree], "&gt;=" &amp; F21)</f>
        <v>0</v>
      </c>
      <c r="H20" s="39">
        <f t="shared" si="3"/>
        <v>29.30232558139534</v>
      </c>
      <c r="I20" s="40">
        <f>COUNTIF(Vertices[Out-Degree], "&gt;= " &amp; H20) - COUNTIF(Vertices[Out-Degree], "&gt;=" &amp; H21)</f>
        <v>0</v>
      </c>
      <c r="J20" s="39">
        <f t="shared" si="4"/>
        <v>40209.049807534873</v>
      </c>
      <c r="K20" s="40">
        <f>COUNTIF(Vertices[Betweenness Centrality], "&gt;= " &amp; J20) - COUNTIF(Vertices[Betweenness Centrality], "&gt;=" &amp; J21)</f>
        <v>1</v>
      </c>
      <c r="L20" s="39">
        <f t="shared" si="5"/>
        <v>0.4188668604651164</v>
      </c>
      <c r="M20" s="40">
        <f>COUNTIF(Vertices[Closeness Centrality], "&gt;= " &amp; L20) - COUNTIF(Vertices[Closeness Centrality], "&gt;=" &amp; L21)</f>
        <v>0</v>
      </c>
      <c r="N20" s="39">
        <f t="shared" si="6"/>
        <v>1.5661674418604655E-2</v>
      </c>
      <c r="O20" s="40">
        <f>COUNTIF(Vertices[Eigenvector Centrality], "&gt;= " &amp; N20) - COUNTIF(Vertices[Eigenvector Centrality], "&gt;=" &amp; N21)</f>
        <v>1</v>
      </c>
      <c r="P20" s="39">
        <f t="shared" si="7"/>
        <v>19.999345534883719</v>
      </c>
      <c r="Q20" s="40">
        <f>COUNTIF(Vertices[PageRank], "&gt;= " &amp; P20) - COUNTIF(Vertices[PageRank], "&gt;=" &amp; P21)</f>
        <v>0</v>
      </c>
      <c r="R20" s="39">
        <f t="shared" si="8"/>
        <v>0.41860465116279055</v>
      </c>
      <c r="S20" s="45">
        <f>COUNTIF(Vertices[Clustering Coefficient], "&gt;= " &amp; R20) - COUNTIF(Vertices[Clustering Coefficient], "&gt;=" &amp; R21)</f>
        <v>0</v>
      </c>
      <c r="T20" s="39" t="e">
        <f t="shared" ca="1" si="9"/>
        <v>#REF!</v>
      </c>
      <c r="U20" s="40" t="e">
        <f t="shared" ca="1" si="0"/>
        <v>#REF!</v>
      </c>
    </row>
    <row r="21" spans="1:21" x14ac:dyDescent="0.3">
      <c r="A21" s="36" t="s">
        <v>157</v>
      </c>
      <c r="B21" s="36">
        <v>2.7942369999999999</v>
      </c>
      <c r="D21" s="34">
        <f t="shared" si="1"/>
        <v>0</v>
      </c>
      <c r="E21" s="3">
        <f>COUNTIF(Vertices[Degree], "&gt;= " &amp; D21) - COUNTIF(Vertices[Degree], "&gt;=" &amp; D22)</f>
        <v>0</v>
      </c>
      <c r="F21" s="41">
        <f t="shared" si="2"/>
        <v>83.95348837209302</v>
      </c>
      <c r="G21" s="42">
        <f>COUNTIF(Vertices[In-Degree], "&gt;= " &amp; F21) - COUNTIF(Vertices[In-Degree], "&gt;=" &amp; F22)</f>
        <v>0</v>
      </c>
      <c r="H21" s="41">
        <f t="shared" si="3"/>
        <v>30.930232558139526</v>
      </c>
      <c r="I21" s="42">
        <f>COUNTIF(Vertices[Out-Degree], "&gt;= " &amp; H21) - COUNTIF(Vertices[Out-Degree], "&gt;=" &amp; H22)</f>
        <v>0</v>
      </c>
      <c r="J21" s="41">
        <f t="shared" si="4"/>
        <v>42442.885907953474</v>
      </c>
      <c r="K21" s="42">
        <f>COUNTIF(Vertices[Betweenness Centrality], "&gt;= " &amp; J21) - COUNTIF(Vertices[Betweenness Centrality], "&gt;=" &amp; J22)</f>
        <v>0</v>
      </c>
      <c r="L21" s="41">
        <f t="shared" si="5"/>
        <v>0.44211218604651176</v>
      </c>
      <c r="M21" s="42">
        <f>COUNTIF(Vertices[Closeness Centrality], "&gt;= " &amp; L21) - COUNTIF(Vertices[Closeness Centrality], "&gt;=" &amp; L22)</f>
        <v>0</v>
      </c>
      <c r="N21" s="41">
        <f t="shared" si="6"/>
        <v>1.6531767441860468E-2</v>
      </c>
      <c r="O21" s="42">
        <f>COUNTIF(Vertices[Eigenvector Centrality], "&gt;= " &amp; N21) - COUNTIF(Vertices[Eigenvector Centrality], "&gt;=" &amp; N22)</f>
        <v>0</v>
      </c>
      <c r="P21" s="41">
        <f t="shared" si="7"/>
        <v>21.094313953488371</v>
      </c>
      <c r="Q21" s="42">
        <f>COUNTIF(Vertices[PageRank], "&gt;= " &amp; P21) - COUNTIF(Vertices[PageRank], "&gt;=" &amp; P22)</f>
        <v>0</v>
      </c>
      <c r="R21" s="41">
        <f t="shared" si="8"/>
        <v>0.44186046511627891</v>
      </c>
      <c r="S21" s="46">
        <f>COUNTIF(Vertices[Clustering Coefficient], "&gt;= " &amp; R21) - COUNTIF(Vertices[Clustering Coefficient], "&gt;=" &amp; R22)</f>
        <v>1</v>
      </c>
      <c r="T21" s="41" t="e">
        <f t="shared" ca="1" si="9"/>
        <v>#REF!</v>
      </c>
      <c r="U21" s="42" t="e">
        <f t="shared" ca="1" si="0"/>
        <v>#REF!</v>
      </c>
    </row>
    <row r="22" spans="1:21" x14ac:dyDescent="0.3">
      <c r="A22" s="99"/>
      <c r="B22" s="99"/>
      <c r="D22" s="34">
        <f t="shared" si="1"/>
        <v>0</v>
      </c>
      <c r="E22" s="3">
        <f>COUNTIF(Vertices[Degree], "&gt;= " &amp; D22) - COUNTIF(Vertices[Degree], "&gt;=" &amp; D23)</f>
        <v>0</v>
      </c>
      <c r="F22" s="39">
        <f t="shared" si="2"/>
        <v>88.372093023255815</v>
      </c>
      <c r="G22" s="40">
        <f>COUNTIF(Vertices[In-Degree], "&gt;= " &amp; F22) - COUNTIF(Vertices[In-Degree], "&gt;=" &amp; F23)</f>
        <v>0</v>
      </c>
      <c r="H22" s="39">
        <f t="shared" si="3"/>
        <v>32.558139534883715</v>
      </c>
      <c r="I22" s="40">
        <f>COUNTIF(Vertices[Out-Degree], "&gt;= " &amp; H22) - COUNTIF(Vertices[Out-Degree], "&gt;=" &amp; H23)</f>
        <v>0</v>
      </c>
      <c r="J22" s="39">
        <f t="shared" si="4"/>
        <v>44676.722008372075</v>
      </c>
      <c r="K22" s="40">
        <f>COUNTIF(Vertices[Betweenness Centrality], "&gt;= " &amp; J22) - COUNTIF(Vertices[Betweenness Centrality], "&gt;=" &amp; J23)</f>
        <v>0</v>
      </c>
      <c r="L22" s="39">
        <f t="shared" si="5"/>
        <v>0.46535751162790712</v>
      </c>
      <c r="M22" s="40">
        <f>COUNTIF(Vertices[Closeness Centrality], "&gt;= " &amp; L22) - COUNTIF(Vertices[Closeness Centrality], "&gt;=" &amp; L23)</f>
        <v>0</v>
      </c>
      <c r="N22" s="39">
        <f t="shared" si="6"/>
        <v>1.740186046511628E-2</v>
      </c>
      <c r="O22" s="40">
        <f>COUNTIF(Vertices[Eigenvector Centrality], "&gt;= " &amp; N22) - COUNTIF(Vertices[Eigenvector Centrality], "&gt;=" &amp; N23)</f>
        <v>0</v>
      </c>
      <c r="P22" s="39">
        <f t="shared" si="7"/>
        <v>22.189282372093022</v>
      </c>
      <c r="Q22" s="40">
        <f>COUNTIF(Vertices[PageRank], "&gt;= " &amp; P22) - COUNTIF(Vertices[PageRank], "&gt;=" &amp; P23)</f>
        <v>0</v>
      </c>
      <c r="R22" s="39">
        <f t="shared" si="8"/>
        <v>0.46511627906976727</v>
      </c>
      <c r="S22" s="45">
        <f>COUNTIF(Vertices[Clustering Coefficient], "&gt;= " &amp; R22) - COUNTIF(Vertices[Clustering Coefficient], "&gt;=" &amp; R23)</f>
        <v>0</v>
      </c>
      <c r="T22" s="39" t="e">
        <f t="shared" ca="1" si="9"/>
        <v>#REF!</v>
      </c>
      <c r="U22" s="40" t="e">
        <f t="shared" ca="1" si="0"/>
        <v>#REF!</v>
      </c>
    </row>
    <row r="23" spans="1:21" x14ac:dyDescent="0.3">
      <c r="A23" s="36" t="s">
        <v>158</v>
      </c>
      <c r="B23" s="36">
        <v>5.0327823437067137E-3</v>
      </c>
      <c r="D23" s="34">
        <f t="shared" si="1"/>
        <v>0</v>
      </c>
      <c r="E23" s="3">
        <f>COUNTIF(Vertices[Degree], "&gt;= " &amp; D23) - COUNTIF(Vertices[Degree], "&gt;=" &amp; D24)</f>
        <v>0</v>
      </c>
      <c r="F23" s="41">
        <f t="shared" si="2"/>
        <v>92.79069767441861</v>
      </c>
      <c r="G23" s="42">
        <f>COUNTIF(Vertices[In-Degree], "&gt;= " &amp; F23) - COUNTIF(Vertices[In-Degree], "&gt;=" &amp; F24)</f>
        <v>0</v>
      </c>
      <c r="H23" s="41">
        <f t="shared" si="3"/>
        <v>34.1860465116279</v>
      </c>
      <c r="I23" s="42">
        <f>COUNTIF(Vertices[Out-Degree], "&gt;= " &amp; H23) - COUNTIF(Vertices[Out-Degree], "&gt;=" &amp; H24)</f>
        <v>0</v>
      </c>
      <c r="J23" s="41">
        <f t="shared" si="4"/>
        <v>46910.558108790676</v>
      </c>
      <c r="K23" s="42">
        <f>COUNTIF(Vertices[Betweenness Centrality], "&gt;= " &amp; J23) - COUNTIF(Vertices[Betweenness Centrality], "&gt;=" &amp; J24)</f>
        <v>0</v>
      </c>
      <c r="L23" s="41">
        <f t="shared" si="5"/>
        <v>0.48860283720930248</v>
      </c>
      <c r="M23" s="42">
        <f>COUNTIF(Vertices[Closeness Centrality], "&gt;= " &amp; L23) - COUNTIF(Vertices[Closeness Centrality], "&gt;=" &amp; L24)</f>
        <v>0</v>
      </c>
      <c r="N23" s="41">
        <f t="shared" si="6"/>
        <v>1.8271953488372093E-2</v>
      </c>
      <c r="O23" s="42">
        <f>COUNTIF(Vertices[Eigenvector Centrality], "&gt;= " &amp; N23) - COUNTIF(Vertices[Eigenvector Centrality], "&gt;=" &amp; N24)</f>
        <v>0</v>
      </c>
      <c r="P23" s="41">
        <f t="shared" si="7"/>
        <v>23.284250790697673</v>
      </c>
      <c r="Q23" s="42">
        <f>COUNTIF(Vertices[PageRank], "&gt;= " &amp; P23) - COUNTIF(Vertices[PageRank], "&gt;=" &amp; P24)</f>
        <v>1</v>
      </c>
      <c r="R23" s="41">
        <f t="shared" si="8"/>
        <v>0.48837209302325563</v>
      </c>
      <c r="S23" s="46">
        <f>COUNTIF(Vertices[Clustering Coefficient], "&gt;= " &amp; R23) - COUNTIF(Vertices[Clustering Coefficient], "&gt;=" &amp; R24)</f>
        <v>55</v>
      </c>
      <c r="T23" s="41" t="e">
        <f t="shared" ca="1" si="9"/>
        <v>#REF!</v>
      </c>
      <c r="U23" s="42" t="e">
        <f t="shared" ca="1" si="0"/>
        <v>#REF!</v>
      </c>
    </row>
    <row r="24" spans="1:21" x14ac:dyDescent="0.3">
      <c r="A24" s="36" t="s">
        <v>621</v>
      </c>
      <c r="B24" s="36" t="s">
        <v>623</v>
      </c>
      <c r="D24" s="34">
        <f t="shared" si="1"/>
        <v>0</v>
      </c>
      <c r="E24" s="3">
        <f>COUNTIF(Vertices[Degree], "&gt;= " &amp; D24) - COUNTIF(Vertices[Degree], "&gt;=" &amp; D25)</f>
        <v>0</v>
      </c>
      <c r="F24" s="39">
        <f t="shared" si="2"/>
        <v>97.209302325581405</v>
      </c>
      <c r="G24" s="40">
        <f>COUNTIF(Vertices[In-Degree], "&gt;= " &amp; F24) - COUNTIF(Vertices[In-Degree], "&gt;=" &amp; F25)</f>
        <v>0</v>
      </c>
      <c r="H24" s="39">
        <f t="shared" si="3"/>
        <v>35.813953488372086</v>
      </c>
      <c r="I24" s="40">
        <f>COUNTIF(Vertices[Out-Degree], "&gt;= " &amp; H24) - COUNTIF(Vertices[Out-Degree], "&gt;=" &amp; H25)</f>
        <v>0</v>
      </c>
      <c r="J24" s="39">
        <f t="shared" si="4"/>
        <v>49144.394209209277</v>
      </c>
      <c r="K24" s="40">
        <f>COUNTIF(Vertices[Betweenness Centrality], "&gt;= " &amp; J24) - COUNTIF(Vertices[Betweenness Centrality], "&gt;=" &amp; J25)</f>
        <v>0</v>
      </c>
      <c r="L24" s="39">
        <f t="shared" si="5"/>
        <v>0.51184816279069778</v>
      </c>
      <c r="M24" s="40">
        <f>COUNTIF(Vertices[Closeness Centrality], "&gt;= " &amp; L24) - COUNTIF(Vertices[Closeness Centrality], "&gt;=" &amp; L25)</f>
        <v>0</v>
      </c>
      <c r="N24" s="39">
        <f t="shared" si="6"/>
        <v>1.9142046511627906E-2</v>
      </c>
      <c r="O24" s="40">
        <f>COUNTIF(Vertices[Eigenvector Centrality], "&gt;= " &amp; N24) - COUNTIF(Vertices[Eigenvector Centrality], "&gt;=" &amp; N25)</f>
        <v>2</v>
      </c>
      <c r="P24" s="39">
        <f t="shared" si="7"/>
        <v>24.379219209302324</v>
      </c>
      <c r="Q24" s="40">
        <f>COUNTIF(Vertices[PageRank], "&gt;= " &amp; P24) - COUNTIF(Vertices[PageRank], "&gt;=" &amp; P25)</f>
        <v>0</v>
      </c>
      <c r="R24" s="39">
        <f t="shared" si="8"/>
        <v>0.51162790697674398</v>
      </c>
      <c r="S24" s="45">
        <f>COUNTIF(Vertices[Clustering Coefficient], "&gt;= " &amp; R24) - COUNTIF(Vertices[Clustering Coefficient], "&gt;=" &amp; R25)</f>
        <v>0</v>
      </c>
      <c r="T24" s="39" t="e">
        <f t="shared" ca="1" si="9"/>
        <v>#REF!</v>
      </c>
      <c r="U24" s="40" t="e">
        <f t="shared" ca="1" si="0"/>
        <v>#REF!</v>
      </c>
    </row>
    <row r="25" spans="1:21" x14ac:dyDescent="0.3">
      <c r="A25" s="99"/>
      <c r="B25" s="99"/>
      <c r="D25" s="34">
        <f t="shared" si="1"/>
        <v>0</v>
      </c>
      <c r="E25" s="3">
        <f>COUNTIF(Vertices[Degree], "&gt;= " &amp; D25) - COUNTIF(Vertices[Degree], "&gt;=" &amp; D26)</f>
        <v>0</v>
      </c>
      <c r="F25" s="41">
        <f t="shared" si="2"/>
        <v>101.6279069767442</v>
      </c>
      <c r="G25" s="42">
        <f>COUNTIF(Vertices[In-Degree], "&gt;= " &amp; F25) - COUNTIF(Vertices[In-Degree], "&gt;=" &amp; F26)</f>
        <v>0</v>
      </c>
      <c r="H25" s="41">
        <f t="shared" si="3"/>
        <v>37.441860465116271</v>
      </c>
      <c r="I25" s="42">
        <f>COUNTIF(Vertices[Out-Degree], "&gt;= " &amp; H25) - COUNTIF(Vertices[Out-Degree], "&gt;=" &amp; H26)</f>
        <v>0</v>
      </c>
      <c r="J25" s="41">
        <f t="shared" si="4"/>
        <v>51378.230309627877</v>
      </c>
      <c r="K25" s="42">
        <f>COUNTIF(Vertices[Betweenness Centrality], "&gt;= " &amp; J25) - COUNTIF(Vertices[Betweenness Centrality], "&gt;=" &amp; J26)</f>
        <v>0</v>
      </c>
      <c r="L25" s="41">
        <f t="shared" si="5"/>
        <v>0.53509348837209314</v>
      </c>
      <c r="M25" s="42">
        <f>COUNTIF(Vertices[Closeness Centrality], "&gt;= " &amp; L25) - COUNTIF(Vertices[Closeness Centrality], "&gt;=" &amp; L26)</f>
        <v>0</v>
      </c>
      <c r="N25" s="41">
        <f t="shared" si="6"/>
        <v>2.0012139534883719E-2</v>
      </c>
      <c r="O25" s="42">
        <f>COUNTIF(Vertices[Eigenvector Centrality], "&gt;= " &amp; N25) - COUNTIF(Vertices[Eigenvector Centrality], "&gt;=" &amp; N26)</f>
        <v>0</v>
      </c>
      <c r="P25" s="41">
        <f t="shared" si="7"/>
        <v>25.474187627906975</v>
      </c>
      <c r="Q25" s="42">
        <f>COUNTIF(Vertices[PageRank], "&gt;= " &amp; P25) - COUNTIF(Vertices[PageRank], "&gt;=" &amp; P26)</f>
        <v>0</v>
      </c>
      <c r="R25" s="41">
        <f t="shared" si="8"/>
        <v>0.5348837209302324</v>
      </c>
      <c r="S25" s="46">
        <f>COUNTIF(Vertices[Clustering Coefficient], "&gt;= " &amp; R25) - COUNTIF(Vertices[Clustering Coefficient], "&gt;=" &amp; R26)</f>
        <v>1</v>
      </c>
      <c r="T25" s="41" t="e">
        <f t="shared" ca="1" si="9"/>
        <v>#REF!</v>
      </c>
      <c r="U25" s="42" t="e">
        <f t="shared" ca="1" si="0"/>
        <v>#REF!</v>
      </c>
    </row>
    <row r="26" spans="1:21" x14ac:dyDescent="0.3">
      <c r="A26" s="36" t="s">
        <v>622</v>
      </c>
      <c r="B26" s="36" t="s">
        <v>624</v>
      </c>
      <c r="D26" s="34">
        <f t="shared" si="1"/>
        <v>0</v>
      </c>
      <c r="E26" s="3">
        <f>COUNTIF(Vertices[Degree], "&gt;= " &amp; D26) - COUNTIF(Vertices[Degree], "&gt;=" &amp; D27)</f>
        <v>0</v>
      </c>
      <c r="F26" s="39">
        <f t="shared" si="2"/>
        <v>106.04651162790699</v>
      </c>
      <c r="G26" s="40">
        <f>COUNTIF(Vertices[In-Degree], "&gt;= " &amp; F26) - COUNTIF(Vertices[In-Degree], "&gt;=" &amp; F27)</f>
        <v>0</v>
      </c>
      <c r="H26" s="39">
        <f t="shared" si="3"/>
        <v>39.069767441860456</v>
      </c>
      <c r="I26" s="40">
        <f>COUNTIF(Vertices[Out-Degree], "&gt;= " &amp; H26) - COUNTIF(Vertices[Out-Degree], "&gt;=" &amp; H27)</f>
        <v>0</v>
      </c>
      <c r="J26" s="39">
        <f t="shared" si="4"/>
        <v>53612.066410046478</v>
      </c>
      <c r="K26" s="40">
        <f>COUNTIF(Vertices[Betweenness Centrality], "&gt;= " &amp; J26) - COUNTIF(Vertices[Betweenness Centrality], "&gt;=" &amp; J27)</f>
        <v>0</v>
      </c>
      <c r="L26" s="39">
        <f t="shared" si="5"/>
        <v>0.5583388139534885</v>
      </c>
      <c r="M26" s="40">
        <f>COUNTIF(Vertices[Closeness Centrality], "&gt;= " &amp; L26) - COUNTIF(Vertices[Closeness Centrality], "&gt;=" &amp; L27)</f>
        <v>0</v>
      </c>
      <c r="N26" s="39">
        <f t="shared" si="6"/>
        <v>2.0882232558139532E-2</v>
      </c>
      <c r="O26" s="40">
        <f>COUNTIF(Vertices[Eigenvector Centrality], "&gt;= " &amp; N26) - COUNTIF(Vertices[Eigenvector Centrality], "&gt;=" &amp; N27)</f>
        <v>0</v>
      </c>
      <c r="P26" s="39">
        <f t="shared" si="7"/>
        <v>26.569156046511626</v>
      </c>
      <c r="Q26" s="40">
        <f>COUNTIF(Vertices[PageRank], "&gt;= " &amp; P26) - COUNTIF(Vertices[PageRank], "&gt;=" &amp; P27)</f>
        <v>0</v>
      </c>
      <c r="R26" s="39">
        <f t="shared" si="8"/>
        <v>0.55813953488372081</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110.46511627906979</v>
      </c>
      <c r="G27" s="42">
        <f>COUNTIF(Vertices[In-Degree], "&gt;= " &amp; F27) - COUNTIF(Vertices[In-Degree], "&gt;=" &amp; F28)</f>
        <v>0</v>
      </c>
      <c r="H27" s="41">
        <f t="shared" si="3"/>
        <v>40.697674418604642</v>
      </c>
      <c r="I27" s="42">
        <f>COUNTIF(Vertices[Out-Degree], "&gt;= " &amp; H27) - COUNTIF(Vertices[Out-Degree], "&gt;=" &amp; H28)</f>
        <v>0</v>
      </c>
      <c r="J27" s="41">
        <f t="shared" si="4"/>
        <v>55845.902510465079</v>
      </c>
      <c r="K27" s="42">
        <f>COUNTIF(Vertices[Betweenness Centrality], "&gt;= " &amp; J27) - COUNTIF(Vertices[Betweenness Centrality], "&gt;=" &amp; J28)</f>
        <v>0</v>
      </c>
      <c r="L27" s="41">
        <f t="shared" si="5"/>
        <v>0.58158413953488386</v>
      </c>
      <c r="M27" s="42">
        <f>COUNTIF(Vertices[Closeness Centrality], "&gt;= " &amp; L27) - COUNTIF(Vertices[Closeness Centrality], "&gt;=" &amp; L28)</f>
        <v>0</v>
      </c>
      <c r="N27" s="41">
        <f t="shared" si="6"/>
        <v>2.1752325581395345E-2</v>
      </c>
      <c r="O27" s="42">
        <f>COUNTIF(Vertices[Eigenvector Centrality], "&gt;= " &amp; N27) - COUNTIF(Vertices[Eigenvector Centrality], "&gt;=" &amp; N28)</f>
        <v>0</v>
      </c>
      <c r="P27" s="41">
        <f t="shared" si="7"/>
        <v>27.664124465116277</v>
      </c>
      <c r="Q27" s="42">
        <f>COUNTIF(Vertices[PageRank], "&gt;= " &amp; P27) - COUNTIF(Vertices[PageRank], "&gt;=" &amp; P28)</f>
        <v>0</v>
      </c>
      <c r="R27" s="41">
        <f t="shared" si="8"/>
        <v>0.58139534883720922</v>
      </c>
      <c r="S27" s="46">
        <f>COUNTIF(Vertices[Clustering Coefficient], "&gt;= " &amp; R27) - COUNTIF(Vertices[Clustering Coefficient], "&gt;=" &amp; R28)</f>
        <v>2</v>
      </c>
      <c r="T27" s="41" t="e">
        <f t="shared" ca="1" si="9"/>
        <v>#REF!</v>
      </c>
      <c r="U27" s="42" t="e">
        <f t="shared" ca="1" si="0"/>
        <v>#REF!</v>
      </c>
    </row>
    <row r="28" spans="1:21" x14ac:dyDescent="0.3">
      <c r="D28" s="34">
        <f t="shared" si="1"/>
        <v>0</v>
      </c>
      <c r="E28" s="3">
        <f>COUNTIF(Vertices[Degree], "&gt;= " &amp; D28) - COUNTIF(Vertices[Degree], "&gt;=" &amp; D29)</f>
        <v>0</v>
      </c>
      <c r="F28" s="39">
        <f t="shared" si="2"/>
        <v>114.88372093023258</v>
      </c>
      <c r="G28" s="40">
        <f>COUNTIF(Vertices[In-Degree], "&gt;= " &amp; F28) - COUNTIF(Vertices[In-Degree], "&gt;=" &amp; F29)</f>
        <v>1</v>
      </c>
      <c r="H28" s="39">
        <f t="shared" si="3"/>
        <v>42.325581395348827</v>
      </c>
      <c r="I28" s="40">
        <f>COUNTIF(Vertices[Out-Degree], "&gt;= " &amp; H28) - COUNTIF(Vertices[Out-Degree], "&gt;=" &amp; H29)</f>
        <v>0</v>
      </c>
      <c r="J28" s="39">
        <f t="shared" si="4"/>
        <v>58079.73861088368</v>
      </c>
      <c r="K28" s="40">
        <f>COUNTIF(Vertices[Betweenness Centrality], "&gt;= " &amp; J28) - COUNTIF(Vertices[Betweenness Centrality], "&gt;=" &amp; J29)</f>
        <v>0</v>
      </c>
      <c r="L28" s="39">
        <f t="shared" si="5"/>
        <v>0.60482946511627922</v>
      </c>
      <c r="M28" s="40">
        <f>COUNTIF(Vertices[Closeness Centrality], "&gt;= " &amp; L28) - COUNTIF(Vertices[Closeness Centrality], "&gt;=" &amp; L29)</f>
        <v>0</v>
      </c>
      <c r="N28" s="39">
        <f t="shared" si="6"/>
        <v>2.2622418604651157E-2</v>
      </c>
      <c r="O28" s="40">
        <f>COUNTIF(Vertices[Eigenvector Centrality], "&gt;= " &amp; N28) - COUNTIF(Vertices[Eigenvector Centrality], "&gt;=" &amp; N29)</f>
        <v>0</v>
      </c>
      <c r="P28" s="39">
        <f t="shared" si="7"/>
        <v>28.759092883720928</v>
      </c>
      <c r="Q28" s="40">
        <f>COUNTIF(Vertices[PageRank], "&gt;= " &amp; P28) - COUNTIF(Vertices[PageRank], "&gt;=" &amp; P29)</f>
        <v>0</v>
      </c>
      <c r="R28" s="39">
        <f t="shared" si="8"/>
        <v>0.60465116279069764</v>
      </c>
      <c r="S28" s="45">
        <f>COUNTIF(Vertices[Clustering Coefficient], "&gt;= " &amp; R28) - COUNTIF(Vertices[Clustering Coefficient], "&gt;=" &amp; R29)</f>
        <v>0</v>
      </c>
      <c r="T28" s="39" t="e">
        <f t="shared" ca="1" si="9"/>
        <v>#REF!</v>
      </c>
      <c r="U28" s="40" t="e">
        <f t="shared" ca="1" si="0"/>
        <v>#REF!</v>
      </c>
    </row>
    <row r="29" spans="1:21" x14ac:dyDescent="0.3">
      <c r="A29" t="s">
        <v>163</v>
      </c>
      <c r="B29" t="s">
        <v>17</v>
      </c>
      <c r="D29" s="34">
        <f t="shared" si="1"/>
        <v>0</v>
      </c>
      <c r="E29" s="3">
        <f>COUNTIF(Vertices[Degree], "&gt;= " &amp; D29) - COUNTIF(Vertices[Degree], "&gt;=" &amp; D30)</f>
        <v>0</v>
      </c>
      <c r="F29" s="41">
        <f t="shared" si="2"/>
        <v>119.30232558139538</v>
      </c>
      <c r="G29" s="42">
        <f>COUNTIF(Vertices[In-Degree], "&gt;= " &amp; F29) - COUNTIF(Vertices[In-Degree], "&gt;=" &amp; F30)</f>
        <v>0</v>
      </c>
      <c r="H29" s="41">
        <f t="shared" si="3"/>
        <v>43.953488372093013</v>
      </c>
      <c r="I29" s="42">
        <f>COUNTIF(Vertices[Out-Degree], "&gt;= " &amp; H29) - COUNTIF(Vertices[Out-Degree], "&gt;=" &amp; H30)</f>
        <v>0</v>
      </c>
      <c r="J29" s="41">
        <f t="shared" si="4"/>
        <v>60313.574711302281</v>
      </c>
      <c r="K29" s="42">
        <f>COUNTIF(Vertices[Betweenness Centrality], "&gt;= " &amp; J29) - COUNTIF(Vertices[Betweenness Centrality], "&gt;=" &amp; J30)</f>
        <v>0</v>
      </c>
      <c r="L29" s="41">
        <f t="shared" si="5"/>
        <v>0.62807479069767458</v>
      </c>
      <c r="M29" s="42">
        <f>COUNTIF(Vertices[Closeness Centrality], "&gt;= " &amp; L29) - COUNTIF(Vertices[Closeness Centrality], "&gt;=" &amp; L30)</f>
        <v>0</v>
      </c>
      <c r="N29" s="41">
        <f t="shared" si="6"/>
        <v>2.349251162790697E-2</v>
      </c>
      <c r="O29" s="42">
        <f>COUNTIF(Vertices[Eigenvector Centrality], "&gt;= " &amp; N29) - COUNTIF(Vertices[Eigenvector Centrality], "&gt;=" &amp; N30)</f>
        <v>0</v>
      </c>
      <c r="P29" s="41">
        <f t="shared" si="7"/>
        <v>29.854061302325579</v>
      </c>
      <c r="Q29" s="42">
        <f>COUNTIF(Vertices[PageRank], "&gt;= " &amp; P29) - COUNTIF(Vertices[PageRank], "&gt;=" &amp; P30)</f>
        <v>0</v>
      </c>
      <c r="R29" s="41">
        <f t="shared" si="8"/>
        <v>0.62790697674418605</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123.72093023255817</v>
      </c>
      <c r="G30" s="40">
        <f>COUNTIF(Vertices[In-Degree], "&gt;= " &amp; F30) - COUNTIF(Vertices[In-Degree], "&gt;=" &amp; F31)</f>
        <v>0</v>
      </c>
      <c r="H30" s="39">
        <f t="shared" si="3"/>
        <v>45.581395348837198</v>
      </c>
      <c r="I30" s="40">
        <f>COUNTIF(Vertices[Out-Degree], "&gt;= " &amp; H30) - COUNTIF(Vertices[Out-Degree], "&gt;=" &amp; H31)</f>
        <v>0</v>
      </c>
      <c r="J30" s="39">
        <f t="shared" si="4"/>
        <v>62547.410811720882</v>
      </c>
      <c r="K30" s="40">
        <f>COUNTIF(Vertices[Betweenness Centrality], "&gt;= " &amp; J30) - COUNTIF(Vertices[Betweenness Centrality], "&gt;=" &amp; J31)</f>
        <v>0</v>
      </c>
      <c r="L30" s="39">
        <f t="shared" si="5"/>
        <v>0.65132011627906994</v>
      </c>
      <c r="M30" s="40">
        <f>COUNTIF(Vertices[Closeness Centrality], "&gt;= " &amp; L30) - COUNTIF(Vertices[Closeness Centrality], "&gt;=" &amp; L31)</f>
        <v>0</v>
      </c>
      <c r="N30" s="39">
        <f t="shared" si="6"/>
        <v>2.4362604651162783E-2</v>
      </c>
      <c r="O30" s="40">
        <f>COUNTIF(Vertices[Eigenvector Centrality], "&gt;= " &amp; N30) - COUNTIF(Vertices[Eigenvector Centrality], "&gt;=" &amp; N31)</f>
        <v>0</v>
      </c>
      <c r="P30" s="39">
        <f t="shared" si="7"/>
        <v>30.949029720930231</v>
      </c>
      <c r="Q30" s="40">
        <f>COUNTIF(Vertices[PageRank], "&gt;= " &amp; P30) - COUNTIF(Vertices[PageRank], "&gt;=" &amp; P31)</f>
        <v>0</v>
      </c>
      <c r="R30" s="39">
        <f t="shared" si="8"/>
        <v>0.65116279069767447</v>
      </c>
      <c r="S30" s="45">
        <f>COUNTIF(Vertices[Clustering Coefficient], "&gt;= " &amp; R30) - COUNTIF(Vertices[Clustering Coefficient], "&gt;=" &amp; R31)</f>
        <v>7</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128.13953488372096</v>
      </c>
      <c r="G31" s="42">
        <f>COUNTIF(Vertices[In-Degree], "&gt;= " &amp; F31) - COUNTIF(Vertices[In-Degree], "&gt;=" &amp; F32)</f>
        <v>0</v>
      </c>
      <c r="H31" s="41">
        <f t="shared" si="3"/>
        <v>47.209302325581383</v>
      </c>
      <c r="I31" s="42">
        <f>COUNTIF(Vertices[Out-Degree], "&gt;= " &amp; H31) - COUNTIF(Vertices[Out-Degree], "&gt;=" &amp; H32)</f>
        <v>0</v>
      </c>
      <c r="J31" s="41">
        <f t="shared" si="4"/>
        <v>64781.246912139482</v>
      </c>
      <c r="K31" s="42">
        <f>COUNTIF(Vertices[Betweenness Centrality], "&gt;= " &amp; J31) - COUNTIF(Vertices[Betweenness Centrality], "&gt;=" &amp; J32)</f>
        <v>0</v>
      </c>
      <c r="L31" s="41">
        <f t="shared" si="5"/>
        <v>0.6745654418604653</v>
      </c>
      <c r="M31" s="42">
        <f>COUNTIF(Vertices[Closeness Centrality], "&gt;= " &amp; L31) - COUNTIF(Vertices[Closeness Centrality], "&gt;=" &amp; L32)</f>
        <v>0</v>
      </c>
      <c r="N31" s="41">
        <f t="shared" si="6"/>
        <v>2.5232697674418596E-2</v>
      </c>
      <c r="O31" s="42">
        <f>COUNTIF(Vertices[Eigenvector Centrality], "&gt;= " &amp; N31) - COUNTIF(Vertices[Eigenvector Centrality], "&gt;=" &amp; N32)</f>
        <v>0</v>
      </c>
      <c r="P31" s="41">
        <f t="shared" si="7"/>
        <v>32.043998139534878</v>
      </c>
      <c r="Q31" s="42">
        <f>COUNTIF(Vertices[PageRank], "&gt;= " &amp; P31) - COUNTIF(Vertices[PageRank], "&gt;=" &amp; P32)</f>
        <v>0</v>
      </c>
      <c r="R31" s="41">
        <f t="shared" si="8"/>
        <v>0.67441860465116288</v>
      </c>
      <c r="S31" s="46">
        <f>COUNTIF(Vertices[Clustering Coefficient], "&gt;= " &amp; R31) - COUNTIF(Vertices[Clustering Coefficient], "&gt;=" &amp; R32)</f>
        <v>6</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132.55813953488374</v>
      </c>
      <c r="G32" s="40">
        <f>COUNTIF(Vertices[In-Degree], "&gt;= " &amp; F32) - COUNTIF(Vertices[In-Degree], "&gt;=" &amp; F33)</f>
        <v>0</v>
      </c>
      <c r="H32" s="39">
        <f t="shared" si="3"/>
        <v>48.837209302325569</v>
      </c>
      <c r="I32" s="40">
        <f>COUNTIF(Vertices[Out-Degree], "&gt;= " &amp; H32) - COUNTIF(Vertices[Out-Degree], "&gt;=" &amp; H33)</f>
        <v>0</v>
      </c>
      <c r="J32" s="39">
        <f t="shared" si="4"/>
        <v>67015.083012558083</v>
      </c>
      <c r="K32" s="40">
        <f>COUNTIF(Vertices[Betweenness Centrality], "&gt;= " &amp; J32) - COUNTIF(Vertices[Betweenness Centrality], "&gt;=" &amp; J33)</f>
        <v>0</v>
      </c>
      <c r="L32" s="39">
        <f t="shared" si="5"/>
        <v>0.69781076744186066</v>
      </c>
      <c r="M32" s="40">
        <f>COUNTIF(Vertices[Closeness Centrality], "&gt;= " &amp; L32) - COUNTIF(Vertices[Closeness Centrality], "&gt;=" &amp; L33)</f>
        <v>0</v>
      </c>
      <c r="N32" s="39">
        <f t="shared" si="6"/>
        <v>2.6102790697674409E-2</v>
      </c>
      <c r="O32" s="40">
        <f>COUNTIF(Vertices[Eigenvector Centrality], "&gt;= " &amp; N32) - COUNTIF(Vertices[Eigenvector Centrality], "&gt;=" &amp; N33)</f>
        <v>0</v>
      </c>
      <c r="P32" s="39">
        <f t="shared" si="7"/>
        <v>33.138966558139529</v>
      </c>
      <c r="Q32" s="40">
        <f>COUNTIF(Vertices[PageRank], "&gt;= " &amp; P32) - COUNTIF(Vertices[PageRank], "&gt;=" &amp; P33)</f>
        <v>0</v>
      </c>
      <c r="R32" s="39">
        <f t="shared" si="8"/>
        <v>0.69767441860465129</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136.97674418604652</v>
      </c>
      <c r="G33" s="42">
        <f>COUNTIF(Vertices[In-Degree], "&gt;= " &amp; F33) - COUNTIF(Vertices[In-Degree], "&gt;=" &amp; F34)</f>
        <v>0</v>
      </c>
      <c r="H33" s="41">
        <f t="shared" si="3"/>
        <v>50.465116279069754</v>
      </c>
      <c r="I33" s="42">
        <f>COUNTIF(Vertices[Out-Degree], "&gt;= " &amp; H33) - COUNTIF(Vertices[Out-Degree], "&gt;=" &amp; H34)</f>
        <v>0</v>
      </c>
      <c r="J33" s="41">
        <f t="shared" si="4"/>
        <v>69248.919112976684</v>
      </c>
      <c r="K33" s="42">
        <f>COUNTIF(Vertices[Betweenness Centrality], "&gt;= " &amp; J33) - COUNTIF(Vertices[Betweenness Centrality], "&gt;=" &amp; J34)</f>
        <v>0</v>
      </c>
      <c r="L33" s="41">
        <f t="shared" si="5"/>
        <v>0.72105609302325602</v>
      </c>
      <c r="M33" s="42">
        <f>COUNTIF(Vertices[Closeness Centrality], "&gt;= " &amp; L33) - COUNTIF(Vertices[Closeness Centrality], "&gt;=" &amp; L34)</f>
        <v>0</v>
      </c>
      <c r="N33" s="41">
        <f t="shared" si="6"/>
        <v>2.6972883720930221E-2</v>
      </c>
      <c r="O33" s="42">
        <f>COUNTIF(Vertices[Eigenvector Centrality], "&gt;= " &amp; N33) - COUNTIF(Vertices[Eigenvector Centrality], "&gt;=" &amp; N34)</f>
        <v>1</v>
      </c>
      <c r="P33" s="41">
        <f t="shared" si="7"/>
        <v>34.23393497674418</v>
      </c>
      <c r="Q33" s="42">
        <f>COUNTIF(Vertices[PageRank], "&gt;= " &amp; P33) - COUNTIF(Vertices[PageRank], "&gt;=" &amp; P34)</f>
        <v>0</v>
      </c>
      <c r="R33" s="41">
        <f t="shared" si="8"/>
        <v>0.72093023255813971</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141.3953488372093</v>
      </c>
      <c r="G34" s="40">
        <f>COUNTIF(Vertices[In-Degree], "&gt;= " &amp; F34) - COUNTIF(Vertices[In-Degree], "&gt;=" &amp; F35)</f>
        <v>0</v>
      </c>
      <c r="H34" s="39">
        <f t="shared" si="3"/>
        <v>52.093023255813939</v>
      </c>
      <c r="I34" s="40">
        <f>COUNTIF(Vertices[Out-Degree], "&gt;= " &amp; H34) - COUNTIF(Vertices[Out-Degree], "&gt;=" &amp; H35)</f>
        <v>0</v>
      </c>
      <c r="J34" s="39">
        <f t="shared" si="4"/>
        <v>71482.755213395285</v>
      </c>
      <c r="K34" s="40">
        <f>COUNTIF(Vertices[Betweenness Centrality], "&gt;= " &amp; J34) - COUNTIF(Vertices[Betweenness Centrality], "&gt;=" &amp; J35)</f>
        <v>0</v>
      </c>
      <c r="L34" s="39">
        <f t="shared" si="5"/>
        <v>0.74430141860465138</v>
      </c>
      <c r="M34" s="40">
        <f>COUNTIF(Vertices[Closeness Centrality], "&gt;= " &amp; L34) - COUNTIF(Vertices[Closeness Centrality], "&gt;=" &amp; L35)</f>
        <v>0</v>
      </c>
      <c r="N34" s="39">
        <f t="shared" si="6"/>
        <v>2.7842976744186034E-2</v>
      </c>
      <c r="O34" s="40">
        <f>COUNTIF(Vertices[Eigenvector Centrality], "&gt;= " &amp; N34) - COUNTIF(Vertices[Eigenvector Centrality], "&gt;=" &amp; N35)</f>
        <v>0</v>
      </c>
      <c r="P34" s="39">
        <f t="shared" si="7"/>
        <v>35.328903395348831</v>
      </c>
      <c r="Q34" s="40">
        <f>COUNTIF(Vertices[PageRank], "&gt;= " &amp; P34) - COUNTIF(Vertices[PageRank], "&gt;=" &amp; P35)</f>
        <v>0</v>
      </c>
      <c r="R34" s="39">
        <f t="shared" si="8"/>
        <v>0.74418604651162812</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145.81395348837208</v>
      </c>
      <c r="G35" s="42">
        <f>COUNTIF(Vertices[In-Degree], "&gt;= " &amp; F35) - COUNTIF(Vertices[In-Degree], "&gt;=" &amp; F36)</f>
        <v>0</v>
      </c>
      <c r="H35" s="41">
        <f t="shared" si="3"/>
        <v>53.720930232558125</v>
      </c>
      <c r="I35" s="42">
        <f>COUNTIF(Vertices[Out-Degree], "&gt;= " &amp; H35) - COUNTIF(Vertices[Out-Degree], "&gt;=" &amp; H36)</f>
        <v>0</v>
      </c>
      <c r="J35" s="41">
        <f t="shared" si="4"/>
        <v>73716.591313813886</v>
      </c>
      <c r="K35" s="42">
        <f>COUNTIF(Vertices[Betweenness Centrality], "&gt;= " &amp; J35) - COUNTIF(Vertices[Betweenness Centrality], "&gt;=" &amp; J36)</f>
        <v>0</v>
      </c>
      <c r="L35" s="41">
        <f t="shared" si="5"/>
        <v>0.76754674418604674</v>
      </c>
      <c r="M35" s="42">
        <f>COUNTIF(Vertices[Closeness Centrality], "&gt;= " &amp; L35) - COUNTIF(Vertices[Closeness Centrality], "&gt;=" &amp; L36)</f>
        <v>0</v>
      </c>
      <c r="N35" s="41">
        <f t="shared" si="6"/>
        <v>2.8713069767441847E-2</v>
      </c>
      <c r="O35" s="42">
        <f>COUNTIF(Vertices[Eigenvector Centrality], "&gt;= " &amp; N35) - COUNTIF(Vertices[Eigenvector Centrality], "&gt;=" &amp; N36)</f>
        <v>0</v>
      </c>
      <c r="P35" s="41">
        <f t="shared" si="7"/>
        <v>36.423871813953483</v>
      </c>
      <c r="Q35" s="42">
        <f>COUNTIF(Vertices[PageRank], "&gt;= " &amp; P35) - COUNTIF(Vertices[PageRank], "&gt;=" &amp; P36)</f>
        <v>0</v>
      </c>
      <c r="R35" s="41">
        <f t="shared" si="8"/>
        <v>0.76744186046511653</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150.23255813953486</v>
      </c>
      <c r="G36" s="40">
        <f>COUNTIF(Vertices[In-Degree], "&gt;= " &amp; F36) - COUNTIF(Vertices[In-Degree], "&gt;=" &amp; F37)</f>
        <v>0</v>
      </c>
      <c r="H36" s="39">
        <f t="shared" si="3"/>
        <v>55.34883720930231</v>
      </c>
      <c r="I36" s="40">
        <f>COUNTIF(Vertices[Out-Degree], "&gt;= " &amp; H36) - COUNTIF(Vertices[Out-Degree], "&gt;=" &amp; H37)</f>
        <v>0</v>
      </c>
      <c r="J36" s="39">
        <f t="shared" si="4"/>
        <v>75950.427414232487</v>
      </c>
      <c r="K36" s="40">
        <f>COUNTIF(Vertices[Betweenness Centrality], "&gt;= " &amp; J36) - COUNTIF(Vertices[Betweenness Centrality], "&gt;=" &amp; J37)</f>
        <v>0</v>
      </c>
      <c r="L36" s="39">
        <f t="shared" si="5"/>
        <v>0.7907920697674421</v>
      </c>
      <c r="M36" s="40">
        <f>COUNTIF(Vertices[Closeness Centrality], "&gt;= " &amp; L36) - COUNTIF(Vertices[Closeness Centrality], "&gt;=" &amp; L37)</f>
        <v>0</v>
      </c>
      <c r="N36" s="39">
        <f t="shared" si="6"/>
        <v>2.958316279069766E-2</v>
      </c>
      <c r="O36" s="40">
        <f>COUNTIF(Vertices[Eigenvector Centrality], "&gt;= " &amp; N36) - COUNTIF(Vertices[Eigenvector Centrality], "&gt;=" &amp; N37)</f>
        <v>0</v>
      </c>
      <c r="P36" s="39">
        <f t="shared" si="7"/>
        <v>37.518840232558134</v>
      </c>
      <c r="Q36" s="40">
        <f>COUNTIF(Vertices[PageRank], "&gt;= " &amp; P36) - COUNTIF(Vertices[PageRank], "&gt;=" &amp; P37)</f>
        <v>0</v>
      </c>
      <c r="R36" s="39">
        <f t="shared" si="8"/>
        <v>0.79069767441860495</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154.65116279069764</v>
      </c>
      <c r="G37" s="42">
        <f>COUNTIF(Vertices[In-Degree], "&gt;= " &amp; F37) - COUNTIF(Vertices[In-Degree], "&gt;=" &amp; F38)</f>
        <v>0</v>
      </c>
      <c r="H37" s="41">
        <f t="shared" si="3"/>
        <v>56.976744186046496</v>
      </c>
      <c r="I37" s="42">
        <f>COUNTIF(Vertices[Out-Degree], "&gt;= " &amp; H37) - COUNTIF(Vertices[Out-Degree], "&gt;=" &amp; H38)</f>
        <v>0</v>
      </c>
      <c r="J37" s="41">
        <f t="shared" si="4"/>
        <v>78184.263514651087</v>
      </c>
      <c r="K37" s="42">
        <f>COUNTIF(Vertices[Betweenness Centrality], "&gt;= " &amp; J37) - COUNTIF(Vertices[Betweenness Centrality], "&gt;=" &amp; J38)</f>
        <v>0</v>
      </c>
      <c r="L37" s="41">
        <f t="shared" si="5"/>
        <v>0.81403739534883746</v>
      </c>
      <c r="M37" s="42">
        <f>COUNTIF(Vertices[Closeness Centrality], "&gt;= " &amp; L37) - COUNTIF(Vertices[Closeness Centrality], "&gt;=" &amp; L38)</f>
        <v>0</v>
      </c>
      <c r="N37" s="41">
        <f t="shared" si="6"/>
        <v>3.0453255813953473E-2</v>
      </c>
      <c r="O37" s="42">
        <f>COUNTIF(Vertices[Eigenvector Centrality], "&gt;= " &amp; N37) - COUNTIF(Vertices[Eigenvector Centrality], "&gt;=" &amp; N38)</f>
        <v>0</v>
      </c>
      <c r="P37" s="41">
        <f t="shared" si="7"/>
        <v>38.613808651162785</v>
      </c>
      <c r="Q37" s="42">
        <f>COUNTIF(Vertices[PageRank], "&gt;= " &amp; P37) - COUNTIF(Vertices[PageRank], "&gt;=" &amp; P38)</f>
        <v>0</v>
      </c>
      <c r="R37" s="41">
        <f t="shared" si="8"/>
        <v>0.81395348837209336</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159.06976744186042</v>
      </c>
      <c r="G38" s="40">
        <f>COUNTIF(Vertices[In-Degree], "&gt;= " &amp; F38) - COUNTIF(Vertices[In-Degree], "&gt;=" &amp; F39)</f>
        <v>0</v>
      </c>
      <c r="H38" s="39">
        <f t="shared" si="3"/>
        <v>58.604651162790681</v>
      </c>
      <c r="I38" s="40">
        <f>COUNTIF(Vertices[Out-Degree], "&gt;= " &amp; H38) - COUNTIF(Vertices[Out-Degree], "&gt;=" &amp; H39)</f>
        <v>0</v>
      </c>
      <c r="J38" s="39">
        <f t="shared" si="4"/>
        <v>80418.099615069688</v>
      </c>
      <c r="K38" s="40">
        <f>COUNTIF(Vertices[Betweenness Centrality], "&gt;= " &amp; J38) - COUNTIF(Vertices[Betweenness Centrality], "&gt;=" &amp; J39)</f>
        <v>0</v>
      </c>
      <c r="L38" s="39">
        <f t="shared" si="5"/>
        <v>0.83728272093023282</v>
      </c>
      <c r="M38" s="40">
        <f>COUNTIF(Vertices[Closeness Centrality], "&gt;= " &amp; L38) - COUNTIF(Vertices[Closeness Centrality], "&gt;=" &amp; L39)</f>
        <v>0</v>
      </c>
      <c r="N38" s="39">
        <f t="shared" si="6"/>
        <v>3.1323348837209289E-2</v>
      </c>
      <c r="O38" s="40">
        <f>COUNTIF(Vertices[Eigenvector Centrality], "&gt;= " &amp; N38) - COUNTIF(Vertices[Eigenvector Centrality], "&gt;=" &amp; N39)</f>
        <v>0</v>
      </c>
      <c r="P38" s="39">
        <f t="shared" si="7"/>
        <v>39.708777069767436</v>
      </c>
      <c r="Q38" s="40">
        <f>COUNTIF(Vertices[PageRank], "&gt;= " &amp; P38) - COUNTIF(Vertices[PageRank], "&gt;=" &amp; P39)</f>
        <v>0</v>
      </c>
      <c r="R38" s="39">
        <f t="shared" si="8"/>
        <v>0.83720930232558177</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163.4883720930232</v>
      </c>
      <c r="G39" s="42">
        <f>COUNTIF(Vertices[In-Degree], "&gt;= " &amp; F39) - COUNTIF(Vertices[In-Degree], "&gt;=" &amp; F40)</f>
        <v>0</v>
      </c>
      <c r="H39" s="41">
        <f t="shared" si="3"/>
        <v>60.232558139534866</v>
      </c>
      <c r="I39" s="42">
        <f>COUNTIF(Vertices[Out-Degree], "&gt;= " &amp; H39) - COUNTIF(Vertices[Out-Degree], "&gt;=" &amp; H40)</f>
        <v>0</v>
      </c>
      <c r="J39" s="41">
        <f t="shared" si="4"/>
        <v>82651.935715488289</v>
      </c>
      <c r="K39" s="42">
        <f>COUNTIF(Vertices[Betweenness Centrality], "&gt;= " &amp; J39) - COUNTIF(Vertices[Betweenness Centrality], "&gt;=" &amp; J40)</f>
        <v>0</v>
      </c>
      <c r="L39" s="41">
        <f t="shared" si="5"/>
        <v>0.86052804651162818</v>
      </c>
      <c r="M39" s="42">
        <f>COUNTIF(Vertices[Closeness Centrality], "&gt;= " &amp; L39) - COUNTIF(Vertices[Closeness Centrality], "&gt;=" &amp; L40)</f>
        <v>0</v>
      </c>
      <c r="N39" s="41">
        <f t="shared" si="6"/>
        <v>3.2193441860465105E-2</v>
      </c>
      <c r="O39" s="42">
        <f>COUNTIF(Vertices[Eigenvector Centrality], "&gt;= " &amp; N39) - COUNTIF(Vertices[Eigenvector Centrality], "&gt;=" &amp; N40)</f>
        <v>0</v>
      </c>
      <c r="P39" s="41">
        <f t="shared" si="7"/>
        <v>40.803745488372087</v>
      </c>
      <c r="Q39" s="42">
        <f>COUNTIF(Vertices[PageRank], "&gt;= " &amp; P39) - COUNTIF(Vertices[PageRank], "&gt;=" &amp; P40)</f>
        <v>0</v>
      </c>
      <c r="R39" s="41">
        <f t="shared" si="8"/>
        <v>0.86046511627907019</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167.90697674418598</v>
      </c>
      <c r="G40" s="40">
        <f>COUNTIF(Vertices[In-Degree], "&gt;= " &amp; F40) - COUNTIF(Vertices[In-Degree], "&gt;=" &amp; F41)</f>
        <v>0</v>
      </c>
      <c r="H40" s="39">
        <f t="shared" si="3"/>
        <v>61.860465116279052</v>
      </c>
      <c r="I40" s="40">
        <f>COUNTIF(Vertices[Out-Degree], "&gt;= " &amp; H40) - COUNTIF(Vertices[Out-Degree], "&gt;=" &amp; H41)</f>
        <v>0</v>
      </c>
      <c r="J40" s="39">
        <f t="shared" si="4"/>
        <v>84885.77181590689</v>
      </c>
      <c r="K40" s="40">
        <f>COUNTIF(Vertices[Betweenness Centrality], "&gt;= " &amp; J40) - COUNTIF(Vertices[Betweenness Centrality], "&gt;=" &amp; J41)</f>
        <v>0</v>
      </c>
      <c r="L40" s="39">
        <f t="shared" si="5"/>
        <v>0.88377337209302353</v>
      </c>
      <c r="M40" s="40">
        <f>COUNTIF(Vertices[Closeness Centrality], "&gt;= " &amp; L40) - COUNTIF(Vertices[Closeness Centrality], "&gt;=" &amp; L41)</f>
        <v>0</v>
      </c>
      <c r="N40" s="39">
        <f t="shared" si="6"/>
        <v>3.3063534883720921E-2</v>
      </c>
      <c r="O40" s="40">
        <f>COUNTIF(Vertices[Eigenvector Centrality], "&gt;= " &amp; N40) - COUNTIF(Vertices[Eigenvector Centrality], "&gt;=" &amp; N41)</f>
        <v>0</v>
      </c>
      <c r="P40" s="39">
        <f t="shared" si="7"/>
        <v>41.898713906976738</v>
      </c>
      <c r="Q40" s="40">
        <f>COUNTIF(Vertices[PageRank], "&gt;= " &amp; P40) - COUNTIF(Vertices[PageRank], "&gt;=" &amp; P41)</f>
        <v>0</v>
      </c>
      <c r="R40" s="39">
        <f t="shared" si="8"/>
        <v>0.8837209302325586</v>
      </c>
      <c r="S40" s="45">
        <f>COUNTIF(Vertices[Clustering Coefficient], "&gt;= " &amp; R40) - COUNTIF(Vertices[Clustering Coefficient], "&gt;=" &amp; R41)</f>
        <v>2</v>
      </c>
      <c r="T40" s="39" t="e">
        <f t="shared" ca="1" si="9"/>
        <v>#REF!</v>
      </c>
      <c r="U40" s="40" t="e">
        <f t="shared" ca="1" si="0"/>
        <v>#REF!</v>
      </c>
    </row>
    <row r="41" spans="1:21" x14ac:dyDescent="0.3">
      <c r="D41" s="34">
        <f t="shared" si="1"/>
        <v>0</v>
      </c>
      <c r="E41" s="3">
        <f>COUNTIF(Vertices[Degree], "&gt;= " &amp; D41) - COUNTIF(Vertices[Degree], "&gt;=" &amp; D42)</f>
        <v>0</v>
      </c>
      <c r="F41" s="41">
        <f t="shared" si="2"/>
        <v>172.32558139534876</v>
      </c>
      <c r="G41" s="42">
        <f>COUNTIF(Vertices[In-Degree], "&gt;= " &amp; F41) - COUNTIF(Vertices[In-Degree], "&gt;=" &amp; F42)</f>
        <v>0</v>
      </c>
      <c r="H41" s="41">
        <f t="shared" si="3"/>
        <v>63.488372093023237</v>
      </c>
      <c r="I41" s="42">
        <f>COUNTIF(Vertices[Out-Degree], "&gt;= " &amp; H41) - COUNTIF(Vertices[Out-Degree], "&gt;=" &amp; H42)</f>
        <v>0</v>
      </c>
      <c r="J41" s="41">
        <f t="shared" si="4"/>
        <v>87119.607916325491</v>
      </c>
      <c r="K41" s="42">
        <f>COUNTIF(Vertices[Betweenness Centrality], "&gt;= " &amp; J41) - COUNTIF(Vertices[Betweenness Centrality], "&gt;=" &amp; J42)</f>
        <v>0</v>
      </c>
      <c r="L41" s="41">
        <f t="shared" si="5"/>
        <v>0.90701869767441889</v>
      </c>
      <c r="M41" s="42">
        <f>COUNTIF(Vertices[Closeness Centrality], "&gt;= " &amp; L41) - COUNTIF(Vertices[Closeness Centrality], "&gt;=" &amp; L42)</f>
        <v>0</v>
      </c>
      <c r="N41" s="41">
        <f t="shared" si="6"/>
        <v>3.3933627906976738E-2</v>
      </c>
      <c r="O41" s="42">
        <f>COUNTIF(Vertices[Eigenvector Centrality], "&gt;= " &amp; N41) - COUNTIF(Vertices[Eigenvector Centrality], "&gt;=" &amp; N42)</f>
        <v>0</v>
      </c>
      <c r="P41" s="41">
        <f t="shared" si="7"/>
        <v>42.993682325581389</v>
      </c>
      <c r="Q41" s="42">
        <f>COUNTIF(Vertices[PageRank], "&gt;= " &amp; P41) - COUNTIF(Vertices[PageRank], "&gt;=" &amp; P42)</f>
        <v>0</v>
      </c>
      <c r="R41" s="41">
        <f t="shared" si="8"/>
        <v>0.90697674418604701</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176.74418604651154</v>
      </c>
      <c r="G42" s="40">
        <f>COUNTIF(Vertices[In-Degree], "&gt;= " &amp; F42) - COUNTIF(Vertices[In-Degree], "&gt;=" &amp; F43)</f>
        <v>0</v>
      </c>
      <c r="H42" s="39">
        <f t="shared" si="3"/>
        <v>65.11627906976743</v>
      </c>
      <c r="I42" s="40">
        <f>COUNTIF(Vertices[Out-Degree], "&gt;= " &amp; H42) - COUNTIF(Vertices[Out-Degree], "&gt;=" &amp; H43)</f>
        <v>0</v>
      </c>
      <c r="J42" s="39">
        <f t="shared" si="4"/>
        <v>89353.444016744092</v>
      </c>
      <c r="K42" s="40">
        <f>COUNTIF(Vertices[Betweenness Centrality], "&gt;= " &amp; J42) - COUNTIF(Vertices[Betweenness Centrality], "&gt;=" &amp; J43)</f>
        <v>0</v>
      </c>
      <c r="L42" s="39">
        <f t="shared" si="5"/>
        <v>0.93026402325581425</v>
      </c>
      <c r="M42" s="40">
        <f>COUNTIF(Vertices[Closeness Centrality], "&gt;= " &amp; L42) - COUNTIF(Vertices[Closeness Centrality], "&gt;=" &amp; L43)</f>
        <v>0</v>
      </c>
      <c r="N42" s="39">
        <f t="shared" si="6"/>
        <v>3.4803720930232554E-2</v>
      </c>
      <c r="O42" s="40">
        <f>COUNTIF(Vertices[Eigenvector Centrality], "&gt;= " &amp; N42) - COUNTIF(Vertices[Eigenvector Centrality], "&gt;=" &amp; N43)</f>
        <v>0</v>
      </c>
      <c r="P42" s="39">
        <f t="shared" si="7"/>
        <v>44.08865074418604</v>
      </c>
      <c r="Q42" s="40">
        <f>COUNTIF(Vertices[PageRank], "&gt;= " &amp; P42) - COUNTIF(Vertices[PageRank], "&gt;=" &amp; P43)</f>
        <v>0</v>
      </c>
      <c r="R42" s="39">
        <f t="shared" si="8"/>
        <v>0.93023255813953543</v>
      </c>
      <c r="S42" s="45">
        <f>COUNTIF(Vertices[Clustering Coefficient], "&gt;= " &amp; R42) - COUNTIF(Vertices[Clustering Coefficient], "&gt;=" &amp; R43)</f>
        <v>0</v>
      </c>
      <c r="T42" s="39" t="e">
        <f t="shared" ca="1" si="9"/>
        <v>#REF!</v>
      </c>
      <c r="U42" s="40" t="e">
        <f t="shared" ca="1" si="0"/>
        <v>#REF!</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181.16279069767432</v>
      </c>
      <c r="G43" s="42">
        <f>COUNTIF(Vertices[In-Degree], "&gt;= " &amp; F43) - COUNTIF(Vertices[In-Degree], "&gt;=" &amp; F44)</f>
        <v>0</v>
      </c>
      <c r="H43" s="41">
        <f t="shared" si="3"/>
        <v>66.744186046511615</v>
      </c>
      <c r="I43" s="42">
        <f>COUNTIF(Vertices[Out-Degree], "&gt;= " &amp; H43) - COUNTIF(Vertices[Out-Degree], "&gt;=" &amp; H44)</f>
        <v>0</v>
      </c>
      <c r="J43" s="41">
        <f t="shared" si="4"/>
        <v>91587.280117162692</v>
      </c>
      <c r="K43" s="42">
        <f>COUNTIF(Vertices[Betweenness Centrality], "&gt;= " &amp; J43) - COUNTIF(Vertices[Betweenness Centrality], "&gt;=" &amp; J44)</f>
        <v>0</v>
      </c>
      <c r="L43" s="41">
        <f t="shared" si="5"/>
        <v>0.95350934883720961</v>
      </c>
      <c r="M43" s="42">
        <f>COUNTIF(Vertices[Closeness Centrality], "&gt;= " &amp; L43) - COUNTIF(Vertices[Closeness Centrality], "&gt;=" &amp; L44)</f>
        <v>0</v>
      </c>
      <c r="N43" s="41">
        <f t="shared" si="6"/>
        <v>3.567381395348837E-2</v>
      </c>
      <c r="O43" s="42">
        <f>COUNTIF(Vertices[Eigenvector Centrality], "&gt;= " &amp; N43) - COUNTIF(Vertices[Eigenvector Centrality], "&gt;=" &amp; N44)</f>
        <v>0</v>
      </c>
      <c r="P43" s="41">
        <f t="shared" si="7"/>
        <v>45.183619162790691</v>
      </c>
      <c r="Q43" s="42">
        <f>COUNTIF(Vertices[PageRank], "&gt;= " &amp; P43) - COUNTIF(Vertices[PageRank], "&gt;=" &amp; P44)</f>
        <v>0</v>
      </c>
      <c r="R43" s="41">
        <f t="shared" si="8"/>
        <v>0.95348837209302384</v>
      </c>
      <c r="S43" s="46">
        <f>COUNTIF(Vertices[Clustering Coefficient], "&gt;= " &amp; R43) - COUNTIF(Vertices[Clustering Coefficient], "&gt;=" &amp; R44)</f>
        <v>0</v>
      </c>
      <c r="T43" s="41" t="e">
        <f t="shared" ca="1" si="9"/>
        <v>#REF!</v>
      </c>
      <c r="U43" s="42" t="e">
        <f t="shared" ca="1" si="0"/>
        <v>#REF!</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185.58139534883711</v>
      </c>
      <c r="G44" s="40">
        <f>COUNTIF(Vertices[In-Degree], "&gt;= " &amp; F44) - COUNTIF(Vertices[In-Degree], "&gt;=" &amp; F45)</f>
        <v>0</v>
      </c>
      <c r="H44" s="39">
        <f t="shared" si="3"/>
        <v>68.3720930232558</v>
      </c>
      <c r="I44" s="40">
        <f>COUNTIF(Vertices[Out-Degree], "&gt;= " &amp; H44) - COUNTIF(Vertices[Out-Degree], "&gt;=" &amp; H45)</f>
        <v>0</v>
      </c>
      <c r="J44" s="39">
        <f t="shared" si="4"/>
        <v>93821.116217581293</v>
      </c>
      <c r="K44" s="40">
        <f>COUNTIF(Vertices[Betweenness Centrality], "&gt;= " &amp; J44) - COUNTIF(Vertices[Betweenness Centrality], "&gt;=" &amp; J45)</f>
        <v>0</v>
      </c>
      <c r="L44" s="39">
        <f t="shared" si="5"/>
        <v>0.97675467441860497</v>
      </c>
      <c r="M44" s="40">
        <f>COUNTIF(Vertices[Closeness Centrality], "&gt;= " &amp; L44) - COUNTIF(Vertices[Closeness Centrality], "&gt;=" &amp; L45)</f>
        <v>0</v>
      </c>
      <c r="N44" s="39">
        <f t="shared" si="6"/>
        <v>3.6543906976744187E-2</v>
      </c>
      <c r="O44" s="40">
        <f>COUNTIF(Vertices[Eigenvector Centrality], "&gt;= " &amp; N44) - COUNTIF(Vertices[Eigenvector Centrality], "&gt;=" &amp; N45)</f>
        <v>0</v>
      </c>
      <c r="P44" s="39">
        <f t="shared" si="7"/>
        <v>46.278587581395342</v>
      </c>
      <c r="Q44" s="40">
        <f>COUNTIF(Vertices[PageRank], "&gt;= " &amp; P44) - COUNTIF(Vertices[PageRank], "&gt;=" &amp; P45)</f>
        <v>0</v>
      </c>
      <c r="R44" s="39">
        <f t="shared" si="8"/>
        <v>0.97674418604651225</v>
      </c>
      <c r="S44" s="45">
        <f>COUNTIF(Vertices[Clustering Coefficient], "&gt;= " &amp; R44) - COUNTIF(Vertices[Clustering Coefficient], "&gt;=" &amp; R45)</f>
        <v>0</v>
      </c>
      <c r="T44" s="39" t="e">
        <f t="shared" ca="1" si="9"/>
        <v>#REF!</v>
      </c>
      <c r="U44" s="40" t="e">
        <f t="shared" ca="1" si="0"/>
        <v>#REF!</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190</v>
      </c>
      <c r="G45" s="44">
        <f>COUNTIF(Vertices[In-Degree], "&gt;= " &amp; F45) - COUNTIF(Vertices[In-Degree], "&gt;=" &amp; F46)</f>
        <v>1</v>
      </c>
      <c r="H45" s="43">
        <f>MAX(Vertices[Out-Degree])</f>
        <v>70</v>
      </c>
      <c r="I45" s="44">
        <f>COUNTIF(Vertices[Out-Degree], "&gt;= " &amp; H45) - COUNTIF(Vertices[Out-Degree], "&gt;=" &amp; H46)</f>
        <v>1</v>
      </c>
      <c r="J45" s="43">
        <f>MAX(Vertices[Betweenness Centrality])</f>
        <v>96054.952317999996</v>
      </c>
      <c r="K45" s="44">
        <f>COUNTIF(Vertices[Betweenness Centrality], "&gt;= " &amp; J45) - COUNTIF(Vertices[Betweenness Centrality], "&gt;=" &amp; J46)</f>
        <v>1</v>
      </c>
      <c r="L45" s="43">
        <f>MAX(Vertices[Closeness Centrality])</f>
        <v>1</v>
      </c>
      <c r="M45" s="44">
        <f>COUNTIF(Vertices[Closeness Centrality], "&gt;= " &amp; L45) - COUNTIF(Vertices[Closeness Centrality], "&gt;=" &amp; L46)</f>
        <v>18</v>
      </c>
      <c r="N45" s="43">
        <f>MAX(Vertices[Eigenvector Centrality])</f>
        <v>3.7414000000000003E-2</v>
      </c>
      <c r="O45" s="44">
        <f>COUNTIF(Vertices[Eigenvector Centrality], "&gt;= " &amp; N45) - COUNTIF(Vertices[Eigenvector Centrality], "&gt;=" &amp; N46)</f>
        <v>1</v>
      </c>
      <c r="P45" s="43">
        <f>MAX(Vertices[PageRank])</f>
        <v>47.373556000000001</v>
      </c>
      <c r="Q45" s="44">
        <f>COUNTIF(Vertices[PageRank], "&gt;= " &amp; P45) - COUNTIF(Vertices[PageRank], "&gt;=" &amp; P46)</f>
        <v>1</v>
      </c>
      <c r="R45" s="43">
        <f>MAX(Vertices[Clustering Coefficient])</f>
        <v>1</v>
      </c>
      <c r="S45" s="47">
        <f>COUNTIF(Vertices[Clustering Coefficient], "&gt;= " &amp; R45) - COUNTIF(Vertices[Clustering Coefficient], "&gt;=" &amp; R46)</f>
        <v>4</v>
      </c>
      <c r="T45" s="43" t="e">
        <f ca="1">MAX(INDIRECT(DynamicFilterSourceColumnRange))</f>
        <v>#REF!</v>
      </c>
      <c r="U45" s="44" t="e">
        <f t="shared" ca="1" si="0"/>
        <v>#REF!</v>
      </c>
    </row>
    <row r="46" spans="1:21" x14ac:dyDescent="0.3">
      <c r="A46" s="35" t="s">
        <v>84</v>
      </c>
      <c r="B46" s="49" t="str">
        <f>IFERROR(MEDIAN(Vertices[Degree]),NoMetricMessage)</f>
        <v>Not Available</v>
      </c>
    </row>
    <row r="57" spans="1:2" x14ac:dyDescent="0.3">
      <c r="A57" s="35" t="s">
        <v>88</v>
      </c>
      <c r="B57" s="48">
        <f>IF(COUNT(Vertices[In-Degree])&gt;0, F2, NoMetricMessage)</f>
        <v>0</v>
      </c>
    </row>
    <row r="58" spans="1:2" x14ac:dyDescent="0.3">
      <c r="A58" s="35" t="s">
        <v>89</v>
      </c>
      <c r="B58" s="48">
        <f>IF(COUNT(Vertices[In-Degree])&gt;0, F45, NoMetricMessage)</f>
        <v>190</v>
      </c>
    </row>
    <row r="59" spans="1:2" x14ac:dyDescent="0.3">
      <c r="A59" s="35" t="s">
        <v>90</v>
      </c>
      <c r="B59" s="49">
        <f>IFERROR(AVERAGE(Vertices[In-Degree]),NoMetricMessage)</f>
        <v>2.2352941176470589</v>
      </c>
    </row>
    <row r="60" spans="1:2" x14ac:dyDescent="0.3">
      <c r="A60" s="35" t="s">
        <v>91</v>
      </c>
      <c r="B60" s="49">
        <f>IFERROR(MEDIAN(Vertices[In-Degree]),NoMetricMessage)</f>
        <v>0</v>
      </c>
    </row>
    <row r="71" spans="1:2" x14ac:dyDescent="0.3">
      <c r="A71" s="35" t="s">
        <v>94</v>
      </c>
      <c r="B71" s="48">
        <f>IF(COUNT(Vertices[Out-Degree])&gt;0, H2, NoMetricMessage)</f>
        <v>0</v>
      </c>
    </row>
    <row r="72" spans="1:2" x14ac:dyDescent="0.3">
      <c r="A72" s="35" t="s">
        <v>95</v>
      </c>
      <c r="B72" s="48">
        <f>IF(COUNT(Vertices[Out-Degree])&gt;0, H45, NoMetricMessage)</f>
        <v>70</v>
      </c>
    </row>
    <row r="73" spans="1:2" x14ac:dyDescent="0.3">
      <c r="A73" s="35" t="s">
        <v>96</v>
      </c>
      <c r="B73" s="49">
        <f>IFERROR(AVERAGE(Vertices[Out-Degree]),NoMetricMessage)</f>
        <v>2.2352941176470589</v>
      </c>
    </row>
    <row r="74" spans="1:2" x14ac:dyDescent="0.3">
      <c r="A74" s="35" t="s">
        <v>97</v>
      </c>
      <c r="B74" s="49">
        <f>IFERROR(MEDIAN(Vertices[Out-Degree]),NoMetricMessage)</f>
        <v>1</v>
      </c>
    </row>
    <row r="85" spans="1:2" x14ac:dyDescent="0.3">
      <c r="A85" s="35" t="s">
        <v>100</v>
      </c>
      <c r="B85" s="49">
        <f>IF(COUNT(Vertices[Betweenness Centrality])&gt;0, J2, NoMetricMessage)</f>
        <v>0</v>
      </c>
    </row>
    <row r="86" spans="1:2" x14ac:dyDescent="0.3">
      <c r="A86" s="35" t="s">
        <v>101</v>
      </c>
      <c r="B86" s="49">
        <f>IF(COUNT(Vertices[Betweenness Centrality])&gt;0, J45, NoMetricMessage)</f>
        <v>96054.952317999996</v>
      </c>
    </row>
    <row r="87" spans="1:2" x14ac:dyDescent="0.3">
      <c r="A87" s="35" t="s">
        <v>102</v>
      </c>
      <c r="B87" s="49">
        <f>IFERROR(AVERAGE(Vertices[Betweenness Centrality]),NoMetricMessage)</f>
        <v>668.44796379185607</v>
      </c>
    </row>
    <row r="88" spans="1:2" x14ac:dyDescent="0.3">
      <c r="A88" s="35" t="s">
        <v>103</v>
      </c>
      <c r="B88" s="49">
        <f>IFERROR(MEDIAN(Vertices[Betweenness Centrality]),NoMetricMessage)</f>
        <v>0</v>
      </c>
    </row>
    <row r="99" spans="1:2" x14ac:dyDescent="0.3">
      <c r="A99" s="35" t="s">
        <v>106</v>
      </c>
      <c r="B99" s="49">
        <f>IF(COUNT(Vertices[Closeness Centrality])&gt;0, L2, NoMetricMessage)</f>
        <v>4.5100000000000001E-4</v>
      </c>
    </row>
    <row r="100" spans="1:2" x14ac:dyDescent="0.3">
      <c r="A100" s="35" t="s">
        <v>107</v>
      </c>
      <c r="B100" s="49">
        <f>IF(COUNT(Vertices[Closeness Centrality])&gt;0, L45, NoMetricMessage)</f>
        <v>1</v>
      </c>
    </row>
    <row r="101" spans="1:2" x14ac:dyDescent="0.3">
      <c r="A101" s="35" t="s">
        <v>108</v>
      </c>
      <c r="B101" s="49">
        <f>IFERROR(AVERAGE(Vertices[Closeness Centrality]),NoMetricMessage)</f>
        <v>4.2844871040723917E-2</v>
      </c>
    </row>
    <row r="102" spans="1:2" x14ac:dyDescent="0.3">
      <c r="A102" s="35" t="s">
        <v>109</v>
      </c>
      <c r="B102" s="49">
        <f>IFERROR(MEDIAN(Vertices[Closeness Centrality]),NoMetricMessage)</f>
        <v>9.5699999999999995E-4</v>
      </c>
    </row>
    <row r="113" spans="1:2" x14ac:dyDescent="0.3">
      <c r="A113" s="35" t="s">
        <v>112</v>
      </c>
      <c r="B113" s="49">
        <f>IF(COUNT(Vertices[Eigenvector Centrality])&gt;0, N2, NoMetricMessage)</f>
        <v>0</v>
      </c>
    </row>
    <row r="114" spans="1:2" x14ac:dyDescent="0.3">
      <c r="A114" s="35" t="s">
        <v>113</v>
      </c>
      <c r="B114" s="49">
        <f>IF(COUNT(Vertices[Eigenvector Centrality])&gt;0, N45, NoMetricMessage)</f>
        <v>3.7414000000000003E-2</v>
      </c>
    </row>
    <row r="115" spans="1:2" x14ac:dyDescent="0.3">
      <c r="A115" s="35" t="s">
        <v>114</v>
      </c>
      <c r="B115" s="49">
        <f>IFERROR(AVERAGE(Vertices[Eigenvector Centrality]),NoMetricMessage)</f>
        <v>2.2624298642533909E-3</v>
      </c>
    </row>
    <row r="116" spans="1:2" x14ac:dyDescent="0.3">
      <c r="A116" s="35" t="s">
        <v>115</v>
      </c>
      <c r="B116" s="49">
        <f>IFERROR(MEDIAN(Vertices[Eigenvector Centrality]),NoMetricMessage)</f>
        <v>1.756E-3</v>
      </c>
    </row>
    <row r="127" spans="1:2" x14ac:dyDescent="0.3">
      <c r="A127" s="35" t="s">
        <v>140</v>
      </c>
      <c r="B127" s="49">
        <f>IF(COUNT(Vertices[PageRank])&gt;0, P2, NoMetricMessage)</f>
        <v>0.28991400000000001</v>
      </c>
    </row>
    <row r="128" spans="1:2" x14ac:dyDescent="0.3">
      <c r="A128" s="35" t="s">
        <v>141</v>
      </c>
      <c r="B128" s="49">
        <f>IF(COUNT(Vertices[PageRank])&gt;0, P45, NoMetricMessage)</f>
        <v>47.373556000000001</v>
      </c>
    </row>
    <row r="129" spans="1:2" x14ac:dyDescent="0.3">
      <c r="A129" s="35" t="s">
        <v>142</v>
      </c>
      <c r="B129" s="49">
        <f>IFERROR(AVERAGE(Vertices[PageRank]),NoMetricMessage)</f>
        <v>0.99999878506787387</v>
      </c>
    </row>
    <row r="130" spans="1:2" x14ac:dyDescent="0.3">
      <c r="A130" s="35" t="s">
        <v>143</v>
      </c>
      <c r="B130" s="49">
        <f>IFERROR(MEDIAN(Vertices[PageRank]),NoMetricMessage)</f>
        <v>0.50151900000000005</v>
      </c>
    </row>
    <row r="141" spans="1:2" x14ac:dyDescent="0.3">
      <c r="A141" s="35" t="s">
        <v>118</v>
      </c>
      <c r="B141" s="49">
        <f>IF(COUNT(Vertices[Clustering Coefficient])&gt;0, R2, NoMetricMessage)</f>
        <v>0</v>
      </c>
    </row>
    <row r="142" spans="1:2" x14ac:dyDescent="0.3">
      <c r="A142" s="35" t="s">
        <v>119</v>
      </c>
      <c r="B142" s="49">
        <f>IF(COUNT(Vertices[Clustering Coefficient])&gt;0, R45, NoMetricMessage)</f>
        <v>1</v>
      </c>
    </row>
    <row r="143" spans="1:2" x14ac:dyDescent="0.3">
      <c r="A143" s="35" t="s">
        <v>120</v>
      </c>
      <c r="B143" s="49">
        <f>IFERROR(AVERAGE(Vertices[Clustering Coefficient]),NoMetricMessage)</f>
        <v>0.14957172863614002</v>
      </c>
    </row>
    <row r="144" spans="1:2" x14ac:dyDescent="0.3">
      <c r="A144" s="35" t="s">
        <v>121</v>
      </c>
      <c r="B144" s="49">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108</v>
      </c>
    </row>
    <row r="3" spans="1:18" x14ac:dyDescent="0.3">
      <c r="A3" s="1" t="s">
        <v>52</v>
      </c>
      <c r="B3" s="1" t="s">
        <v>133</v>
      </c>
      <c r="C3" t="s">
        <v>52</v>
      </c>
      <c r="D3" t="s">
        <v>56</v>
      </c>
      <c r="E3" t="s">
        <v>56</v>
      </c>
      <c r="F3" s="1" t="s">
        <v>52</v>
      </c>
      <c r="G3" t="s">
        <v>66</v>
      </c>
      <c r="H3" t="s">
        <v>68</v>
      </c>
      <c r="J3" t="s">
        <v>30</v>
      </c>
      <c r="K3" t="s">
        <v>618</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699</v>
      </c>
    </row>
    <row r="6" spans="1:18" x14ac:dyDescent="0.3">
      <c r="A6">
        <v>0</v>
      </c>
      <c r="B6" s="1" t="s">
        <v>136</v>
      </c>
      <c r="C6">
        <v>1</v>
      </c>
      <c r="D6" t="s">
        <v>59</v>
      </c>
      <c r="E6" t="s">
        <v>59</v>
      </c>
      <c r="F6">
        <v>0</v>
      </c>
      <c r="H6" t="s">
        <v>71</v>
      </c>
      <c r="J6" t="s">
        <v>173</v>
      </c>
      <c r="K6">
        <v>2</v>
      </c>
      <c r="R6" t="s">
        <v>129</v>
      </c>
    </row>
    <row r="7" spans="1:18" x14ac:dyDescent="0.3">
      <c r="A7">
        <v>2</v>
      </c>
      <c r="B7">
        <v>1</v>
      </c>
      <c r="C7">
        <v>0</v>
      </c>
      <c r="D7" t="s">
        <v>60</v>
      </c>
      <c r="E7" t="s">
        <v>60</v>
      </c>
      <c r="F7">
        <v>2</v>
      </c>
      <c r="H7" t="s">
        <v>72</v>
      </c>
      <c r="J7" t="s">
        <v>616</v>
      </c>
      <c r="K7" t="s">
        <v>698</v>
      </c>
    </row>
    <row r="8" spans="1:18" x14ac:dyDescent="0.3">
      <c r="A8"/>
      <c r="B8">
        <v>2</v>
      </c>
      <c r="C8">
        <v>2</v>
      </c>
      <c r="D8" t="s">
        <v>61</v>
      </c>
      <c r="E8" t="s">
        <v>61</v>
      </c>
      <c r="H8" t="s">
        <v>73</v>
      </c>
      <c r="J8" t="s">
        <v>617</v>
      </c>
      <c r="K8" t="s">
        <v>658</v>
      </c>
    </row>
    <row r="9" spans="1:18" ht="409.6" x14ac:dyDescent="0.3">
      <c r="A9"/>
      <c r="B9">
        <v>3</v>
      </c>
      <c r="C9">
        <v>4</v>
      </c>
      <c r="D9" t="s">
        <v>62</v>
      </c>
      <c r="E9" t="s">
        <v>62</v>
      </c>
      <c r="H9" t="s">
        <v>74</v>
      </c>
      <c r="J9" t="s">
        <v>619</v>
      </c>
      <c r="K9" s="13" t="s">
        <v>700</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4.4" x14ac:dyDescent="0.3"/>
  <cols>
    <col min="1" max="1" width="39.77734375" customWidth="1"/>
    <col min="2" max="2" width="18.77734375" bestFit="1" customWidth="1"/>
  </cols>
  <sheetData>
    <row r="1" spans="1:2" ht="14.4" customHeight="1" x14ac:dyDescent="0.3">
      <c r="A1" s="13" t="s">
        <v>625</v>
      </c>
      <c r="B1" s="13" t="s">
        <v>626</v>
      </c>
    </row>
    <row r="2" spans="1:2" x14ac:dyDescent="0.3">
      <c r="A2" s="77"/>
      <c r="B2" s="77"/>
    </row>
    <row r="4" spans="1:2" ht="14.4" customHeight="1" x14ac:dyDescent="0.3">
      <c r="A4" s="13" t="s">
        <v>628</v>
      </c>
      <c r="B4" s="13" t="s">
        <v>626</v>
      </c>
    </row>
    <row r="5" spans="1:2" x14ac:dyDescent="0.3">
      <c r="A5" s="77"/>
      <c r="B5" s="77"/>
    </row>
    <row r="7" spans="1:2" ht="14.4" customHeight="1" x14ac:dyDescent="0.3">
      <c r="A7" s="13" t="s">
        <v>630</v>
      </c>
      <c r="B7" s="13" t="s">
        <v>626</v>
      </c>
    </row>
    <row r="8" spans="1:2" x14ac:dyDescent="0.3">
      <c r="A8" s="77"/>
      <c r="B8" s="77"/>
    </row>
    <row r="10" spans="1:2" ht="14.4" customHeight="1" x14ac:dyDescent="0.3">
      <c r="A10" s="13" t="s">
        <v>632</v>
      </c>
      <c r="B10" s="13" t="s">
        <v>626</v>
      </c>
    </row>
    <row r="11" spans="1:2" x14ac:dyDescent="0.3">
      <c r="A11" s="100" t="s">
        <v>633</v>
      </c>
      <c r="B11" s="100">
        <v>0</v>
      </c>
    </row>
    <row r="12" spans="1:2" x14ac:dyDescent="0.3">
      <c r="A12" s="100" t="s">
        <v>634</v>
      </c>
      <c r="B12" s="100">
        <v>0</v>
      </c>
    </row>
    <row r="13" spans="1:2" x14ac:dyDescent="0.3">
      <c r="A13" s="100" t="s">
        <v>635</v>
      </c>
      <c r="B13" s="100">
        <v>0</v>
      </c>
    </row>
    <row r="14" spans="1:2" x14ac:dyDescent="0.3">
      <c r="A14" s="100" t="s">
        <v>636</v>
      </c>
      <c r="B14" s="100">
        <v>0</v>
      </c>
    </row>
    <row r="15" spans="1:2" x14ac:dyDescent="0.3">
      <c r="A15" s="100" t="s">
        <v>637</v>
      </c>
      <c r="B15" s="100">
        <v>0</v>
      </c>
    </row>
    <row r="18" spans="1:2" ht="14.4" customHeight="1" x14ac:dyDescent="0.3">
      <c r="A18" s="13" t="s">
        <v>639</v>
      </c>
      <c r="B18" s="13" t="s">
        <v>626</v>
      </c>
    </row>
    <row r="19" spans="1:2" x14ac:dyDescent="0.3">
      <c r="A19" s="77"/>
      <c r="B19" s="77"/>
    </row>
    <row r="21" spans="1:2" ht="14.4" customHeight="1" x14ac:dyDescent="0.3">
      <c r="A21" s="13" t="s">
        <v>641</v>
      </c>
      <c r="B21" s="13" t="s">
        <v>626</v>
      </c>
    </row>
    <row r="22" spans="1:2" x14ac:dyDescent="0.3">
      <c r="A22" s="77"/>
      <c r="B22" s="77"/>
    </row>
    <row r="24" spans="1:2" ht="14.4" customHeight="1" x14ac:dyDescent="0.3">
      <c r="A24" s="13" t="s">
        <v>642</v>
      </c>
      <c r="B24" s="13" t="s">
        <v>626</v>
      </c>
    </row>
    <row r="25" spans="1:2" x14ac:dyDescent="0.3">
      <c r="A25" s="77"/>
      <c r="B25" s="77"/>
    </row>
    <row r="27" spans="1:2" ht="14.4" customHeight="1" x14ac:dyDescent="0.3">
      <c r="A27" s="13" t="s">
        <v>645</v>
      </c>
      <c r="B27" s="13" t="s">
        <v>626</v>
      </c>
    </row>
    <row r="28" spans="1:2" x14ac:dyDescent="0.3">
      <c r="A28" s="77"/>
      <c r="B28" s="77"/>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6CE0F7-363A-4108-8AED-25BB5E2AF6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School of Management</dc:creator>
  <cp:lastModifiedBy>Anderson School of Management</cp:lastModifiedBy>
  <dcterms:created xsi:type="dcterms:W3CDTF">2008-01-30T00:41:58Z</dcterms:created>
  <dcterms:modified xsi:type="dcterms:W3CDTF">2018-09-05T15:24:50Z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