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ose.afilho3\Desktop\excel\"/>
    </mc:Choice>
  </mc:AlternateContent>
  <xr:revisionPtr revIDLastSave="0" documentId="13_ncr:1_{CCFC5DA9-971E-4B87-92D7-EF40AD03C849}" xr6:coauthVersionLast="36" xr6:coauthVersionMax="36" xr10:uidLastSave="{00000000-0000-0000-0000-000000000000}"/>
  <bookViews>
    <workbookView xWindow="0" yWindow="0" windowWidth="24000" windowHeight="9600" xr2:uid="{00000000-000D-0000-FFFF-FFFF00000000}"/>
  </bookViews>
  <sheets>
    <sheet name="hotel" sheetId="1" r:id="rId1"/>
    <sheet name="tabel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D3" i="1"/>
  <c r="D4" i="1"/>
  <c r="D5" i="1"/>
  <c r="D6" i="1"/>
  <c r="D7" i="1"/>
  <c r="D8" i="1"/>
  <c r="D9" i="1"/>
  <c r="D10" i="1"/>
  <c r="D11" i="1"/>
  <c r="D12" i="1"/>
  <c r="K4" i="1"/>
  <c r="K5" i="1"/>
  <c r="K9" i="1"/>
  <c r="K11" i="1"/>
  <c r="K12" i="1"/>
  <c r="E4" i="2"/>
  <c r="E3" i="2"/>
  <c r="E2" i="2"/>
  <c r="G4" i="1" l="1"/>
  <c r="G5" i="1"/>
  <c r="G6" i="1"/>
  <c r="G7" i="1"/>
  <c r="G8" i="1"/>
  <c r="G9" i="1"/>
  <c r="G10" i="1"/>
  <c r="I10" i="1" s="1"/>
  <c r="K10" i="1" s="1"/>
  <c r="G11" i="1"/>
  <c r="G12" i="1"/>
  <c r="G3" i="1"/>
  <c r="I4" i="1"/>
  <c r="L4" i="1" s="1"/>
  <c r="I5" i="1"/>
  <c r="I6" i="1"/>
  <c r="K6" i="1" s="1"/>
  <c r="I7" i="1"/>
  <c r="K7" i="1" s="1"/>
  <c r="I8" i="1"/>
  <c r="K8" i="1" s="1"/>
  <c r="I9" i="1"/>
  <c r="L9" i="1" s="1"/>
  <c r="I12" i="1"/>
  <c r="L12" i="1" s="1"/>
  <c r="I3" i="1"/>
  <c r="K3" i="1" s="1"/>
  <c r="A10" i="2" l="1"/>
  <c r="A8" i="2"/>
  <c r="I11" i="1"/>
  <c r="L11" i="1" s="1"/>
  <c r="L5" i="1"/>
  <c r="L10" i="1"/>
  <c r="L8" i="1"/>
  <c r="L7" i="1"/>
  <c r="L6" i="1"/>
  <c r="L3" i="1"/>
  <c r="D8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</author>
    <author>Aluno</author>
    <author>JOSE DE ASSIS FILHO</author>
  </authors>
  <commentList>
    <comment ref="C2" authorId="0" shapeId="0" xr:uid="{00000000-0006-0000-0000-000002000000}">
      <text>
        <r>
          <rPr>
            <sz val="9"/>
            <color indexed="81"/>
            <rFont val="Tahoma"/>
            <family val="2"/>
          </rPr>
          <t>Se o Tipo de Quarto for igual a Presidencial; então deve aparecer o texto: "Completo"; Senão deve aparecer o texto: "Simples"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2" authorId="1" shapeId="0" xr:uid="{00000000-0006-0000-0000-000001000000}">
      <text>
        <r>
          <rPr>
            <sz val="11"/>
            <color indexed="81"/>
            <rFont val="Tahoma"/>
            <family val="2"/>
          </rPr>
          <t>Utilize a função procv e preencha conforme a tabela de preços.</t>
        </r>
      </text>
    </comment>
    <comment ref="J2" authorId="2" shapeId="0" xr:uid="{00000000-0006-0000-0000-000003000000}">
      <text>
        <r>
          <rPr>
            <b/>
            <sz val="9"/>
            <color indexed="81"/>
            <rFont val="Segoe UI"/>
            <family val="2"/>
          </rPr>
          <t>JOSE DE ASSIS FILHO:</t>
        </r>
        <r>
          <rPr>
            <sz val="9"/>
            <color indexed="81"/>
            <rFont val="Segoe UI"/>
            <family val="2"/>
          </rPr>
          <t xml:space="preserve">
criar um menu suspenso:
Dinheiro
Cartão</t>
        </r>
      </text>
    </comment>
    <comment ref="K2" authorId="1" shapeId="0" xr:uid="{00000000-0006-0000-0000-000004000000}">
      <text>
        <r>
          <rPr>
            <sz val="11"/>
            <color indexed="81"/>
            <rFont val="Tahoma"/>
            <family val="2"/>
          </rPr>
          <t>Se a forma de pagamento for dinheiro, 5% de desconto, caso contrário não haverá desconto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<sst xmlns="http://schemas.openxmlformats.org/spreadsheetml/2006/main" count="58" uniqueCount="35">
  <si>
    <t>Cliente</t>
  </si>
  <si>
    <t>Tipo de Quarto</t>
  </si>
  <si>
    <t>Diária</t>
  </si>
  <si>
    <t>Desconto</t>
  </si>
  <si>
    <t>Antônio de Mello</t>
  </si>
  <si>
    <t>Simples</t>
  </si>
  <si>
    <t>Dinheiro</t>
  </si>
  <si>
    <t>Carlos Alberto dos Santos</t>
  </si>
  <si>
    <t>Luxo</t>
  </si>
  <si>
    <t>Cartão</t>
  </si>
  <si>
    <t>João Antonio</t>
  </si>
  <si>
    <t>Maria de Oliveira</t>
  </si>
  <si>
    <t>Marisa Alvarenga</t>
  </si>
  <si>
    <t>Presidencial</t>
  </si>
  <si>
    <t>Osvaldo Pedroso</t>
  </si>
  <si>
    <t>Pedro da Silva</t>
  </si>
  <si>
    <t>Sonia Pereira</t>
  </si>
  <si>
    <t>Valéria de Castro</t>
  </si>
  <si>
    <t>Vanessa dos Santos</t>
  </si>
  <si>
    <t>Total</t>
  </si>
  <si>
    <t>Tabela de Preços</t>
  </si>
  <si>
    <t>Tipo de quarto</t>
  </si>
  <si>
    <t>Valor da diária</t>
  </si>
  <si>
    <t>Maior tempo de Hospedagem</t>
  </si>
  <si>
    <t>Menor tempo de Hospedagem</t>
  </si>
  <si>
    <t>Hotel Fazenda</t>
  </si>
  <si>
    <t>Quantos quartos foram Locados</t>
  </si>
  <si>
    <t>Dias</t>
  </si>
  <si>
    <t>Adicionais</t>
  </si>
  <si>
    <t>Café</t>
  </si>
  <si>
    <t>Pagamento</t>
  </si>
  <si>
    <t xml:space="preserve">Total </t>
  </si>
  <si>
    <t>Entrada</t>
  </si>
  <si>
    <t>Saída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</si>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</sst>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_-&quot;R$ &quot;\ * #,##0.00_-;\-&quot;R$ &quot;\ * #,##0.00_-;_-&quot;R$ 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0"/>
      <name val="Arial"/>
      <family val="2"/>
    </font>
    <font>
      <b/>
      <i/>
      <sz val="36"/>
      <color theme="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2" fillId="0" borderId="4" xfId="0" applyFont="1" applyBorder="1" applyAlignment="1">
      <alignment horizontal="right"/>
    </xf>
    <xf numFmtId="0" fontId="0" fillId="0" borderId="4" xfId="0" applyBorder="1"/>
    <xf numFmtId="165" fontId="0" fillId="0" borderId="5" xfId="1" applyNumberFormat="1" applyFont="1" applyBorder="1" applyProtection="1">
      <protection locked="0"/>
    </xf>
    <xf numFmtId="0" fontId="2" fillId="0" borderId="6" xfId="0" applyFont="1" applyBorder="1" applyAlignment="1">
      <alignment horizontal="right"/>
    </xf>
    <xf numFmtId="0" fontId="0" fillId="0" borderId="6" xfId="0" applyBorder="1"/>
    <xf numFmtId="165" fontId="0" fillId="0" borderId="9" xfId="1" applyNumberFormat="1" applyFont="1" applyBorder="1" applyProtection="1">
      <protection locked="0"/>
    </xf>
    <xf numFmtId="44" fontId="0" fillId="0" borderId="10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0" fillId="0" borderId="6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9" fillId="5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0" fillId="0" borderId="12" xfId="0" quotePrefix="1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Moeda" xfId="1" builtinId="4"/>
    <cellStyle name="Normal" xfId="0" builtinId="0"/>
  </cellStyles>
  <dxfs count="14">
    <dxf>
      <numFmt numFmtId="0" formatCode="General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R$ &quot;* #,##0.00_);_(&quot;R$ &quot;* \(#,##0.00\);_(&quot;R$ &quot;* &quot;-&quot;??_);_(@_)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BBB45E-86E8-4F97-B3C5-57F2E23EE8BA}" name="Tabela3" displayName="Tabela3" ref="A2:L12" totalsRowShown="0" headerRowDxfId="3" dataDxfId="4">
  <autoFilter ref="A2:L12" xr:uid="{6226FD80-6876-4986-8AAE-A6BF0CE1D975}"/>
  <tableColumns count="12">
    <tableColumn id="1" xr3:uid="{F6E2DED1-96B4-41A4-A2DB-F184B2496F6D}" name="Cliente" dataDxfId="13"/>
    <tableColumn id="2" xr3:uid="{85DEDBE3-C473-4495-A13F-D22D819F52E7}" name="Tipo de Quarto" dataDxfId="12"/>
    <tableColumn id="13" xr3:uid="{70F2C8FB-F423-47C7-8D16-9EBADE86B3E6}" name="Café" dataDxfId="0">
      <calculatedColumnFormula>IF(B3="Presidencial","completo","simples")</calculatedColumnFormula>
    </tableColumn>
    <tableColumn id="3" xr3:uid="{03BA43F1-BFAA-420C-BA0F-673BACDCC378}" name="Diária" dataDxfId="1">
      <calculatedColumnFormula>VLOOKUP(B3,tabelas!$A$3:$B$5,2,FALSE)</calculatedColumnFormula>
    </tableColumn>
    <tableColumn id="4" xr3:uid="{26AAEA03-6AF9-47A5-8A62-8F5F99868216}" name="Entrada" dataDxfId="11"/>
    <tableColumn id="5" xr3:uid="{1D284539-95B3-46D4-A133-CD59E05C3CB4}" name="Saída" dataDxfId="10"/>
    <tableColumn id="6" xr3:uid="{D0CE383F-0F33-40B2-9978-7E3708F20A53}" name="Dias" dataDxfId="9">
      <calculatedColumnFormula>F3-E3</calculatedColumnFormula>
    </tableColumn>
    <tableColumn id="7" xr3:uid="{40622149-9846-410E-9DF5-DF4EB5AB33AB}" name="Adicionais" dataDxfId="8" dataCellStyle="Moeda"/>
    <tableColumn id="9" xr3:uid="{6163D316-5B60-4CB0-8490-6094DD1015BA}" name="Sub Total" dataDxfId="7">
      <calculatedColumnFormula>(D3*G3)+H3</calculatedColumnFormula>
    </tableColumn>
    <tableColumn id="10" xr3:uid="{ECD6E159-84D9-4A4E-AECB-374668504D29}" name="Pagamento" dataDxfId="6"/>
    <tableColumn id="11" xr3:uid="{A649D620-BB39-4A90-B772-CE2C1F4AA1FD}" name="Desconto" dataDxfId="2">
      <calculatedColumnFormula>IF(J3="Dinheiro",I3*5%,0)</calculatedColumnFormula>
    </tableColumn>
    <tableColumn id="12" xr3:uid="{49C29098-185D-482D-92B3-2F4D1B68C246}" name="Total " dataDxfId="5">
      <calculatedColumnFormula>I3-K3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Normal="100" workbookViewId="0">
      <selection activeCell="C19" sqref="C19"/>
    </sheetView>
  </sheetViews>
  <sheetFormatPr defaultRowHeight="15" x14ac:dyDescent="0.25"/>
  <cols>
    <col min="1" max="1" width="24.140625" bestFit="1" customWidth="1"/>
    <col min="2" max="2" width="21" bestFit="1" customWidth="1"/>
    <col min="3" max="3" width="14" bestFit="1" customWidth="1"/>
    <col min="4" max="4" width="12.140625" bestFit="1" customWidth="1"/>
    <col min="5" max="5" width="13.140625" bestFit="1" customWidth="1"/>
    <col min="6" max="6" width="12" bestFit="1" customWidth="1"/>
    <col min="7" max="7" width="10.42578125" bestFit="1" customWidth="1"/>
    <col min="8" max="8" width="16.7109375" bestFit="1" customWidth="1"/>
    <col min="9" max="9" width="14.5703125" bestFit="1" customWidth="1"/>
    <col min="10" max="10" width="17.7109375" bestFit="1" customWidth="1"/>
    <col min="11" max="11" width="14.7109375" bestFit="1" customWidth="1"/>
    <col min="12" max="12" width="13.85546875" bestFit="1" customWidth="1"/>
    <col min="14" max="14" width="0" hidden="1" customWidth="1"/>
  </cols>
  <sheetData>
    <row r="1" spans="1:14" ht="59.25" customHeight="1" x14ac:dyDescent="0.7">
      <c r="A1" s="34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4" ht="30" customHeight="1" x14ac:dyDescent="0.25">
      <c r="A2" s="33" t="s">
        <v>0</v>
      </c>
      <c r="B2" s="33" t="s">
        <v>1</v>
      </c>
      <c r="C2" s="33" t="s">
        <v>29</v>
      </c>
      <c r="D2" s="33" t="s">
        <v>2</v>
      </c>
      <c r="E2" s="33" t="s">
        <v>32</v>
      </c>
      <c r="F2" s="33" t="s">
        <v>33</v>
      </c>
      <c r="G2" s="33" t="s">
        <v>27</v>
      </c>
      <c r="H2" s="33" t="s">
        <v>28</v>
      </c>
      <c r="I2" s="33" t="s">
        <v>34</v>
      </c>
      <c r="J2" s="33" t="s">
        <v>30</v>
      </c>
      <c r="K2" s="33" t="s">
        <v>3</v>
      </c>
      <c r="L2" s="33" t="s">
        <v>31</v>
      </c>
    </row>
    <row r="3" spans="1:14" x14ac:dyDescent="0.25">
      <c r="A3" s="26" t="s">
        <v>4</v>
      </c>
      <c r="B3" s="26" t="s">
        <v>5</v>
      </c>
      <c r="C3" s="31" t="str">
        <f t="shared" ref="C3:C12" si="0">IF(B3="Presidencial","completo","simples")</f>
        <v>simples</v>
      </c>
      <c r="D3" s="27">
        <f>VLOOKUP(B3,tabelas!$A$3:$B$5,2,FALSE)</f>
        <v>90</v>
      </c>
      <c r="E3" s="28">
        <v>39197</v>
      </c>
      <c r="F3" s="28">
        <v>39217</v>
      </c>
      <c r="G3" s="29">
        <f>F3-E3</f>
        <v>20</v>
      </c>
      <c r="H3" s="30">
        <v>78.2</v>
      </c>
      <c r="I3" s="27">
        <f>(D3*G3)+H3</f>
        <v>1878.2</v>
      </c>
      <c r="J3" s="31" t="s">
        <v>6</v>
      </c>
      <c r="K3" s="27">
        <f t="shared" ref="K3:K12" si="1">IF(J3="Dinheiro",I3*5%,0)</f>
        <v>93.910000000000011</v>
      </c>
      <c r="L3" s="27">
        <f>I3-K3</f>
        <v>1784.29</v>
      </c>
      <c r="N3" t="s">
        <v>6</v>
      </c>
    </row>
    <row r="4" spans="1:14" x14ac:dyDescent="0.25">
      <c r="A4" s="26" t="s">
        <v>7</v>
      </c>
      <c r="B4" s="26" t="s">
        <v>8</v>
      </c>
      <c r="C4" s="31" t="str">
        <f t="shared" si="0"/>
        <v>simples</v>
      </c>
      <c r="D4" s="27">
        <f>VLOOKUP(B4,tabelas!$A$3:$B$5,2,FALSE)</f>
        <v>200</v>
      </c>
      <c r="E4" s="28">
        <v>38876</v>
      </c>
      <c r="F4" s="28">
        <v>38990</v>
      </c>
      <c r="G4" s="29">
        <f t="shared" ref="G4:G12" si="2">F4-E4</f>
        <v>114</v>
      </c>
      <c r="H4" s="30">
        <v>45.6</v>
      </c>
      <c r="I4" s="27">
        <f>(D4*G4)+H4</f>
        <v>22845.599999999999</v>
      </c>
      <c r="J4" s="31" t="s">
        <v>9</v>
      </c>
      <c r="K4" s="27">
        <f t="shared" si="1"/>
        <v>0</v>
      </c>
      <c r="L4" s="27">
        <f t="shared" ref="L4:L12" si="3">I4-K4</f>
        <v>22845.599999999999</v>
      </c>
      <c r="N4" t="s">
        <v>9</v>
      </c>
    </row>
    <row r="5" spans="1:14" x14ac:dyDescent="0.25">
      <c r="A5" s="26" t="s">
        <v>10</v>
      </c>
      <c r="B5" s="26" t="s">
        <v>8</v>
      </c>
      <c r="C5" s="31" t="str">
        <f t="shared" si="0"/>
        <v>simples</v>
      </c>
      <c r="D5" s="27">
        <f>VLOOKUP(B5,tabelas!$A$3:$B$5,2,FALSE)</f>
        <v>200</v>
      </c>
      <c r="E5" s="28">
        <v>39156</v>
      </c>
      <c r="F5" s="28">
        <v>39172</v>
      </c>
      <c r="G5" s="29">
        <f t="shared" si="2"/>
        <v>16</v>
      </c>
      <c r="H5" s="30">
        <v>15.3</v>
      </c>
      <c r="I5" s="27">
        <f>(D5*G5)+H5</f>
        <v>3215.3</v>
      </c>
      <c r="J5" s="31" t="s">
        <v>9</v>
      </c>
      <c r="K5" s="27">
        <f t="shared" si="1"/>
        <v>0</v>
      </c>
      <c r="L5" s="27">
        <f t="shared" si="3"/>
        <v>3215.3</v>
      </c>
    </row>
    <row r="6" spans="1:14" x14ac:dyDescent="0.25">
      <c r="A6" s="26" t="s">
        <v>11</v>
      </c>
      <c r="B6" s="26" t="s">
        <v>5</v>
      </c>
      <c r="C6" s="31" t="str">
        <f t="shared" si="0"/>
        <v>simples</v>
      </c>
      <c r="D6" s="27">
        <f>VLOOKUP(B6,tabelas!$A$3:$B$5,2,FALSE)</f>
        <v>90</v>
      </c>
      <c r="E6" s="28">
        <v>39123</v>
      </c>
      <c r="F6" s="28">
        <v>39179</v>
      </c>
      <c r="G6" s="29">
        <f t="shared" si="2"/>
        <v>56</v>
      </c>
      <c r="H6" s="30">
        <v>440</v>
      </c>
      <c r="I6" s="27">
        <f>(D6*G6)+H6</f>
        <v>5480</v>
      </c>
      <c r="J6" s="31" t="s">
        <v>6</v>
      </c>
      <c r="K6" s="27">
        <f t="shared" si="1"/>
        <v>274</v>
      </c>
      <c r="L6" s="27">
        <f t="shared" si="3"/>
        <v>5206</v>
      </c>
    </row>
    <row r="7" spans="1:14" x14ac:dyDescent="0.25">
      <c r="A7" s="26" t="s">
        <v>12</v>
      </c>
      <c r="B7" s="26" t="s">
        <v>13</v>
      </c>
      <c r="C7" s="31" t="str">
        <f t="shared" si="0"/>
        <v>completo</v>
      </c>
      <c r="D7" s="27">
        <f>VLOOKUP(B7,tabelas!$A$3:$B$5,2,FALSE)</f>
        <v>380</v>
      </c>
      <c r="E7" s="28">
        <v>39171</v>
      </c>
      <c r="F7" s="28">
        <v>39245</v>
      </c>
      <c r="G7" s="29">
        <f t="shared" si="2"/>
        <v>74</v>
      </c>
      <c r="H7" s="30">
        <v>550</v>
      </c>
      <c r="I7" s="27">
        <f>(D7*G7)+H7</f>
        <v>28670</v>
      </c>
      <c r="J7" s="31" t="s">
        <v>6</v>
      </c>
      <c r="K7" s="27">
        <f t="shared" si="1"/>
        <v>1433.5</v>
      </c>
      <c r="L7" s="27">
        <f t="shared" si="3"/>
        <v>27236.5</v>
      </c>
    </row>
    <row r="8" spans="1:14" x14ac:dyDescent="0.25">
      <c r="A8" s="26" t="s">
        <v>14</v>
      </c>
      <c r="B8" s="26" t="s">
        <v>13</v>
      </c>
      <c r="C8" s="31" t="str">
        <f t="shared" si="0"/>
        <v>completo</v>
      </c>
      <c r="D8" s="27">
        <f>VLOOKUP(B8,tabelas!$A$3:$B$5,2,FALSE)</f>
        <v>380</v>
      </c>
      <c r="E8" s="28">
        <v>39334</v>
      </c>
      <c r="F8" s="28">
        <v>39355</v>
      </c>
      <c r="G8" s="29">
        <f t="shared" si="2"/>
        <v>21</v>
      </c>
      <c r="H8" s="30">
        <v>125.54</v>
      </c>
      <c r="I8" s="27">
        <f>(D8*G8)+H8</f>
        <v>8105.54</v>
      </c>
      <c r="J8" s="31" t="s">
        <v>6</v>
      </c>
      <c r="K8" s="27">
        <f t="shared" si="1"/>
        <v>405.27700000000004</v>
      </c>
      <c r="L8" s="27">
        <f t="shared" si="3"/>
        <v>7700.2629999999999</v>
      </c>
    </row>
    <row r="9" spans="1:14" x14ac:dyDescent="0.25">
      <c r="A9" s="26" t="s">
        <v>15</v>
      </c>
      <c r="B9" s="26" t="s">
        <v>5</v>
      </c>
      <c r="C9" s="31" t="str">
        <f t="shared" si="0"/>
        <v>simples</v>
      </c>
      <c r="D9" s="27">
        <f>VLOOKUP(B9,tabelas!$A$3:$B$5,2,FALSE)</f>
        <v>90</v>
      </c>
      <c r="E9" s="28">
        <v>39797</v>
      </c>
      <c r="F9" s="28">
        <v>39874</v>
      </c>
      <c r="G9" s="29">
        <f t="shared" si="2"/>
        <v>77</v>
      </c>
      <c r="H9" s="30">
        <v>854.56</v>
      </c>
      <c r="I9" s="27">
        <f>(D9*G9)+H9</f>
        <v>7784.5599999999995</v>
      </c>
      <c r="J9" s="31" t="s">
        <v>9</v>
      </c>
      <c r="K9" s="27">
        <f t="shared" si="1"/>
        <v>0</v>
      </c>
      <c r="L9" s="27">
        <f t="shared" si="3"/>
        <v>7784.5599999999995</v>
      </c>
    </row>
    <row r="10" spans="1:14" x14ac:dyDescent="0.25">
      <c r="A10" s="26" t="s">
        <v>16</v>
      </c>
      <c r="B10" s="26" t="s">
        <v>8</v>
      </c>
      <c r="C10" s="31" t="str">
        <f t="shared" si="0"/>
        <v>simples</v>
      </c>
      <c r="D10" s="27">
        <f>VLOOKUP(B10,tabelas!$A$3:$B$5,2,FALSE)</f>
        <v>200</v>
      </c>
      <c r="E10" s="28">
        <v>38763</v>
      </c>
      <c r="F10" s="28">
        <v>38822</v>
      </c>
      <c r="G10" s="29">
        <f t="shared" si="2"/>
        <v>59</v>
      </c>
      <c r="H10" s="30">
        <v>952</v>
      </c>
      <c r="I10" s="27">
        <f>(D10*G10)+H10</f>
        <v>12752</v>
      </c>
      <c r="J10" s="31" t="s">
        <v>6</v>
      </c>
      <c r="K10" s="27">
        <f t="shared" si="1"/>
        <v>637.6</v>
      </c>
      <c r="L10" s="27">
        <f t="shared" si="3"/>
        <v>12114.4</v>
      </c>
    </row>
    <row r="11" spans="1:14" x14ac:dyDescent="0.25">
      <c r="A11" s="26" t="s">
        <v>17</v>
      </c>
      <c r="B11" s="26" t="s">
        <v>13</v>
      </c>
      <c r="C11" s="31" t="str">
        <f t="shared" si="0"/>
        <v>completo</v>
      </c>
      <c r="D11" s="27">
        <f>VLOOKUP(B11,tabelas!$A$3:$B$5,2,FALSE)</f>
        <v>380</v>
      </c>
      <c r="E11" s="28">
        <v>39216</v>
      </c>
      <c r="F11" s="28">
        <v>39259</v>
      </c>
      <c r="G11" s="29">
        <f t="shared" si="2"/>
        <v>43</v>
      </c>
      <c r="H11" s="30">
        <v>256.20999999999998</v>
      </c>
      <c r="I11" s="27">
        <f>(D11*G11)+H11</f>
        <v>16596.21</v>
      </c>
      <c r="J11" s="31" t="s">
        <v>9</v>
      </c>
      <c r="K11" s="27">
        <f t="shared" si="1"/>
        <v>0</v>
      </c>
      <c r="L11" s="27">
        <f t="shared" si="3"/>
        <v>16596.21</v>
      </c>
    </row>
    <row r="12" spans="1:14" x14ac:dyDescent="0.25">
      <c r="A12" s="26" t="s">
        <v>18</v>
      </c>
      <c r="B12" s="26" t="s">
        <v>8</v>
      </c>
      <c r="C12" s="31" t="str">
        <f t="shared" si="0"/>
        <v>simples</v>
      </c>
      <c r="D12" s="27">
        <f>VLOOKUP(B12,tabelas!$A$3:$B$5,2,FALSE)</f>
        <v>200</v>
      </c>
      <c r="E12" s="28">
        <v>39190</v>
      </c>
      <c r="F12" s="28">
        <v>39217</v>
      </c>
      <c r="G12" s="29">
        <f t="shared" si="2"/>
        <v>27</v>
      </c>
      <c r="H12" s="30">
        <v>441.05</v>
      </c>
      <c r="I12" s="27">
        <f>(D12*G12)+H12</f>
        <v>5841.05</v>
      </c>
      <c r="J12" s="31" t="s">
        <v>9</v>
      </c>
      <c r="K12" s="27">
        <f t="shared" si="1"/>
        <v>0</v>
      </c>
      <c r="L12" s="27">
        <f t="shared" si="3"/>
        <v>5841.05</v>
      </c>
    </row>
    <row r="13" spans="1:14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2"/>
      <c r="K13" s="32"/>
      <c r="L13" s="32"/>
    </row>
  </sheetData>
  <mergeCells count="1">
    <mergeCell ref="A1:L1"/>
  </mergeCells>
  <dataValidations count="1">
    <dataValidation type="list" allowBlank="1" showInputMessage="1" showErrorMessage="1" sqref="J3:J12" xr:uid="{00000000-0002-0000-0000-000000000000}">
      <formula1>$N$3:$N$4</formula1>
    </dataValidation>
  </dataValidations>
  <pageMargins left="0.511811024" right="0.511811024" top="0.78740157499999996" bottom="0.78740157499999996" header="0.31496062000000002" footer="0.31496062000000002"/>
  <pageSetup paperSize="0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94D5-DA01-42E5-8312-6B7994AF8482}">
  <dimension ref="A1:F10"/>
  <sheetViews>
    <sheetView zoomScale="130" zoomScaleNormal="130" workbookViewId="0">
      <selection activeCell="F11" sqref="F11"/>
    </sheetView>
  </sheetViews>
  <sheetFormatPr defaultRowHeight="15" x14ac:dyDescent="0.25"/>
  <cols>
    <col min="1" max="1" width="14.42578125" bestFit="1" customWidth="1"/>
    <col min="2" max="2" width="14.7109375" bestFit="1" customWidth="1"/>
    <col min="4" max="4" width="16" customWidth="1"/>
    <col min="5" max="5" width="7.7109375" customWidth="1"/>
    <col min="6" max="6" width="7.28515625" customWidth="1"/>
  </cols>
  <sheetData>
    <row r="1" spans="1:6" x14ac:dyDescent="0.25">
      <c r="A1" s="16" t="s">
        <v>20</v>
      </c>
      <c r="B1" s="17"/>
      <c r="D1" s="18" t="s">
        <v>26</v>
      </c>
      <c r="E1" s="19"/>
      <c r="F1" s="20"/>
    </row>
    <row r="2" spans="1:6" x14ac:dyDescent="0.25">
      <c r="A2" s="1" t="s">
        <v>21</v>
      </c>
      <c r="B2" s="2" t="s">
        <v>22</v>
      </c>
      <c r="D2" s="3" t="s">
        <v>5</v>
      </c>
      <c r="E2" s="21">
        <f>COUNTIF(hotel!B3:B12,"Simples")</f>
        <v>3</v>
      </c>
      <c r="F2" s="22"/>
    </row>
    <row r="3" spans="1:6" x14ac:dyDescent="0.25">
      <c r="A3" s="4" t="s">
        <v>8</v>
      </c>
      <c r="B3" s="5">
        <v>200</v>
      </c>
      <c r="D3" s="3" t="s">
        <v>8</v>
      </c>
      <c r="E3" s="21">
        <f>COUNTIF(hotel!B3:B12,"Luxo")</f>
        <v>4</v>
      </c>
      <c r="F3" s="22"/>
    </row>
    <row r="4" spans="1:6" ht="15.75" thickBot="1" x14ac:dyDescent="0.3">
      <c r="A4" s="4" t="s">
        <v>13</v>
      </c>
      <c r="B4" s="5">
        <v>380</v>
      </c>
      <c r="D4" s="6" t="s">
        <v>13</v>
      </c>
      <c r="E4" s="35">
        <f>COUNTIF(hotel!B3:B12,"Presidencial")</f>
        <v>3</v>
      </c>
      <c r="F4" s="36"/>
    </row>
    <row r="5" spans="1:6" ht="15.75" thickBot="1" x14ac:dyDescent="0.3">
      <c r="A5" s="7" t="s">
        <v>5</v>
      </c>
      <c r="B5" s="8">
        <v>90</v>
      </c>
    </row>
    <row r="6" spans="1:6" ht="15.75" thickBot="1" x14ac:dyDescent="0.3"/>
    <row r="7" spans="1:6" ht="15.75" thickBot="1" x14ac:dyDescent="0.3">
      <c r="A7" s="23" t="s">
        <v>23</v>
      </c>
      <c r="B7" s="24"/>
      <c r="D7" s="25" t="s">
        <v>19</v>
      </c>
    </row>
    <row r="8" spans="1:6" ht="15.75" thickBot="1" x14ac:dyDescent="0.3">
      <c r="A8" s="10">
        <f>MAX(hotel!G3:G12)</f>
        <v>114</v>
      </c>
      <c r="B8" s="11"/>
      <c r="D8" s="9">
        <f>SUM(hotel!L3:L12)</f>
        <v>110324.173</v>
      </c>
    </row>
    <row r="9" spans="1:6" x14ac:dyDescent="0.25">
      <c r="A9" s="12" t="s">
        <v>24</v>
      </c>
      <c r="B9" s="13"/>
    </row>
    <row r="10" spans="1:6" ht="15.75" thickBot="1" x14ac:dyDescent="0.3">
      <c r="A10" s="14">
        <f>MIN(hotel!G3:G12)</f>
        <v>16</v>
      </c>
      <c r="B10" s="15"/>
    </row>
  </sheetData>
  <mergeCells count="9">
    <mergeCell ref="A8:B8"/>
    <mergeCell ref="A9:B9"/>
    <mergeCell ref="A10:B10"/>
    <mergeCell ref="A1:B1"/>
    <mergeCell ref="D1:F1"/>
    <mergeCell ref="E2:F2"/>
    <mergeCell ref="E3:F3"/>
    <mergeCell ref="E4:F4"/>
    <mergeCell ref="A7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hotel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ASSIS FILHO</dc:creator>
  <cp:lastModifiedBy>JOSE DE ASSIS FILHO</cp:lastModifiedBy>
  <dcterms:created xsi:type="dcterms:W3CDTF">2019-08-01T23:14:10Z</dcterms:created>
  <dcterms:modified xsi:type="dcterms:W3CDTF">2021-06-18T18:28:33Z</dcterms:modified>
</cp:coreProperties>
</file>