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ose.afilho3\Desktop\excel\"/>
    </mc:Choice>
  </mc:AlternateContent>
  <xr:revisionPtr revIDLastSave="0" documentId="13_ncr:1_{BBA187AA-F22B-4C43-85E0-D68A0DC19BDD}" xr6:coauthVersionLast="36" xr6:coauthVersionMax="36" xr10:uidLastSave="{00000000-0000-0000-0000-000000000000}"/>
  <bookViews>
    <workbookView xWindow="0" yWindow="0" windowWidth="24000" windowHeight="9600" activeTab="1" xr2:uid="{00000000-000D-0000-FFFF-FFFF00000000}"/>
  </bookViews>
  <sheets>
    <sheet name="imc" sheetId="1" r:id="rId1"/>
    <sheet name="status" sheetId="2" r:id="rId2"/>
  </sheets>
  <definedNames>
    <definedName name="_xlnm._FilterDatabase" localSheetId="0" hidden="1">imc!$A$2:$I$2</definedName>
    <definedName name="matrizIMC">status!$A$12:$B$14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C4" i="2"/>
  <c r="G14" i="1"/>
  <c r="H14" i="1"/>
  <c r="I14" i="1" s="1"/>
  <c r="H3" i="1"/>
  <c r="H4" i="1"/>
  <c r="H5" i="1"/>
  <c r="H6" i="1"/>
  <c r="H7" i="1"/>
  <c r="H8" i="1"/>
  <c r="H9" i="1"/>
  <c r="H10" i="1"/>
  <c r="H11" i="1"/>
  <c r="H12" i="1"/>
  <c r="H13" i="1"/>
  <c r="G13" i="1"/>
  <c r="D11" i="1" l="1"/>
  <c r="D6" i="1"/>
  <c r="D14" i="1"/>
  <c r="D7" i="1"/>
  <c r="D8" i="1"/>
  <c r="D9" i="1"/>
  <c r="D3" i="1"/>
  <c r="D4" i="1"/>
  <c r="D12" i="1"/>
  <c r="D13" i="1"/>
  <c r="D10" i="1"/>
  <c r="D5" i="1"/>
  <c r="A8" i="2"/>
  <c r="C8" i="2"/>
  <c r="B8" i="2"/>
  <c r="I1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3" i="1"/>
  <c r="I3" i="1" l="1"/>
  <c r="C1" i="2"/>
  <c r="C3" i="2"/>
  <c r="C2" i="2"/>
</calcChain>
</file>

<file path=xl/sharedStrings.xml><?xml version="1.0" encoding="utf-8"?>
<sst xmlns="http://schemas.openxmlformats.org/spreadsheetml/2006/main" count="35" uniqueCount="29">
  <si>
    <t>Matrícula</t>
  </si>
  <si>
    <t>Aluno</t>
  </si>
  <si>
    <t>Idade</t>
  </si>
  <si>
    <t>Peso</t>
  </si>
  <si>
    <t>Altura</t>
  </si>
  <si>
    <t>IMC</t>
  </si>
  <si>
    <t>José de Assis</t>
  </si>
  <si>
    <t>Bill Gates</t>
  </si>
  <si>
    <t>Sirlene Sanches</t>
  </si>
  <si>
    <t>Leandro Ramos</t>
  </si>
  <si>
    <t>Robson Vaamonde</t>
  </si>
  <si>
    <t>Denis Novaes</t>
  </si>
  <si>
    <t>Edilson Bezerra</t>
  </si>
  <si>
    <t>Maria Marcia</t>
  </si>
  <si>
    <t>Linus Torvalds</t>
  </si>
  <si>
    <t>Chapolim Colorado</t>
  </si>
  <si>
    <t>Média de idade</t>
  </si>
  <si>
    <t>Maior idade</t>
  </si>
  <si>
    <t>Menor idade</t>
  </si>
  <si>
    <t>status</t>
  </si>
  <si>
    <t>abaixo</t>
  </si>
  <si>
    <t>normal</t>
  </si>
  <si>
    <t>acima</t>
  </si>
  <si>
    <t>sinalizar</t>
  </si>
  <si>
    <t>Total de alunos</t>
  </si>
  <si>
    <t>Academia Phisical</t>
  </si>
  <si>
    <t>Pedro Assis</t>
  </si>
  <si>
    <t>Victor Assis</t>
  </si>
  <si>
    <t>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</si>
</sst>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6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2A3-4D98-94C9-1912575B9E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2A3-4D98-94C9-1912575B9E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2A3-4D98-94C9-1912575B9E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A3-4D98-94C9-1912575B9E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A3-4D98-94C9-1912575B9E6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A3-4D98-94C9-1912575B9E6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status!$A$7:$C$7</c:f>
              <c:strCache>
                <c:ptCount val="3"/>
                <c:pt idx="0">
                  <c:v>abaixo</c:v>
                </c:pt>
                <c:pt idx="1">
                  <c:v>normal</c:v>
                </c:pt>
                <c:pt idx="2">
                  <c:v>acima</c:v>
                </c:pt>
              </c:strCache>
            </c:strRef>
          </c:cat>
          <c:val>
            <c:numRef>
              <c:f>status!$A$8:$C$8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C-4CBC-B019-2AA80D2CD8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167960</xdr:colOff>
      <xdr:row>0</xdr:row>
      <xdr:rowOff>48243</xdr:rowOff>
    </xdr:from>
    <xdr:to>
      <xdr:col>0</xdr:col>
      <xdr:colOff>606136</xdr:colOff>
      <xdr:row>0</xdr:row>
      <xdr:rowOff>486419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60" y="48243"/>
          <a:ext cx="438176" cy="438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73270</xdr:colOff>
      <xdr:row>10</xdr:row>
      <xdr:rowOff>153866</xdr:rowOff>
    </xdr:from>
    <xdr:to>
      <xdr:col>3</xdr:col>
      <xdr:colOff>486908</xdr:colOff>
      <xdr:row>13</xdr:row>
      <xdr:rowOff>93253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B47619C-AECF-400B-AB3C-CA0256826CB1}"/>
            </a:ext>
          </a:extLst>
        </xdr:cNvPr>
        <xdr:cNvSpPr/>
      </xdr:nvSpPr>
      <xdr:spPr>
        <a:xfrm>
          <a:off x="1289539" y="2058866"/>
          <a:ext cx="1021773" cy="5108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Tabela matriz do status </a:t>
          </a:r>
          <a:r>
            <a:rPr lang="pt-BR" sz="1100" baseline="0"/>
            <a:t>IMC </a:t>
          </a:r>
          <a:endParaRPr lang="pt-BR" sz="1100"/>
        </a:p>
      </xdr:txBody>
    </xdr:sp>
    <xdr:clientData/>
  </xdr:twoCellAnchor>
  <xdr:twoCellAnchor>
    <xdr:from>
      <xdr:col>4</xdr:col>
      <xdr:colOff>146540</xdr:colOff>
      <xdr:row>0</xdr:row>
      <xdr:rowOff>13188</xdr:rowOff>
    </xdr:from>
    <xdr:to>
      <xdr:col>9</xdr:col>
      <xdr:colOff>578826</xdr:colOff>
      <xdr:row>13</xdr:row>
      <xdr:rowOff>168520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2512B0-99F9-4F46-B343-82F19D1F9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9F9FE-C746-46CE-A654-52230B53FB1B}" name="Tabela1" displayName="Tabela1" ref="A2:I14" totalsRowShown="0" headerRowDxfId="12" headerRowBorderDxfId="11" tableBorderDxfId="10" totalsRowBorderDxfId="9">
  <autoFilter ref="A2:I14" xr:uid="{6E64F84E-50C4-471C-99D2-67D5E5CFBE4D}"/>
  <tableColumns count="9">
    <tableColumn id="1" xr3:uid="{31C2AB92-E72A-4610-A962-372A6CDC18A7}" name="Matrícula" dataDxfId="8"/>
    <tableColumn id="2" xr3:uid="{D3B33956-56C5-43EE-99AE-7EB0D8ADCDF5}" name="Aluno" dataDxfId="7"/>
    <tableColumn id="9" xr3:uid="{2A38214D-AC38-4ED1-9FFA-E659B918ADA0}" name="Nascimento" dataDxfId="6"/>
    <tableColumn id="3" xr3:uid="{406D0978-B8F7-4468-8F47-4BF9278E4D02}" name="Idade" dataDxfId="5">
      <calculatedColumnFormula>INT(($I$1-Tabela1[[#This Row],[Nascimento]])/365.25)</calculatedColumnFormula>
    </tableColumn>
    <tableColumn id="4" xr3:uid="{5B7B9118-AA3E-48F1-845A-CF20ACE5739E}" name="Peso" dataDxfId="4"/>
    <tableColumn id="5" xr3:uid="{4DBA17EB-641E-40F0-A7A9-C3A6C42E5C2E}" name="Altura" dataDxfId="3"/>
    <tableColumn id="6" xr3:uid="{BC7D0C7B-D8C2-4E50-AFC3-1F76B64DC2A3}" name="IMC" dataDxfId="2">
      <calculatedColumnFormula>E3/(F3^2)</calculatedColumnFormula>
    </tableColumn>
    <tableColumn id="7" xr3:uid="{4ACF7F90-306B-41F4-B4BE-9867B94E6E05}" name="status" dataDxfId="1">
      <calculatedColumnFormula>VLOOKUP(Tabela1[[#This Row],[IMC]],matrizIMC,2,TRUE)</calculatedColumnFormula>
    </tableColumn>
    <tableColumn id="8" xr3:uid="{38152BC0-6F4D-4F63-81CC-A4FECE696371}" name="sinalizar" dataDxfId="0">
      <calculatedColumnFormula>IF(H3="normal","ok","nutricionista")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10" zoomScaleNormal="110" workbookViewId="0">
      <selection activeCell="O4" sqref="O4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13.85546875" bestFit="1" customWidth="1"/>
    <col min="4" max="4" width="10.5703125" bestFit="1" customWidth="1"/>
    <col min="5" max="5" width="9.85546875" bestFit="1" customWidth="1"/>
    <col min="6" max="6" width="11" bestFit="1" customWidth="1"/>
    <col min="8" max="8" width="10.85546875" customWidth="1"/>
    <col min="9" max="9" width="12.85546875" bestFit="1" customWidth="1"/>
  </cols>
  <sheetData>
    <row r="1" spans="1:9" ht="39.75" customHeight="1" x14ac:dyDescent="0.25">
      <c r="B1" s="23" t="s">
        <v>25</v>
      </c>
      <c r="C1" s="23"/>
      <c r="D1" s="23"/>
      <c r="E1" s="23"/>
      <c r="F1" s="23"/>
      <c r="G1" s="23"/>
      <c r="H1" s="23"/>
      <c r="I1" s="18">
        <f ca="1">TODAY()</f>
        <v>44365</v>
      </c>
    </row>
    <row r="2" spans="1:9" x14ac:dyDescent="0.25">
      <c r="A2" s="9" t="s">
        <v>0</v>
      </c>
      <c r="B2" s="10" t="s">
        <v>1</v>
      </c>
      <c r="C2" s="10" t="s">
        <v>28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19</v>
      </c>
      <c r="I2" s="12" t="s">
        <v>23</v>
      </c>
    </row>
    <row r="3" spans="1:9" x14ac:dyDescent="0.25">
      <c r="A3" s="7">
        <v>1</v>
      </c>
      <c r="B3" s="1" t="s">
        <v>6</v>
      </c>
      <c r="C3" s="19">
        <v>24943</v>
      </c>
      <c r="D3" s="21">
        <f ca="1">INT(($I$1-Tabela1[[#This Row],[Nascimento]])/365.25)</f>
        <v>53</v>
      </c>
      <c r="E3" s="2">
        <v>62</v>
      </c>
      <c r="F3" s="4">
        <v>1.63</v>
      </c>
      <c r="G3" s="4">
        <f>E3/(F3^2)</f>
        <v>23.335466144755166</v>
      </c>
      <c r="H3" s="2" t="str">
        <f>VLOOKUP(Tabela1[[#This Row],[IMC]],matrizIMC,2,TRUE)</f>
        <v>normal</v>
      </c>
      <c r="I3" s="8" t="str">
        <f>IF(H3="normal","ok","nutricionista")</f>
        <v>ok</v>
      </c>
    </row>
    <row r="4" spans="1:9" ht="15" customHeight="1" x14ac:dyDescent="0.25">
      <c r="A4" s="7">
        <v>2</v>
      </c>
      <c r="B4" s="1" t="s">
        <v>7</v>
      </c>
      <c r="C4" s="19">
        <v>20068</v>
      </c>
      <c r="D4" s="21">
        <f ca="1">INT(($I$1-Tabela1[[#This Row],[Nascimento]])/365.25)</f>
        <v>66</v>
      </c>
      <c r="E4" s="2">
        <v>75</v>
      </c>
      <c r="F4" s="4">
        <v>1.75</v>
      </c>
      <c r="G4" s="4">
        <f t="shared" ref="G4:G12" si="0">E4/(F4^2)</f>
        <v>24.489795918367346</v>
      </c>
      <c r="H4" s="2" t="str">
        <f>VLOOKUP(Tabela1[[#This Row],[IMC]],matrizIMC,2,TRUE)</f>
        <v>normal</v>
      </c>
      <c r="I4" s="8" t="str">
        <f t="shared" ref="I4:I12" si="1">IF(H4="normal","ok","nutricionista")</f>
        <v>ok</v>
      </c>
    </row>
    <row r="5" spans="1:9" ht="15" customHeight="1" x14ac:dyDescent="0.25">
      <c r="A5" s="7">
        <v>3</v>
      </c>
      <c r="B5" s="1" t="s">
        <v>8</v>
      </c>
      <c r="C5" s="19">
        <v>30195</v>
      </c>
      <c r="D5" s="21">
        <f ca="1">INT(($I$1-Tabela1[[#This Row],[Nascimento]])/365.25)</f>
        <v>38</v>
      </c>
      <c r="E5" s="2">
        <v>57</v>
      </c>
      <c r="F5" s="4">
        <v>1.59</v>
      </c>
      <c r="G5" s="4">
        <f t="shared" si="0"/>
        <v>22.546576480360741</v>
      </c>
      <c r="H5" s="2" t="str">
        <f>VLOOKUP(Tabela1[[#This Row],[IMC]],matrizIMC,2,TRUE)</f>
        <v>normal</v>
      </c>
      <c r="I5" s="8" t="str">
        <f t="shared" si="1"/>
        <v>ok</v>
      </c>
    </row>
    <row r="6" spans="1:9" x14ac:dyDescent="0.25">
      <c r="A6" s="7">
        <v>4</v>
      </c>
      <c r="B6" s="1" t="s">
        <v>9</v>
      </c>
      <c r="C6" s="19">
        <v>29192</v>
      </c>
      <c r="D6" s="21">
        <f ca="1">INT(($I$1-Tabela1[[#This Row],[Nascimento]])/365.25)</f>
        <v>41</v>
      </c>
      <c r="E6" s="2">
        <v>95</v>
      </c>
      <c r="F6" s="4">
        <v>1.8</v>
      </c>
      <c r="G6" s="4">
        <f t="shared" si="0"/>
        <v>29.320987654320987</v>
      </c>
      <c r="H6" s="2" t="str">
        <f>VLOOKUP(Tabela1[[#This Row],[IMC]],matrizIMC,2,TRUE)</f>
        <v>acima</v>
      </c>
      <c r="I6" s="8" t="str">
        <f t="shared" si="1"/>
        <v>nutricionista</v>
      </c>
    </row>
    <row r="7" spans="1:9" x14ac:dyDescent="0.25">
      <c r="A7" s="7">
        <v>5</v>
      </c>
      <c r="B7" s="1" t="s">
        <v>10</v>
      </c>
      <c r="C7" s="19">
        <v>28430</v>
      </c>
      <c r="D7" s="21">
        <f ca="1">INT(($I$1-Tabela1[[#This Row],[Nascimento]])/365.25)</f>
        <v>43</v>
      </c>
      <c r="E7" s="2">
        <v>90</v>
      </c>
      <c r="F7" s="4">
        <v>1.7</v>
      </c>
      <c r="G7" s="4">
        <f t="shared" si="0"/>
        <v>31.141868512110729</v>
      </c>
      <c r="H7" s="2" t="str">
        <f>VLOOKUP(Tabela1[[#This Row],[IMC]],matrizIMC,2,TRUE)</f>
        <v>acima</v>
      </c>
      <c r="I7" s="8" t="str">
        <f t="shared" si="1"/>
        <v>nutricionista</v>
      </c>
    </row>
    <row r="8" spans="1:9" x14ac:dyDescent="0.25">
      <c r="A8" s="7">
        <v>6</v>
      </c>
      <c r="B8" s="1" t="s">
        <v>11</v>
      </c>
      <c r="C8" s="19">
        <v>29365</v>
      </c>
      <c r="D8" s="21">
        <f ca="1">INT(($I$1-Tabela1[[#This Row],[Nascimento]])/365.25)</f>
        <v>41</v>
      </c>
      <c r="E8" s="2">
        <v>110</v>
      </c>
      <c r="F8" s="4">
        <v>1.78</v>
      </c>
      <c r="G8" s="4">
        <f t="shared" si="0"/>
        <v>34.71783865673526</v>
      </c>
      <c r="H8" s="2" t="str">
        <f>VLOOKUP(Tabela1[[#This Row],[IMC]],matrizIMC,2,TRUE)</f>
        <v>acima</v>
      </c>
      <c r="I8" s="8" t="str">
        <f t="shared" si="1"/>
        <v>nutricionista</v>
      </c>
    </row>
    <row r="9" spans="1:9" x14ac:dyDescent="0.25">
      <c r="A9" s="7">
        <v>7</v>
      </c>
      <c r="B9" s="1" t="s">
        <v>12</v>
      </c>
      <c r="C9" s="19">
        <v>30023</v>
      </c>
      <c r="D9" s="21">
        <f ca="1">INT(($I$1-Tabela1[[#This Row],[Nascimento]])/365.25)</f>
        <v>39</v>
      </c>
      <c r="E9" s="2">
        <v>61</v>
      </c>
      <c r="F9" s="4">
        <v>1.9</v>
      </c>
      <c r="G9" s="4">
        <f t="shared" si="0"/>
        <v>16.897506925207757</v>
      </c>
      <c r="H9" s="2" t="str">
        <f>VLOOKUP(Tabela1[[#This Row],[IMC]],matrizIMC,2,TRUE)</f>
        <v>abaixo</v>
      </c>
      <c r="I9" s="8" t="str">
        <f t="shared" si="1"/>
        <v>nutricionista</v>
      </c>
    </row>
    <row r="10" spans="1:9" x14ac:dyDescent="0.25">
      <c r="A10" s="7">
        <v>8</v>
      </c>
      <c r="B10" s="1" t="s">
        <v>13</v>
      </c>
      <c r="C10" s="19">
        <v>36661</v>
      </c>
      <c r="D10" s="21">
        <f ca="1">INT(($I$1-Tabela1[[#This Row],[Nascimento]])/365.25)</f>
        <v>21</v>
      </c>
      <c r="E10" s="2">
        <v>45</v>
      </c>
      <c r="F10" s="4">
        <v>1.72</v>
      </c>
      <c r="G10" s="4">
        <f t="shared" si="0"/>
        <v>15.210924824229314</v>
      </c>
      <c r="H10" s="2" t="str">
        <f>VLOOKUP(Tabela1[[#This Row],[IMC]],matrizIMC,2,TRUE)</f>
        <v>abaixo</v>
      </c>
      <c r="I10" s="8" t="str">
        <f t="shared" si="1"/>
        <v>nutricionista</v>
      </c>
    </row>
    <row r="11" spans="1:9" x14ac:dyDescent="0.25">
      <c r="A11" s="7">
        <v>9</v>
      </c>
      <c r="B11" s="1" t="s">
        <v>14</v>
      </c>
      <c r="C11" s="19">
        <v>18352</v>
      </c>
      <c r="D11" s="21">
        <f ca="1">INT(($I$1-Tabela1[[#This Row],[Nascimento]])/365.25)</f>
        <v>71</v>
      </c>
      <c r="E11" s="2">
        <v>70</v>
      </c>
      <c r="F11" s="4">
        <v>1.75</v>
      </c>
      <c r="G11" s="4">
        <f t="shared" si="0"/>
        <v>22.857142857142858</v>
      </c>
      <c r="H11" s="2" t="str">
        <f>VLOOKUP(Tabela1[[#This Row],[IMC]],matrizIMC,2,TRUE)</f>
        <v>normal</v>
      </c>
      <c r="I11" s="8" t="str">
        <f t="shared" si="1"/>
        <v>ok</v>
      </c>
    </row>
    <row r="12" spans="1:9" x14ac:dyDescent="0.25">
      <c r="A12" s="13">
        <v>10</v>
      </c>
      <c r="B12" s="14" t="s">
        <v>15</v>
      </c>
      <c r="C12" s="20">
        <v>36932</v>
      </c>
      <c r="D12" s="22">
        <f ca="1">INT(($I$1-Tabela1[[#This Row],[Nascimento]])/365.25)</f>
        <v>20</v>
      </c>
      <c r="E12" s="5">
        <v>50</v>
      </c>
      <c r="F12" s="15">
        <v>1.7</v>
      </c>
      <c r="G12" s="15">
        <f t="shared" si="0"/>
        <v>17.301038062283737</v>
      </c>
      <c r="H12" s="5" t="str">
        <f>VLOOKUP(Tabela1[[#This Row],[IMC]],matrizIMC,2,TRUE)</f>
        <v>abaixo</v>
      </c>
      <c r="I12" s="16" t="str">
        <f t="shared" si="1"/>
        <v>nutricionista</v>
      </c>
    </row>
    <row r="13" spans="1:9" x14ac:dyDescent="0.25">
      <c r="A13" s="13">
        <v>11</v>
      </c>
      <c r="B13" s="14" t="s">
        <v>26</v>
      </c>
      <c r="C13" s="20">
        <v>38231</v>
      </c>
      <c r="D13" s="22">
        <f ca="1">INT(($I$1-Tabela1[[#This Row],[Nascimento]])/365.25)</f>
        <v>16</v>
      </c>
      <c r="E13" s="5">
        <v>64</v>
      </c>
      <c r="F13" s="15">
        <v>1.76</v>
      </c>
      <c r="G13" s="15">
        <f>E13/(F13^2)</f>
        <v>20.66115702479339</v>
      </c>
      <c r="H13" s="5" t="str">
        <f>VLOOKUP(Tabela1[[#This Row],[IMC]],matrizIMC,2,TRUE)</f>
        <v>normal</v>
      </c>
      <c r="I13" s="16" t="str">
        <f>IF(H13="normal","ok","nutricionista")</f>
        <v>ok</v>
      </c>
    </row>
    <row r="14" spans="1:9" x14ac:dyDescent="0.25">
      <c r="A14" s="13">
        <v>12</v>
      </c>
      <c r="B14" s="14" t="s">
        <v>27</v>
      </c>
      <c r="C14" s="20">
        <v>37727</v>
      </c>
      <c r="D14" s="22">
        <f ca="1">INT(($I$1-Tabela1[[#This Row],[Nascimento]])/365.25)</f>
        <v>18</v>
      </c>
      <c r="E14" s="5">
        <v>70</v>
      </c>
      <c r="F14" s="15">
        <v>1.75</v>
      </c>
      <c r="G14" s="15">
        <f>E14/(F14^2)</f>
        <v>22.857142857142858</v>
      </c>
      <c r="H14" s="17" t="str">
        <f>VLOOKUP(Tabela1[[#This Row],[IMC]],matrizIMC,2,TRUE)</f>
        <v>normal</v>
      </c>
      <c r="I14" s="16" t="str">
        <f>IF(H14="normal","ok","nutricionista")</f>
        <v>ok</v>
      </c>
    </row>
  </sheetData>
  <mergeCells count="1">
    <mergeCell ref="B1:H1"/>
  </mergeCells>
  <conditionalFormatting sqref="H3:H14">
    <cfRule type="containsText" dxfId="16" priority="2" operator="containsText" text="normal">
      <formula>NOT(ISERROR(SEARCH("normal",H3)))</formula>
    </cfRule>
    <cfRule type="containsText" dxfId="15" priority="3" operator="containsText" text="acima">
      <formula>NOT(ISERROR(SEARCH("acima",H3)))</formula>
    </cfRule>
    <cfRule type="containsText" dxfId="14" priority="4" operator="containsText" text="abaixo">
      <formula>NOT(ISERROR(SEARCH("abaixo",H3)))</formula>
    </cfRule>
  </conditionalFormatting>
  <conditionalFormatting sqref="I3:I14">
    <cfRule type="containsText" dxfId="13" priority="1" operator="containsText" text="nutricionista">
      <formula>NOT(ISERROR(SEARCH("nutricionista",I3)))</formula>
    </cfRule>
  </conditionalFormatting>
  <pageMargins left="0.511811024" right="0.511811024" top="0.78740157499999996" bottom="0.78740157499999996" header="0.31496062000000002" footer="0.31496062000000002"/>
  <pageSetup paperSize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C6FE-8B59-4D91-96FD-2C76CFC0FF67}">
  <dimension ref="A1:C14"/>
  <sheetViews>
    <sheetView tabSelected="1" zoomScale="130" zoomScaleNormal="130" workbookViewId="0">
      <selection activeCell="N3" sqref="N3"/>
    </sheetView>
  </sheetViews>
  <sheetFormatPr defaultRowHeight="15" x14ac:dyDescent="0.25"/>
  <sheetData>
    <row r="1" spans="1:3" x14ac:dyDescent="0.25">
      <c r="A1" s="25" t="s">
        <v>16</v>
      </c>
      <c r="B1" s="26"/>
      <c r="C1" s="2">
        <f ca="1">INT(AVERAGE(Tabela1[Idade]))</f>
        <v>38</v>
      </c>
    </row>
    <row r="2" spans="1:3" x14ac:dyDescent="0.25">
      <c r="A2" s="25" t="s">
        <v>17</v>
      </c>
      <c r="B2" s="26"/>
      <c r="C2" s="2">
        <f ca="1">MAX(imc!D3:D14)</f>
        <v>71</v>
      </c>
    </row>
    <row r="3" spans="1:3" x14ac:dyDescent="0.25">
      <c r="A3" s="24" t="s">
        <v>18</v>
      </c>
      <c r="B3" s="24"/>
      <c r="C3" s="2">
        <f ca="1">MIN(imc!D3:D14)</f>
        <v>16</v>
      </c>
    </row>
    <row r="4" spans="1:3" x14ac:dyDescent="0.25">
      <c r="A4" s="24" t="s">
        <v>24</v>
      </c>
      <c r="B4" s="24"/>
      <c r="C4" s="2">
        <f>COUNTA(imc!B3:B14)</f>
        <v>12</v>
      </c>
    </row>
    <row r="6" spans="1:3" x14ac:dyDescent="0.25">
      <c r="A6" s="27" t="s">
        <v>19</v>
      </c>
      <c r="B6" s="27"/>
      <c r="C6" s="27"/>
    </row>
    <row r="7" spans="1:3" x14ac:dyDescent="0.25">
      <c r="A7" s="3" t="s">
        <v>20</v>
      </c>
      <c r="B7" s="3" t="s">
        <v>21</v>
      </c>
      <c r="C7" s="3" t="s">
        <v>22</v>
      </c>
    </row>
    <row r="8" spans="1:3" x14ac:dyDescent="0.25">
      <c r="A8" s="2">
        <f>COUNTIF(imc!H3:H14,"abaixo")</f>
        <v>3</v>
      </c>
      <c r="B8" s="2">
        <f>COUNTIF(imc!H3:H14,"normal")</f>
        <v>6</v>
      </c>
      <c r="C8" s="2">
        <f>COUNTIF(imc!H3:H14,"acima")</f>
        <v>3</v>
      </c>
    </row>
    <row r="11" spans="1:3" x14ac:dyDescent="0.25">
      <c r="A11" s="6" t="s">
        <v>5</v>
      </c>
      <c r="B11" s="6" t="s">
        <v>19</v>
      </c>
    </row>
    <row r="12" spans="1:3" x14ac:dyDescent="0.25">
      <c r="A12" s="2">
        <v>0</v>
      </c>
      <c r="B12" s="2" t="s">
        <v>20</v>
      </c>
    </row>
    <row r="13" spans="1:3" x14ac:dyDescent="0.25">
      <c r="A13" s="2">
        <v>18.5</v>
      </c>
      <c r="B13" s="2" t="s">
        <v>21</v>
      </c>
    </row>
    <row r="14" spans="1:3" x14ac:dyDescent="0.25">
      <c r="A14" s="2">
        <v>25</v>
      </c>
      <c r="B14" s="2" t="s">
        <v>22</v>
      </c>
    </row>
  </sheetData>
  <mergeCells count="5">
    <mergeCell ref="A4:B4"/>
    <mergeCell ref="A2:B2"/>
    <mergeCell ref="A3:B3"/>
    <mergeCell ref="A1:B1"/>
    <mergeCell ref="A6:C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imc</vt:lpstr>
      <vt:lpstr>status</vt:lpstr>
      <vt:lpstr>matrizIMC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ASSIS FILHO</dc:creator>
  <cp:lastModifiedBy>JOSE DE ASSIS FILHO</cp:lastModifiedBy>
  <dcterms:created xsi:type="dcterms:W3CDTF">2019-07-04T22:35:53Z</dcterms:created>
  <dcterms:modified xsi:type="dcterms:W3CDTF">2021-06-18T17:54:28Z</dcterms:modified>
</cp:coreProperties>
</file>